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DD9F5768-C333-454E-B436-8CFBE4A377E1}" xr6:coauthVersionLast="47" xr6:coauthVersionMax="47" xr10:uidLastSave="{00000000-0000-0000-0000-000000000000}"/>
  <bookViews>
    <workbookView xWindow="2688" yWindow="2688"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Y32" i="69"/>
  <c r="Y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Z30" i="69" l="1"/>
  <c r="AA32" i="69"/>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BD18" i="70" l="1"/>
  <c r="BD17" i="70"/>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D79" i="70"/>
  <c r="AD63" i="70"/>
  <c r="AP79" i="70"/>
  <c r="AP63" i="70"/>
  <c r="AO79" i="70"/>
  <c r="AO63" i="70"/>
  <c r="AY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63"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U62" i="70" l="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BL14" i="70"/>
  <c r="BL13" i="70"/>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K23" i="50"/>
  <c r="BK24" i="50" s="1"/>
  <c r="BM14" i="36"/>
  <c r="BM13" i="36"/>
  <c r="BJ13" i="36"/>
  <c r="AQ23" i="50"/>
  <c r="AQ24" i="50" s="1"/>
  <c r="AV13" i="36"/>
  <c r="AV14" i="36"/>
  <c r="AK23" i="50"/>
  <c r="AK24" i="50" s="1"/>
  <c r="AP14" i="36"/>
  <c r="AC23" i="50"/>
  <c r="AC24" i="50" s="1"/>
  <c r="AE13" i="36"/>
  <c r="AS13" i="36"/>
  <c r="AD13" i="36"/>
  <c r="Y23" i="50"/>
  <c r="Y24" i="50" s="1"/>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A20" i="50" l="1"/>
  <c r="AA21" i="50" s="1"/>
  <c r="BI13" i="69"/>
  <c r="AQ13" i="36"/>
  <c r="AF23" i="69"/>
  <c r="AF24" i="69" s="1"/>
  <c r="BB14" i="36"/>
  <c r="AW23" i="50"/>
  <c r="AW24" i="50" s="1"/>
  <c r="AQ14" i="36"/>
  <c r="AS35" i="69"/>
  <c r="AH13" i="36"/>
  <c r="O1075" i="67" s="1"/>
  <c r="AX14" i="70"/>
  <c r="V131" i="65" s="1"/>
  <c r="BK35" i="69"/>
  <c r="Z23" i="50"/>
  <c r="Z24" i="50" s="1"/>
  <c r="BJ14" i="36"/>
  <c r="AQ1108" i="67" s="1"/>
  <c r="BP14" i="36"/>
  <c r="BN13" i="70"/>
  <c r="AK13" i="70"/>
  <c r="AK74" i="70" s="1"/>
  <c r="AJ13" i="70"/>
  <c r="AJ74" i="70" s="1"/>
  <c r="BI23" i="69"/>
  <c r="BI24" i="69" s="1"/>
  <c r="BA37" i="69"/>
  <c r="Y15" i="69"/>
  <c r="Y50" i="69" s="1"/>
  <c r="BJ13" i="70"/>
  <c r="BJ74" i="70" s="1"/>
  <c r="AR14" i="70"/>
  <c r="AZ13" i="70"/>
  <c r="AZ14" i="70"/>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AP14" i="70"/>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AN141" i="65" s="1"/>
  <c r="AW471" i="67"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W1388" i="67"/>
  <c r="AW1402" i="67"/>
  <c r="AW1420" i="67"/>
  <c r="AW1540"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P75" i="70"/>
  <c r="AP59" i="70"/>
  <c r="N131" i="65"/>
  <c r="N141" i="65" s="1"/>
  <c r="W471" i="67" s="1"/>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BN74" i="70"/>
  <c r="BN58" i="70"/>
  <c r="AL130" i="65"/>
  <c r="BC59" i="70"/>
  <c r="BC75" i="70"/>
  <c r="AA131" i="65"/>
  <c r="AV54" i="69"/>
  <c r="BA21" i="70"/>
  <c r="BA19" i="70"/>
  <c r="BE58" i="70"/>
  <c r="BE74" i="70"/>
  <c r="AC130" i="65"/>
  <c r="BJ75" i="70"/>
  <c r="BJ59" i="70"/>
  <c r="AH131" i="65"/>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AN1387" i="67"/>
  <c r="AN1539" i="67"/>
  <c r="AN1555" i="67"/>
  <c r="O1193" i="67"/>
  <c r="O1401" i="67"/>
  <c r="O1419" i="67"/>
  <c r="T1388" i="67"/>
  <c r="T1402" i="67"/>
  <c r="T1420" i="67"/>
  <c r="T1556" i="67"/>
  <c r="T1540" i="67"/>
  <c r="AL1075" i="67"/>
  <c r="AL1193"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075" i="67"/>
  <c r="AS1089" i="67"/>
  <c r="AS1107" i="67"/>
  <c r="AS1209" i="67"/>
  <c r="AS1193"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AE1194" i="67"/>
  <c r="P1076" i="67"/>
  <c r="P1090" i="67"/>
  <c r="P1108" i="67"/>
  <c r="P1210" i="67"/>
  <c r="P1194" i="67"/>
  <c r="AE51" i="50"/>
  <c r="BB54" i="69"/>
  <c r="BG19" i="70"/>
  <c r="BG21" i="70"/>
  <c r="BF54" i="69"/>
  <c r="BK19" i="70"/>
  <c r="BK21" i="70"/>
  <c r="AZ74" i="70"/>
  <c r="AZ58" i="70"/>
  <c r="X130" i="65"/>
  <c r="X140" i="65" s="1"/>
  <c r="AG470" i="67" s="1"/>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AR75" i="70"/>
  <c r="AR59" i="70"/>
  <c r="P131" i="65"/>
  <c r="Y8" i="69"/>
  <c r="Y7" i="69"/>
  <c r="I130" i="65"/>
  <c r="AX59" i="70"/>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AS1076" i="67"/>
  <c r="AS1090" i="67"/>
  <c r="AS1194" i="67"/>
  <c r="AS1108" i="67"/>
  <c r="AS1210" i="67"/>
  <c r="O1076" i="67"/>
  <c r="O1090" i="67"/>
  <c r="O1108" i="67"/>
  <c r="O1210" i="67"/>
  <c r="O1194" i="67"/>
  <c r="O1388" i="67"/>
  <c r="O1402" i="67"/>
  <c r="O1420" i="67"/>
  <c r="O1540" i="67"/>
  <c r="O1556" i="67"/>
  <c r="AH1075" i="67"/>
  <c r="AH1107" i="67"/>
  <c r="AH1193" i="67"/>
  <c r="M1387" i="67"/>
  <c r="M1401" i="67"/>
  <c r="M1419" i="67"/>
  <c r="M1539" i="67"/>
  <c r="M1555" i="67"/>
  <c r="X1076" i="67"/>
  <c r="X1090" i="67"/>
  <c r="X1108" i="67"/>
  <c r="X1210" i="67"/>
  <c r="X1194" i="67"/>
  <c r="X1388" i="67"/>
  <c r="X1402" i="67"/>
  <c r="X1420" i="67"/>
  <c r="X1540" i="67"/>
  <c r="X1556" i="67"/>
  <c r="AC1076" i="67"/>
  <c r="AC1090" i="67"/>
  <c r="AC1194" i="67"/>
  <c r="AC1108" i="67"/>
  <c r="AC1210" i="67"/>
  <c r="AC1388" i="67"/>
  <c r="AC1402" i="67"/>
  <c r="AC1420" i="67"/>
  <c r="AC1540" i="67"/>
  <c r="AC1556" i="67"/>
  <c r="AW1419" i="67"/>
  <c r="AW1401" i="67"/>
  <c r="AW1539" i="67"/>
  <c r="AW1555" i="67"/>
  <c r="AW1387" i="67"/>
  <c r="AE1075" i="67"/>
  <c r="AE1209" i="67"/>
  <c r="AE1401" i="67"/>
  <c r="AE1419" i="67"/>
  <c r="AE1539" i="67"/>
  <c r="AS54" i="69"/>
  <c r="AX19" i="70"/>
  <c r="AX21" i="70"/>
  <c r="BA74" i="70"/>
  <c r="BA58" i="70"/>
  <c r="Y130" i="65"/>
  <c r="AQ74" i="70"/>
  <c r="AQ58" i="70"/>
  <c r="O130" i="65"/>
  <c r="O140" i="65" s="1"/>
  <c r="X470" i="67" s="1"/>
  <c r="BN75" i="70"/>
  <c r="BN59" i="70"/>
  <c r="AL131" i="65"/>
  <c r="AL141" i="65" s="1"/>
  <c r="AU471" i="67" s="1"/>
  <c r="AZ59" i="70"/>
  <c r="AZ75" i="70"/>
  <c r="X131" i="65"/>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BD74" i="70"/>
  <c r="AI54" i="69"/>
  <c r="AN21" i="70"/>
  <c r="AN19" i="70"/>
  <c r="BD54" i="69"/>
  <c r="BI21" i="70"/>
  <c r="BI19" i="70"/>
  <c r="AK59" i="70"/>
  <c r="AK75" i="70"/>
  <c r="I131" i="65"/>
  <c r="G130" i="65"/>
  <c r="BL74" i="70"/>
  <c r="BL58" i="70"/>
  <c r="AJ130" i="65"/>
  <c r="AX74" i="70"/>
  <c r="AX58" i="70"/>
  <c r="V130" i="65"/>
  <c r="AJ58" i="70"/>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K58" i="70" l="1"/>
  <c r="S1075" i="67"/>
  <c r="AH1209" i="67"/>
  <c r="AX75" i="70"/>
  <c r="AN1402" i="67"/>
  <c r="AN1388" i="67"/>
  <c r="AH1089" i="67"/>
  <c r="AN1194" i="67"/>
  <c r="AN1210" i="67"/>
  <c r="AE141" i="65"/>
  <c r="AN471" i="67" s="1"/>
  <c r="AN1108" i="67"/>
  <c r="AN1556" i="67"/>
  <c r="AN1090" i="67"/>
  <c r="AN1540" i="67"/>
  <c r="AQ1076" i="67"/>
  <c r="AD1193" i="67"/>
  <c r="R1075" i="67"/>
  <c r="AG1076" i="67"/>
  <c r="AQ1402" i="67"/>
  <c r="O1387" i="67"/>
  <c r="O318" i="67" s="1"/>
  <c r="AN1419" i="67"/>
  <c r="AN654" i="67" s="1"/>
  <c r="H130" i="65"/>
  <c r="H140" i="65" s="1"/>
  <c r="Q470" i="67" s="1"/>
  <c r="AE1387" i="67"/>
  <c r="AU1209" i="67"/>
  <c r="Q1090" i="67"/>
  <c r="AD1209" i="67"/>
  <c r="Z1076" i="67"/>
  <c r="AQ1420" i="67"/>
  <c r="AQ351" i="67" s="1"/>
  <c r="O1209" i="67"/>
  <c r="AH130" i="65"/>
  <c r="AH140" i="65" s="1"/>
  <c r="AQ470" i="67" s="1"/>
  <c r="R1089" i="67"/>
  <c r="AG1090" i="67"/>
  <c r="O131" i="65"/>
  <c r="O141" i="65" s="1"/>
  <c r="X471" i="67" s="1"/>
  <c r="AG1540" i="67"/>
  <c r="AG892" i="67" s="1"/>
  <c r="AQ1388" i="67"/>
  <c r="BJ58" i="70"/>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H141" i="65"/>
  <c r="AQ471" i="67" s="1"/>
  <c r="AU1193" i="67"/>
  <c r="AG1420" i="67"/>
  <c r="AQ1194" i="67"/>
  <c r="O1107" i="67"/>
  <c r="G131" i="65"/>
  <c r="G141" i="65" s="1"/>
  <c r="P471" i="67" s="1"/>
  <c r="BB75" i="70"/>
  <c r="AE1555" i="67"/>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E1540" i="67"/>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Y1194" i="67"/>
  <c r="N1555" i="67"/>
  <c r="N146" i="67" s="1"/>
  <c r="N1387" i="67"/>
  <c r="N924" i="67" s="1"/>
  <c r="AA1556" i="67"/>
  <c r="AA1059" i="67" s="1"/>
  <c r="AA1540" i="67"/>
  <c r="AA1043" i="67" s="1"/>
  <c r="AU21" i="70"/>
  <c r="N1107" i="67"/>
  <c r="AA1402" i="67"/>
  <c r="AA939" i="67" s="1"/>
  <c r="AU19" i="70"/>
  <c r="AU80" i="70" s="1"/>
  <c r="AA1420" i="67"/>
  <c r="N1108" i="67"/>
  <c r="N1539" i="67"/>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J141" i="65"/>
  <c r="AS471" i="67" s="1"/>
  <c r="V1076" i="67"/>
  <c r="AS1388" i="67"/>
  <c r="AS925" i="67" s="1"/>
  <c r="M131" i="65"/>
  <c r="M141" i="65" s="1"/>
  <c r="V471" i="67" s="1"/>
  <c r="AN1193" i="67"/>
  <c r="V1108" i="67"/>
  <c r="AO59" i="70"/>
  <c r="BG58" i="70"/>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X141" i="65"/>
  <c r="AG471" i="67" s="1"/>
  <c r="AH1539" i="67"/>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AA141" i="65"/>
  <c r="AJ471" i="67" s="1"/>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I140" i="65"/>
  <c r="R470" i="67" s="1"/>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AS319" i="67"/>
  <c r="AS13" i="67"/>
  <c r="AS166"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AH13" i="67"/>
  <c r="O924" i="67"/>
  <c r="O773" i="67"/>
  <c r="O12"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R93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G437" i="67"/>
  <c r="AG131" i="67"/>
  <c r="AG589" i="67"/>
  <c r="AB956" i="67"/>
  <c r="AB350" i="67"/>
  <c r="AB805" i="67"/>
  <c r="AB197" i="67"/>
  <c r="AB654" i="67"/>
  <c r="AB502" i="67"/>
  <c r="AB44" i="67"/>
  <c r="AV22" i="68"/>
  <c r="U22" i="62" s="1"/>
  <c r="AR938" i="67"/>
  <c r="AR332" i="67"/>
  <c r="AR787" i="67"/>
  <c r="AR636" i="67"/>
  <c r="AR484" i="67"/>
  <c r="AR26" i="67"/>
  <c r="AR179" i="67"/>
  <c r="BL14" i="68"/>
  <c r="AK15" i="62" s="1"/>
  <c r="AT939" i="67"/>
  <c r="AT333" i="67"/>
  <c r="AT637" i="67"/>
  <c r="AT788" i="67"/>
  <c r="AT485" i="67"/>
  <c r="AT27" i="67"/>
  <c r="AT180" i="67"/>
  <c r="AQ957" i="67"/>
  <c r="AQ198" i="67"/>
  <c r="AQ503" i="67"/>
  <c r="AQ45" i="67"/>
  <c r="AN939" i="67"/>
  <c r="AN333" i="67"/>
  <c r="AN788" i="67"/>
  <c r="AN485" i="67"/>
  <c r="AN637" i="67"/>
  <c r="AN27" i="67"/>
  <c r="AN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O740" i="67"/>
  <c r="O283"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BA22" i="68"/>
  <c r="Z22" i="62" s="1"/>
  <c r="AV1043" i="67"/>
  <c r="AV892" i="67"/>
  <c r="AV437" i="67"/>
  <c r="AV741" i="67"/>
  <c r="AV284" i="67"/>
  <c r="AV131" i="67"/>
  <c r="AV589" i="67"/>
  <c r="AB957" i="67"/>
  <c r="AB351" i="67"/>
  <c r="AB806" i="67"/>
  <c r="AB655" i="67"/>
  <c r="AB503" i="67"/>
  <c r="AB198" i="67"/>
  <c r="AB45"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BK14" i="68"/>
  <c r="AJ15" i="62" s="1"/>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E351" i="67"/>
  <c r="AE655" i="67"/>
  <c r="AE198" i="67"/>
  <c r="AG166" i="67"/>
  <c r="AQ939" i="67"/>
  <c r="AQ333" i="67"/>
  <c r="AQ788" i="67"/>
  <c r="AQ637" i="67"/>
  <c r="AQ27" i="67"/>
  <c r="AQ485" i="67"/>
  <c r="AQ180" i="67"/>
  <c r="AS956" i="67"/>
  <c r="AS350" i="67"/>
  <c r="AN957" i="67"/>
  <c r="AN351" i="67"/>
  <c r="AN655" i="67"/>
  <c r="AN806" i="67"/>
  <c r="AN503" i="67"/>
  <c r="AN45" i="67"/>
  <c r="AN198" i="67"/>
  <c r="AI956" i="67"/>
  <c r="AI350" i="67"/>
  <c r="AI805" i="67"/>
  <c r="AI502" i="67"/>
  <c r="AI654" i="67"/>
  <c r="AI44" i="67"/>
  <c r="AI197" i="67"/>
  <c r="BC22" i="68"/>
  <c r="AB22" i="62" s="1"/>
  <c r="AK956" i="67"/>
  <c r="AK350" i="67"/>
  <c r="AK805" i="67"/>
  <c r="AK654" i="67"/>
  <c r="AK502" i="67"/>
  <c r="AK44" i="67"/>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BK22" i="68"/>
  <c r="AJ22" i="62" s="1"/>
  <c r="W957" i="67"/>
  <c r="W351" i="67"/>
  <c r="W655" i="67"/>
  <c r="W45" i="67"/>
  <c r="W806" i="67"/>
  <c r="W503" i="67"/>
  <c r="W198" i="67"/>
  <c r="AM300" i="67"/>
  <c r="AK925" i="67"/>
  <c r="AK774" i="67"/>
  <c r="AK319" i="67"/>
  <c r="AK623" i="67"/>
  <c r="AK166" i="67"/>
  <c r="AK13"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I64" i="70"/>
  <c r="V939" i="67"/>
  <c r="AW924" i="67"/>
  <c r="AW318" i="67"/>
  <c r="AW622" i="67"/>
  <c r="AW773" i="67"/>
  <c r="AW12" i="67"/>
  <c r="AW165" i="67"/>
  <c r="X1043" i="67"/>
  <c r="X892" i="67"/>
  <c r="X437" i="67"/>
  <c r="X741" i="67"/>
  <c r="X284" i="67"/>
  <c r="X589" i="67"/>
  <c r="X131" i="67"/>
  <c r="O1043" i="67"/>
  <c r="O892" i="67"/>
  <c r="O437" i="67"/>
  <c r="O741" i="67"/>
  <c r="O589" i="67"/>
  <c r="O131" i="67"/>
  <c r="O284" i="67"/>
  <c r="N604" i="67"/>
  <c r="N299"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058" i="67"/>
  <c r="AE452" i="67"/>
  <c r="AE756" i="67"/>
  <c r="AE907" i="67"/>
  <c r="AE604" i="67"/>
  <c r="AE299" i="67"/>
  <c r="AE146" i="67"/>
  <c r="AE924" i="67"/>
  <c r="AE318" i="67"/>
  <c r="AE622" i="67"/>
  <c r="AE773" i="67"/>
  <c r="AE12" i="67"/>
  <c r="AE165"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Z806" i="67"/>
  <c r="Z503"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E1043" i="67"/>
  <c r="AE892" i="67"/>
  <c r="AE437" i="67"/>
  <c r="AE741" i="67"/>
  <c r="AE589" i="67"/>
  <c r="AE131" i="67"/>
  <c r="AE284" i="67"/>
  <c r="AG957" i="67"/>
  <c r="AG351" i="67"/>
  <c r="AG806" i="67"/>
  <c r="AG655" i="67"/>
  <c r="AG503" i="67"/>
  <c r="AG45" i="67"/>
  <c r="AG198" i="67"/>
  <c r="AB938" i="67"/>
  <c r="AB636" i="67"/>
  <c r="AB787" i="67"/>
  <c r="AB332" i="67"/>
  <c r="AB484" i="67"/>
  <c r="AB26" i="67"/>
  <c r="AB179" i="67"/>
  <c r="AL925" i="67"/>
  <c r="AL319" i="67"/>
  <c r="AL774" i="67"/>
  <c r="AL623" i="67"/>
  <c r="AL13" i="67"/>
  <c r="AL166" i="67"/>
  <c r="AP924" i="67"/>
  <c r="AP622" i="67"/>
  <c r="AP773" i="67"/>
  <c r="AP318" i="67"/>
  <c r="AP12" i="67"/>
  <c r="AP165" i="67"/>
  <c r="T1058"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AN1059" i="67"/>
  <c r="AN908" i="67"/>
  <c r="AN453" i="67"/>
  <c r="AN757" i="67"/>
  <c r="AN605" i="67"/>
  <c r="AN300" i="67"/>
  <c r="AN147"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AH351" i="67"/>
  <c r="AH503" i="67"/>
  <c r="O956" i="67"/>
  <c r="O350" i="67"/>
  <c r="O654" i="67"/>
  <c r="O805" i="67"/>
  <c r="O502" i="67"/>
  <c r="O44" i="67"/>
  <c r="O197" i="67"/>
  <c r="AI22" i="68"/>
  <c r="H22" i="62" s="1"/>
  <c r="AN350" i="67"/>
  <c r="AN502" i="67"/>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AO64" i="70"/>
  <c r="AO80" i="70"/>
  <c r="AW64" i="70"/>
  <c r="AW80" i="70"/>
  <c r="AH165" i="65"/>
  <c r="AH177" i="65" s="1"/>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284"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D10" i="70" s="1"/>
  <c r="AQ80" i="70"/>
  <c r="AQ64" i="70"/>
  <c r="AF80" i="70"/>
  <c r="AF64" i="70"/>
  <c r="AK80" i="70"/>
  <c r="AK64" i="70"/>
  <c r="BG80" i="70"/>
  <c r="BG64" i="70"/>
  <c r="AG908" i="67"/>
  <c r="AG453" i="67"/>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604" i="67"/>
  <c r="O299" i="67"/>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957" i="67"/>
  <c r="AW351" i="67"/>
  <c r="AW655" i="67"/>
  <c r="AW806" i="67"/>
  <c r="AW45" i="67"/>
  <c r="AW198" i="67"/>
  <c r="AW503"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27"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AU332" i="67"/>
  <c r="AU636" i="67"/>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E165" i="65"/>
  <c r="AE177" i="65" s="1"/>
  <c r="AG64" i="70"/>
  <c r="AG80" i="70"/>
  <c r="U737" i="67"/>
  <c r="U280" i="67"/>
  <c r="U888" i="67"/>
  <c r="U433" i="67"/>
  <c r="U585" i="67"/>
  <c r="U127" i="67"/>
  <c r="U770" i="67"/>
  <c r="U619" i="67"/>
  <c r="P1043"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T1042"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BH14" i="68"/>
  <c r="AG15" i="62" s="1"/>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AV64" i="70"/>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S503" i="67"/>
  <c r="S45" i="67"/>
  <c r="AG938" i="67"/>
  <c r="AG332" i="67"/>
  <c r="AG787" i="67"/>
  <c r="AG484" i="67"/>
  <c r="AG636" i="67"/>
  <c r="AG26" i="67"/>
  <c r="AG179" i="67"/>
  <c r="BA14" i="68"/>
  <c r="Z15" i="62" s="1"/>
  <c r="AV939" i="67"/>
  <c r="AV333" i="67"/>
  <c r="AV788" i="67"/>
  <c r="AV637" i="67"/>
  <c r="AV485" i="67"/>
  <c r="AV27" i="67"/>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A1042" i="67"/>
  <c r="AA588" i="67"/>
  <c r="AA130"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M939" i="67" l="1"/>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O1228"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E1243" i="67"/>
  <c r="AJ1262" i="67"/>
  <c r="AR1260" i="67"/>
  <c r="Y10" i="69"/>
  <c r="AI1228" i="67"/>
  <c r="AP1228" i="67"/>
  <c r="AU1229" i="67"/>
  <c r="AC1261" i="67"/>
  <c r="AM1262" i="67"/>
  <c r="AK1229" i="67"/>
  <c r="U1228" i="67"/>
  <c r="AR1364" i="67"/>
  <c r="AP1364" i="67"/>
  <c r="X1230" i="67"/>
  <c r="X1229" i="67"/>
  <c r="AP1243" i="67"/>
  <c r="Q1244" i="67"/>
  <c r="AI1362" i="67"/>
  <c r="Y1228" i="67"/>
  <c r="AQ1229" i="67"/>
  <c r="AT1229" i="67"/>
  <c r="AL1229" i="67"/>
  <c r="AV1228" i="67"/>
  <c r="K1346"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AE1228"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H1346" i="67"/>
  <c r="AI1243" i="67"/>
  <c r="AW1261" i="67"/>
  <c r="V1242" i="67"/>
  <c r="AD1244" i="67"/>
  <c r="K1348" i="67"/>
  <c r="N1346" i="67"/>
  <c r="O1229" i="67"/>
  <c r="AH1228" i="67"/>
  <c r="AJ1229" i="67"/>
  <c r="AC1228" i="67"/>
  <c r="AA1228" i="67"/>
  <c r="AW1229" i="67"/>
  <c r="AG1346" i="67"/>
  <c r="X1242" i="67"/>
  <c r="AR1228" i="67"/>
  <c r="AE1362" i="67"/>
  <c r="AP1347" i="67"/>
  <c r="AG1228" i="67"/>
  <c r="Z1228" i="67"/>
  <c r="AT7" i="68" s="1"/>
  <c r="S9" i="62" s="1"/>
  <c r="AN1228" i="67"/>
  <c r="AF1348" i="67"/>
  <c r="AF1243" i="67"/>
  <c r="AK1260"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AL1260" i="67"/>
  <c r="V1230" i="67"/>
  <c r="S1230" i="67"/>
  <c r="AP1230" i="67"/>
  <c r="AS1262" i="67"/>
  <c r="AC1364" i="67"/>
  <c r="Z1243" i="67"/>
  <c r="AU1242"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E1347" i="67"/>
  <c r="S1244" i="67"/>
  <c r="W1362" i="67"/>
  <c r="Z1261"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AE1261"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AA167" i="65"/>
  <c r="AA179" i="65" s="1"/>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585" i="67"/>
  <c r="K280" i="67"/>
  <c r="K737" i="67"/>
  <c r="K433"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AN1260" i="67"/>
  <c r="O1260" i="67"/>
  <c r="AH1261" i="67"/>
  <c r="AF1244" i="67"/>
  <c r="AE1244" i="67"/>
  <c r="AN1363" i="67"/>
  <c r="AQ1363" i="67"/>
  <c r="AR1362" i="67"/>
  <c r="AB1242" i="67"/>
  <c r="AG1261"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N1362"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B1261" i="67"/>
  <c r="AV1347" i="67"/>
  <c r="AG1260" i="67"/>
  <c r="AI1364" i="67"/>
  <c r="S1260" i="67"/>
  <c r="Z1262" i="67"/>
  <c r="AN1346" i="67"/>
  <c r="O1346" i="67"/>
  <c r="O1230" i="67"/>
  <c r="AT1364" i="67"/>
  <c r="AG1230" i="67"/>
  <c r="AI1242" i="67"/>
  <c r="AB1260" i="67"/>
  <c r="AG1347"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S167" i="65"/>
  <c r="S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A1362"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Q1261"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K1261" i="67" l="1"/>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K1343"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G11" i="50" l="1"/>
  <c r="J64" i="65" s="1"/>
  <c r="AG17" i="68"/>
  <c r="F18" i="62" s="1"/>
  <c r="AX11" i="50"/>
  <c r="AA64" i="65" s="1"/>
  <c r="AL11" i="50"/>
  <c r="O64" i="65" s="1"/>
  <c r="BA11" i="50"/>
  <c r="AD64" i="65" s="1"/>
  <c r="AE11" i="50"/>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T64" i="65"/>
  <c r="J100" i="65"/>
  <c r="AJ8" i="36"/>
  <c r="H64" i="65"/>
  <c r="H100" i="65"/>
  <c r="AF64" i="65"/>
  <c r="AG100" i="65"/>
  <c r="AJ9" i="36"/>
  <c r="AE64" i="65"/>
  <c r="AB64" i="65"/>
  <c r="K1350" i="67"/>
  <c r="AV42" i="36"/>
  <c r="AU83" i="36"/>
  <c r="F5" i="47"/>
  <c r="U19" i="55"/>
  <c r="AH64" i="65" l="1"/>
  <c r="Y100" i="65"/>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F83" i="65"/>
  <c r="BC11" i="69" s="1"/>
  <c r="T83" i="65"/>
  <c r="AQ11" i="69" s="1"/>
  <c r="I83" i="65"/>
  <c r="AF11" i="69" s="1"/>
  <c r="AE17" i="68"/>
  <c r="D18" i="62" s="1"/>
  <c r="AH83" i="65"/>
  <c r="BE11" i="69" s="1"/>
  <c r="AG83" i="65"/>
  <c r="BD11" i="69" s="1"/>
  <c r="AB83" i="65"/>
  <c r="AY11" i="69" s="1"/>
  <c r="AE83" i="65"/>
  <c r="BB11" i="69" s="1"/>
  <c r="Y83" i="65"/>
  <c r="AV11" i="69" s="1"/>
  <c r="J83" i="65"/>
  <c r="AG11" i="69" s="1"/>
  <c r="H83" i="65"/>
  <c r="AE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Q1383" i="67"/>
  <c r="Q1397" i="67"/>
  <c r="Q1415" i="67"/>
  <c r="Q1535" i="67"/>
  <c r="Q1551" i="67"/>
  <c r="E4" i="50"/>
  <c r="E4" i="57" s="1"/>
  <c r="E4" i="69"/>
  <c r="N1382" i="67"/>
  <c r="N160" i="67" s="1"/>
  <c r="N1396" i="67"/>
  <c r="N1414" i="67"/>
  <c r="N1534" i="67"/>
  <c r="N1550" i="67"/>
  <c r="T1415" i="67"/>
  <c r="L1382" i="67"/>
  <c r="L160" i="67" s="1"/>
  <c r="L1396" i="67"/>
  <c r="L1414" i="67"/>
  <c r="L1534" i="67"/>
  <c r="L1550" i="67"/>
  <c r="U1396"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AA1550" i="67" l="1"/>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O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P8" i="67" l="1"/>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O72" i="45" s="1"/>
  <c r="Q13" i="45"/>
  <c r="T13" i="68" s="1"/>
  <c r="Q15" i="45"/>
  <c r="T15" i="68" s="1"/>
  <c r="S14" i="45"/>
  <c r="V14" i="68" s="1"/>
  <c r="Q25" i="45"/>
  <c r="T25" i="68" s="1"/>
  <c r="Q23" i="45"/>
  <c r="T23" i="68" s="1"/>
  <c r="P50" i="45"/>
  <c r="S50" i="68" s="1"/>
  <c r="T55" i="36"/>
  <c r="T71" i="36"/>
  <c r="T161" i="34"/>
  <c r="T177" i="34"/>
  <c r="S96" i="34"/>
  <c r="S141" i="34"/>
  <c r="S137" i="34"/>
  <c r="S112" i="34"/>
  <c r="S138" i="34"/>
  <c r="S142" i="34"/>
  <c r="S43" i="68" l="1"/>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342" i="67" s="1"/>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I1020" i="67" l="1"/>
  <c r="Y951" i="67"/>
  <c r="AW1019" i="67"/>
  <c r="AW1256" i="67"/>
  <c r="AW1358" i="67"/>
  <c r="BF18" i="68"/>
  <c r="AE19" i="62" s="1"/>
  <c r="AQ1139" i="67"/>
  <c r="AQ1171" i="67"/>
  <c r="AQ1237" i="67"/>
  <c r="AB1167" i="67"/>
  <c r="AM1085" i="67"/>
  <c r="AQ7" i="67"/>
  <c r="AQ1223" i="67" s="1"/>
  <c r="BK5" i="68" s="1"/>
  <c r="AJ7" i="62" s="1"/>
  <c r="AO1167" i="67"/>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Q1292"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B1324" i="67"/>
  <c r="AA1304" i="67"/>
  <c r="AG1304" i="67"/>
  <c r="N1304"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293" i="67" l="1"/>
  <c r="AX47" i="68" s="1"/>
  <c r="AX56" i="68" s="1"/>
  <c r="AD1320" i="67"/>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U1320" i="67" s="1"/>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BD50" i="68"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N50" i="68" l="1"/>
  <c r="BE49" i="68"/>
  <c r="Y7" i="62"/>
  <c r="AH1320" i="67"/>
  <c r="BD51" i="68"/>
  <c r="BD49" i="68" s="1"/>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AW51" i="68" l="1"/>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BD66" i="68"/>
  <c r="AC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W49" i="68" l="1"/>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<sst xmlns="http://schemas.openxmlformats.org/spreadsheetml/2006/main" count="15682" uniqueCount="1448">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</sst>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66.758299397045647</c:v>
                </c:pt>
                <c:pt idx="1">
                  <c:v>69.562904957950124</c:v>
                </c:pt>
                <c:pt idx="2">
                  <c:v>72.505988712434998</c:v>
                </c:pt>
                <c:pt idx="3">
                  <c:v>74.236547378687447</c:v>
                </c:pt>
                <c:pt idx="4">
                  <c:v>72.227995799186601</c:v>
                </c:pt>
                <c:pt idx="5">
                  <c:v>73.376760198386705</c:v>
                </c:pt>
                <c:pt idx="6">
                  <c:v>74.745825380002515</c:v>
                </c:pt>
                <c:pt idx="7">
                  <c:v>76.098573381603089</c:v>
                </c:pt>
                <c:pt idx="8">
                  <c:v>76.641958163344114</c:v>
                </c:pt>
                <c:pt idx="9">
                  <c:v>77.466559353367856</c:v>
                </c:pt>
                <c:pt idx="10">
                  <c:v>77.642841269427294</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72.505988712434998</c:v>
                </c:pt>
                <c:pt idx="1">
                  <c:v>74.236547378687447</c:v>
                </c:pt>
                <c:pt idx="2">
                  <c:v>72.227995799186601</c:v>
                </c:pt>
                <c:pt idx="3">
                  <c:v>73.376760198386705</c:v>
                </c:pt>
                <c:pt idx="4">
                  <c:v>74.745825380002515</c:v>
                </c:pt>
                <c:pt idx="5">
                  <c:v>76.098573381603089</c:v>
                </c:pt>
                <c:pt idx="6">
                  <c:v>76.641958163344114</c:v>
                </c:pt>
                <c:pt idx="7">
                  <c:v>77.466559353367856</c:v>
                </c:pt>
                <c:pt idx="8">
                  <c:v>77.642841269427294</c:v>
                </c:pt>
                <c:pt idx="9">
                  <c:v>77.390477552262652</c:v>
                </c:pt>
                <c:pt idx="10">
                  <c:v>76.718703958035235</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1461.9296645871291</c:v>
                </c:pt>
                <c:pt idx="13">
                  <c:v>1500.9290445244417</c:v>
                </c:pt>
                <c:pt idx="14">
                  <c:v>1551.6978906253519</c:v>
                </c:pt>
                <c:pt idx="15">
                  <c:v>1579.6991994235059</c:v>
                </c:pt>
                <c:pt idx="16">
                  <c:v>1592.2732513502285</c:v>
                </c:pt>
                <c:pt idx="17">
                  <c:v>1589.0236047287603</c:v>
                </c:pt>
                <c:pt idx="18">
                  <c:v>1597.0850065537832</c:v>
                </c:pt>
                <c:pt idx="19">
                  <c:v>1606.556383756928</c:v>
                </c:pt>
                <c:pt idx="20">
                  <c:v>1367.6877210375001</c:v>
                </c:pt>
                <c:pt idx="21">
                  <c:v>1435.4993916531773</c:v>
                </c:pt>
                <c:pt idx="22">
                  <c:v>1472.9140550060251</c:v>
                </c:pt>
                <c:pt idx="23">
                  <c:v>1502.5945916361397</c:v>
                </c:pt>
                <c:pt idx="24">
                  <c:v>1538.1561317770911</c:v>
                </c:pt>
                <c:pt idx="25">
                  <c:v>1582.2593092240118</c:v>
                </c:pt>
                <c:pt idx="26">
                  <c:v>1632.8110280575409</c:v>
                </c:pt>
                <c:pt idx="27">
                  <c:v>1690.8201597253792</c:v>
                </c:pt>
                <c:pt idx="28">
                  <c:v>1753.9518288280167</c:v>
                </c:pt>
                <c:pt idx="29">
                  <c:v>1820.905138037135</c:v>
                </c:pt>
                <c:pt idx="30">
                  <c:v>1887.603758438034</c:v>
                </c:pt>
                <c:pt idx="31">
                  <c:v>1972.3826590646133</c:v>
                </c:pt>
                <c:pt idx="32">
                  <c:v>2063.1449163302063</c:v>
                </c:pt>
                <c:pt idx="33">
                  <c:v>2160.0089204217506</c:v>
                </c:pt>
                <c:pt idx="34">
                  <c:v>2273.2191220583463</c:v>
                </c:pt>
                <c:pt idx="35">
                  <c:v>2380.0262922159122</c:v>
                </c:pt>
                <c:pt idx="36">
                  <c:v>2497.7184759102392</c:v>
                </c:pt>
                <c:pt idx="37">
                  <c:v>2627.7446975544685</c:v>
                </c:pt>
                <c:pt idx="38">
                  <c:v>2750.2004018856128</c:v>
                </c:pt>
                <c:pt idx="39">
                  <c:v>2875.5496129129019</c:v>
                </c:pt>
                <c:pt idx="40">
                  <c:v>3002.0292049176942</c:v>
                </c:pt>
                <c:pt idx="41">
                  <c:v>3143.0522662653702</c:v>
                </c:pt>
                <c:pt idx="42">
                  <c:v>3276.2638017786971</c:v>
                </c:pt>
                <c:pt idx="43">
                  <c:v>3411.6665528172052</c:v>
                </c:pt>
                <c:pt idx="44">
                  <c:v>3551.7786204916824</c:v>
                </c:pt>
                <c:pt idx="45">
                  <c:v>3697.3657170696165</c:v>
                </c:pt>
                <c:pt idx="46">
                  <c:v>3847.9679961376855</c:v>
                </c:pt>
                <c:pt idx="47">
                  <c:v>3873.7419278920943</c:v>
                </c:pt>
                <c:pt idx="48">
                  <c:v>3873.6774298803625</c:v>
                </c:pt>
                <c:pt idx="49">
                  <c:v>3871.7049387305856</c:v>
                </c:pt>
                <c:pt idx="50">
                  <c:v>3857.9598482756574</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1780.5365679391946</c:v>
                </c:pt>
                <c:pt idx="13">
                  <c:v>1834.6425186756094</c:v>
                </c:pt>
                <c:pt idx="14">
                  <c:v>1905.0768868757145</c:v>
                </c:pt>
                <c:pt idx="15">
                  <c:v>1943.9246182197339</c:v>
                </c:pt>
                <c:pt idx="16">
                  <c:v>1961.3692810630389</c:v>
                </c:pt>
                <c:pt idx="17">
                  <c:v>1956.8608704089588</c:v>
                </c:pt>
                <c:pt idx="18">
                  <c:v>1968.0448895064985</c:v>
                </c:pt>
                <c:pt idx="19">
                  <c:v>1981.1850437649273</c:v>
                </c:pt>
                <c:pt idx="20">
                  <c:v>1649.7896185467582</c:v>
                </c:pt>
                <c:pt idx="21">
                  <c:v>1743.8684196862475</c:v>
                </c:pt>
                <c:pt idx="22">
                  <c:v>1795.7758073278628</c:v>
                </c:pt>
                <c:pt idx="23">
                  <c:v>1836.9532223360152</c:v>
                </c:pt>
                <c:pt idx="24">
                  <c:v>1886.2896718403442</c:v>
                </c:pt>
                <c:pt idx="25">
                  <c:v>1947.4763971190048</c:v>
                </c:pt>
                <c:pt idx="26">
                  <c:v>2017.6095329084574</c:v>
                </c:pt>
                <c:pt idx="27">
                  <c:v>2098.0887411760582</c:v>
                </c:pt>
                <c:pt idx="28">
                  <c:v>2185.6747228984723</c:v>
                </c:pt>
                <c:pt idx="29">
                  <c:v>2278.562672797455</c:v>
                </c:pt>
                <c:pt idx="30">
                  <c:v>2371.0972791270592</c:v>
                </c:pt>
                <c:pt idx="31">
                  <c:v>2488.7156368589585</c:v>
                </c:pt>
                <c:pt idx="32">
                  <c:v>2614.635029121901</c:v>
                </c:pt>
                <c:pt idx="33">
                  <c:v>2749.0197050304209</c:v>
                </c:pt>
                <c:pt idx="34">
                  <c:v>2906.0823455763748</c:v>
                </c:pt>
                <c:pt idx="35">
                  <c:v>3054.2617139696704</c:v>
                </c:pt>
                <c:pt idx="36">
                  <c:v>3217.5424508239989</c:v>
                </c:pt>
                <c:pt idx="37">
                  <c:v>3397.9348661401696</c:v>
                </c:pt>
                <c:pt idx="38">
                  <c:v>3567.8242930126939</c:v>
                </c:pt>
                <c:pt idx="39">
                  <c:v>3741.7280383438388</c:v>
                </c:pt>
                <c:pt idx="40">
                  <c:v>3917.2000223900723</c:v>
                </c:pt>
                <c:pt idx="41">
                  <c:v>4112.8489486612207</c:v>
                </c:pt>
                <c:pt idx="42">
                  <c:v>4297.6605223219194</c:v>
                </c:pt>
                <c:pt idx="43">
                  <c:v>4485.5120878863072</c:v>
                </c:pt>
                <c:pt idx="44">
                  <c:v>4679.8971433245724</c:v>
                </c:pt>
                <c:pt idx="45">
                  <c:v>4881.8780027116964</c:v>
                </c:pt>
                <c:pt idx="46">
                  <c:v>5090.8166962280184</c:v>
                </c:pt>
                <c:pt idx="47">
                  <c:v>5126.5742668363027</c:v>
                </c:pt>
                <c:pt idx="48">
                  <c:v>5126.4847852534931</c:v>
                </c:pt>
                <c:pt idx="49">
                  <c:v>5123.7482415148643</c:v>
                </c:pt>
                <c:pt idx="50">
                  <c:v>5104.678933535678</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448.98205019678238</c:v>
                </c:pt>
                <c:pt idx="13">
                  <c:v>458.09069820274448</c:v>
                </c:pt>
                <c:pt idx="14">
                  <c:v>468.74154231529383</c:v>
                </c:pt>
                <c:pt idx="15">
                  <c:v>476.91443074207581</c:v>
                </c:pt>
                <c:pt idx="16">
                  <c:v>483.47206766951075</c:v>
                </c:pt>
                <c:pt idx="17">
                  <c:v>488.37546558668777</c:v>
                </c:pt>
                <c:pt idx="18">
                  <c:v>494.66817106631419</c:v>
                </c:pt>
                <c:pt idx="19">
                  <c:v>501.21183128389964</c:v>
                </c:pt>
                <c:pt idx="20">
                  <c:v>478.88915513162357</c:v>
                </c:pt>
                <c:pt idx="21">
                  <c:v>490.79450825842616</c:v>
                </c:pt>
                <c:pt idx="22">
                  <c:v>499.20187964195691</c:v>
                </c:pt>
                <c:pt idx="23">
                  <c:v>506.75409526270857</c:v>
                </c:pt>
                <c:pt idx="24">
                  <c:v>515.03909779977698</c:v>
                </c:pt>
                <c:pt idx="25">
                  <c:v>524.36763659903613</c:v>
                </c:pt>
                <c:pt idx="26">
                  <c:v>533.8828663154186</c:v>
                </c:pt>
                <c:pt idx="27">
                  <c:v>544.30322315106639</c:v>
                </c:pt>
                <c:pt idx="28">
                  <c:v>555.35683193314867</c:v>
                </c:pt>
                <c:pt idx="29">
                  <c:v>566.89237384318812</c:v>
                </c:pt>
                <c:pt idx="30">
                  <c:v>578.43494224343499</c:v>
                </c:pt>
                <c:pt idx="31">
                  <c:v>591.61577224472819</c:v>
                </c:pt>
                <c:pt idx="32">
                  <c:v>605.52234175559317</c:v>
                </c:pt>
                <c:pt idx="33">
                  <c:v>620.16869413274662</c:v>
                </c:pt>
                <c:pt idx="34">
                  <c:v>636.74948583083813</c:v>
                </c:pt>
                <c:pt idx="35">
                  <c:v>652.61259776898726</c:v>
                </c:pt>
                <c:pt idx="36">
                  <c:v>669.28501119269129</c:v>
                </c:pt>
                <c:pt idx="37">
                  <c:v>687.41706797011057</c:v>
                </c:pt>
                <c:pt idx="38">
                  <c:v>704.68822731470061</c:v>
                </c:pt>
                <c:pt idx="39">
                  <c:v>722.31866319673713</c:v>
                </c:pt>
                <c:pt idx="40">
                  <c:v>740.10297088187542</c:v>
                </c:pt>
                <c:pt idx="41">
                  <c:v>759.14110557364995</c:v>
                </c:pt>
                <c:pt idx="42">
                  <c:v>777.28460791922964</c:v>
                </c:pt>
                <c:pt idx="43">
                  <c:v>795.69981116391853</c:v>
                </c:pt>
                <c:pt idx="44">
                  <c:v>814.68040487793201</c:v>
                </c:pt>
                <c:pt idx="45">
                  <c:v>834.31576587960308</c:v>
                </c:pt>
                <c:pt idx="46">
                  <c:v>854.07551807604966</c:v>
                </c:pt>
                <c:pt idx="47">
                  <c:v>859.29259985293095</c:v>
                </c:pt>
                <c:pt idx="48">
                  <c:v>861.50843650349043</c:v>
                </c:pt>
                <c:pt idx="49">
                  <c:v>863.51316754127015</c:v>
                </c:pt>
                <c:pt idx="50">
                  <c:v>864.15672317351311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419.2859914920096</c:v>
                </c:pt>
                <c:pt idx="13">
                  <c:v>427.66019548096807</c:v>
                </c:pt>
                <c:pt idx="14">
                  <c:v>437.45224598008753</c:v>
                </c:pt>
                <c:pt idx="15">
                  <c:v>444.96614209508419</c:v>
                </c:pt>
                <c:pt idx="16">
                  <c:v>450.995026873585</c:v>
                </c:pt>
                <c:pt idx="17">
                  <c:v>455.50305642644486</c:v>
                </c:pt>
                <c:pt idx="18">
                  <c:v>461.28837157907077</c:v>
                </c:pt>
                <c:pt idx="19">
                  <c:v>467.30440661090256</c:v>
                </c:pt>
                <c:pt idx="20">
                  <c:v>446.78164148085693</c:v>
                </c:pt>
                <c:pt idx="21">
                  <c:v>457.72704804165193</c:v>
                </c:pt>
                <c:pt idx="22">
                  <c:v>465.45652039918883</c:v>
                </c:pt>
                <c:pt idx="23">
                  <c:v>472.3997894919649</c:v>
                </c:pt>
                <c:pt idx="24">
                  <c:v>480.01675978756049</c:v>
                </c:pt>
                <c:pt idx="25">
                  <c:v>488.59312444373961</c:v>
                </c:pt>
                <c:pt idx="26">
                  <c:v>497.3411268470195</c:v>
                </c:pt>
                <c:pt idx="27">
                  <c:v>506.9212746057575</c:v>
                </c:pt>
                <c:pt idx="28">
                  <c:v>517.08361425207067</c:v>
                </c:pt>
                <c:pt idx="29">
                  <c:v>527.68902803187859</c:v>
                </c:pt>
                <c:pt idx="30">
                  <c:v>538.30090174539816</c:v>
                </c:pt>
                <c:pt idx="31">
                  <c:v>550.41894155793295</c:v>
                </c:pt>
                <c:pt idx="32">
                  <c:v>563.20420340956957</c:v>
                </c:pt>
                <c:pt idx="33">
                  <c:v>576.66959832000725</c:v>
                </c:pt>
                <c:pt idx="34">
                  <c:v>591.91345579340634</c:v>
                </c:pt>
                <c:pt idx="35">
                  <c:v>606.49750110757282</c:v>
                </c:pt>
                <c:pt idx="36">
                  <c:v>621.82559270875879</c:v>
                </c:pt>
                <c:pt idx="37">
                  <c:v>638.4956344201189</c:v>
                </c:pt>
                <c:pt idx="38">
                  <c:v>654.37419415617785</c:v>
                </c:pt>
                <c:pt idx="39">
                  <c:v>670.58306142097808</c:v>
                </c:pt>
                <c:pt idx="40">
                  <c:v>686.93339357348475</c:v>
                </c:pt>
                <c:pt idx="41">
                  <c:v>704.43645477135226</c:v>
                </c:pt>
                <c:pt idx="42">
                  <c:v>721.11701917746154</c:v>
                </c:pt>
                <c:pt idx="43">
                  <c:v>738.0473768296855</c:v>
                </c:pt>
                <c:pt idx="44">
                  <c:v>755.49753666555273</c:v>
                </c:pt>
                <c:pt idx="45">
                  <c:v>773.54966891582774</c:v>
                </c:pt>
                <c:pt idx="46">
                  <c:v>791.71616251136516</c:v>
                </c:pt>
                <c:pt idx="47">
                  <c:v>796.5125831215463</c:v>
                </c:pt>
                <c:pt idx="48">
                  <c:v>798.54975352332804</c:v>
                </c:pt>
                <c:pt idx="49">
                  <c:v>800.39284007606068</c:v>
                </c:pt>
                <c:pt idx="50">
                  <c:v>800.98450484772809</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944.20834947610274</c:v>
                </c:pt>
                <c:pt idx="14">
                  <c:v>973.85622853221889</c:v>
                </c:pt>
                <c:pt idx="15">
                  <c:v>993.92642644116052</c:v>
                </c:pt>
                <c:pt idx="16">
                  <c:v>1007.6100166861249</c:v>
                </c:pt>
                <c:pt idx="17">
                  <c:v>1014.746956561449</c:v>
                </c:pt>
                <c:pt idx="18">
                  <c:v>1026.8981254598257</c:v>
                </c:pt>
                <c:pt idx="19">
                  <c:v>1039.8001458184965</c:v>
                </c:pt>
                <c:pt idx="20">
                  <c:v>945.25959583329359</c:v>
                </c:pt>
                <c:pt idx="21">
                  <c:v>981.10572909908387</c:v>
                </c:pt>
                <c:pt idx="22">
                  <c:v>1003.8578800599894</c:v>
                </c:pt>
                <c:pt idx="23">
                  <c:v>1023.3348273287036</c:v>
                </c:pt>
                <c:pt idx="24">
                  <c:v>1045.4357297883666</c:v>
                </c:pt>
                <c:pt idx="25">
                  <c:v>1071.3140938987942</c:v>
                </c:pt>
                <c:pt idx="26">
                  <c:v>1099.0718637058224</c:v>
                </c:pt>
                <c:pt idx="27">
                  <c:v>1130.1179836785684</c:v>
                </c:pt>
                <c:pt idx="28">
                  <c:v>1163.4415165328483</c:v>
                </c:pt>
                <c:pt idx="29">
                  <c:v>1198.4794663531195</c:v>
                </c:pt>
                <c:pt idx="30">
                  <c:v>1233.4664816826753</c:v>
                </c:pt>
                <c:pt idx="31">
                  <c:v>1275.5262957130542</c:v>
                </c:pt>
                <c:pt idx="32">
                  <c:v>1320.2237019950378</c:v>
                </c:pt>
                <c:pt idx="33">
                  <c:v>1367.6103774116118</c:v>
                </c:pt>
                <c:pt idx="34">
                  <c:v>1422.1247729368895</c:v>
                </c:pt>
                <c:pt idx="35">
                  <c:v>1473.9119550836995</c:v>
                </c:pt>
                <c:pt idx="36">
                  <c:v>1529.6709201930335</c:v>
                </c:pt>
                <c:pt idx="37">
                  <c:v>1590.8081297568194</c:v>
                </c:pt>
                <c:pt idx="38">
                  <c:v>1648.7008690859141</c:v>
                </c:pt>
                <c:pt idx="39">
                  <c:v>1707.8825778142848</c:v>
                </c:pt>
                <c:pt idx="40">
                  <c:v>1767.5897013663366</c:v>
                </c:pt>
                <c:pt idx="41">
                  <c:v>1832.8825960884196</c:v>
                </c:pt>
                <c:pt idx="42">
                  <c:v>1894.8174958799341</c:v>
                </c:pt>
                <c:pt idx="43">
                  <c:v>1957.7279096837374</c:v>
                </c:pt>
                <c:pt idx="44">
                  <c:v>2022.7048820287469</c:v>
                </c:pt>
                <c:pt idx="45">
                  <c:v>2090.080295685847</c:v>
                </c:pt>
                <c:pt idx="46">
                  <c:v>2158.883716426873</c:v>
                </c:pt>
                <c:pt idx="47">
                  <c:v>2173.6276818393558</c:v>
                </c:pt>
                <c:pt idx="48">
                  <c:v>2177.1962943385283</c:v>
                </c:pt>
                <c:pt idx="49">
                  <c:v>2179.9566936402853</c:v>
                </c:pt>
                <c:pt idx="50">
                  <c:v>2177.6354688890387</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920.44626243808557</c:v>
                </c:pt>
                <c:pt idx="13">
                  <c:v>941.69158339834928</c:v>
                </c:pt>
                <c:pt idx="14">
                  <c:v>967.64007013586581</c:v>
                </c:pt>
                <c:pt idx="15">
                  <c:v>985.20595615671004</c:v>
                </c:pt>
                <c:pt idx="16">
                  <c:v>997.18214033234744</c:v>
                </c:pt>
                <c:pt idx="17">
                  <c:v>1003.4285497078976</c:v>
                </c:pt>
                <c:pt idx="18">
                  <c:v>1014.0635244529058</c:v>
                </c:pt>
                <c:pt idx="19">
                  <c:v>1025.3556611865479</c:v>
                </c:pt>
                <c:pt idx="20">
                  <c:v>942.61165771819515</c:v>
                </c:pt>
                <c:pt idx="21">
                  <c:v>973.98499514574155</c:v>
                </c:pt>
                <c:pt idx="22">
                  <c:v>993.89818645165519</c:v>
                </c:pt>
                <c:pt idx="23">
                  <c:v>1010.9448462458669</c:v>
                </c:pt>
                <c:pt idx="24">
                  <c:v>1030.2880503002361</c:v>
                </c:pt>
                <c:pt idx="25">
                  <c:v>1052.9373732631725</c:v>
                </c:pt>
                <c:pt idx="26">
                  <c:v>1077.2315941191539</c:v>
                </c:pt>
                <c:pt idx="27">
                  <c:v>1104.4038525744502</c:v>
                </c:pt>
                <c:pt idx="28">
                  <c:v>1133.569353711305</c:v>
                </c:pt>
                <c:pt idx="29">
                  <c:v>1164.2353509146876</c:v>
                </c:pt>
                <c:pt idx="30">
                  <c:v>1194.8567691127957</c:v>
                </c:pt>
                <c:pt idx="31">
                  <c:v>1231.6684588962025</c:v>
                </c:pt>
                <c:pt idx="32">
                  <c:v>1270.7886284002054</c:v>
                </c:pt>
                <c:pt idx="33">
                  <c:v>1312.2625063883959</c:v>
                </c:pt>
                <c:pt idx="34">
                  <c:v>1359.9747244062169</c:v>
                </c:pt>
                <c:pt idx="35">
                  <c:v>1405.300024289098</c:v>
                </c:pt>
                <c:pt idx="36">
                  <c:v>1454.1015174380232</c:v>
                </c:pt>
                <c:pt idx="37">
                  <c:v>1507.6101704021012</c:v>
                </c:pt>
                <c:pt idx="38">
                  <c:v>1558.2791904637443</c:v>
                </c:pt>
                <c:pt idx="39">
                  <c:v>1610.0763453676429</c:v>
                </c:pt>
                <c:pt idx="40">
                  <c:v>1662.3333550745845</c:v>
                </c:pt>
                <c:pt idx="41">
                  <c:v>1719.4791566188787</c:v>
                </c:pt>
                <c:pt idx="42">
                  <c:v>1773.6859659082604</c:v>
                </c:pt>
                <c:pt idx="43">
                  <c:v>1828.7465668756984</c:v>
                </c:pt>
                <c:pt idx="44">
                  <c:v>1885.615866090903</c:v>
                </c:pt>
                <c:pt idx="45">
                  <c:v>1944.5843347765338</c:v>
                </c:pt>
                <c:pt idx="46">
                  <c:v>2004.8026271951949</c:v>
                </c:pt>
                <c:pt idx="47">
                  <c:v>2017.7068754296158</c:v>
                </c:pt>
                <c:pt idx="48">
                  <c:v>2020.8302048904129</c:v>
                </c:pt>
                <c:pt idx="49">
                  <c:v>2023.2461680875208</c:v>
                </c:pt>
                <c:pt idx="50">
                  <c:v>2021.2145802778664</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215.15729984140501</c:v>
                </c:pt>
                <c:pt idx="14">
                  <c:v>221.26625183821383</c:v>
                </c:pt>
                <c:pt idx="15">
                  <c:v>225.16453122577883</c:v>
                </c:pt>
                <c:pt idx="16">
                  <c:v>227.57954482450739</c:v>
                </c:pt>
                <c:pt idx="17">
                  <c:v>228.47375642089816</c:v>
                </c:pt>
                <c:pt idx="18">
                  <c:v>230.50265811419081</c:v>
                </c:pt>
                <c:pt idx="19">
                  <c:v>232.69090070904011</c:v>
                </c:pt>
                <c:pt idx="20">
                  <c:v>210.34304320446503</c:v>
                </c:pt>
                <c:pt idx="21">
                  <c:v>217.96865325435621</c:v>
                </c:pt>
                <c:pt idx="22">
                  <c:v>222.59914465439437</c:v>
                </c:pt>
                <c:pt idx="23">
                  <c:v>226.47558874074986</c:v>
                </c:pt>
                <c:pt idx="24">
                  <c:v>230.94439925615964</c:v>
                </c:pt>
                <c:pt idx="25">
                  <c:v>236.2687896315621</c:v>
                </c:pt>
                <c:pt idx="26">
                  <c:v>242.10077276460694</c:v>
                </c:pt>
                <c:pt idx="27">
                  <c:v>248.67836461690982</c:v>
                </c:pt>
                <c:pt idx="28">
                  <c:v>255.77076899995771</c:v>
                </c:pt>
                <c:pt idx="29">
                  <c:v>263.24943226639601</c:v>
                </c:pt>
                <c:pt idx="30">
                  <c:v>270.71136154476079</c:v>
                </c:pt>
                <c:pt idx="31">
                  <c:v>279.85300795729006</c:v>
                </c:pt>
                <c:pt idx="32">
                  <c:v>289.5927738437997</c:v>
                </c:pt>
                <c:pt idx="33">
                  <c:v>299.9424211020069</c:v>
                </c:pt>
                <c:pt idx="34">
                  <c:v>311.91499649389556</c:v>
                </c:pt>
                <c:pt idx="35">
                  <c:v>323.26106857813289</c:v>
                </c:pt>
                <c:pt idx="36">
                  <c:v>335.57766463346081</c:v>
                </c:pt>
                <c:pt idx="37">
                  <c:v>349.11884496263343</c:v>
                </c:pt>
                <c:pt idx="38">
                  <c:v>361.91644514892857</c:v>
                </c:pt>
                <c:pt idx="39">
                  <c:v>375.00520472401809</c:v>
                </c:pt>
                <c:pt idx="40">
                  <c:v>388.21081934372489</c:v>
                </c:pt>
                <c:pt idx="41">
                  <c:v>402.75285088836085</c:v>
                </c:pt>
                <c:pt idx="42">
                  <c:v>416.52617409941649</c:v>
                </c:pt>
                <c:pt idx="43">
                  <c:v>430.51990237712079</c:v>
                </c:pt>
                <c:pt idx="44">
                  <c:v>444.98305360347194</c:v>
                </c:pt>
                <c:pt idx="45">
                  <c:v>459.99136621631192</c:v>
                </c:pt>
                <c:pt idx="46">
                  <c:v>475.38965860531829</c:v>
                </c:pt>
                <c:pt idx="47">
                  <c:v>478.44726862896454</c:v>
                </c:pt>
                <c:pt idx="48">
                  <c:v>478.95252342671586</c:v>
                </c:pt>
                <c:pt idx="49">
                  <c:v>479.27172398552312</c:v>
                </c:pt>
                <c:pt idx="50">
                  <c:v>478.42945235726216</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238.5884512506511</c:v>
                </c:pt>
                <c:pt idx="14">
                  <c:v>245.79232692559364</c:v>
                </c:pt>
                <c:pt idx="15">
                  <c:v>250.38930527292379</c:v>
                </c:pt>
                <c:pt idx="16">
                  <c:v>253.23716816784003</c:v>
                </c:pt>
                <c:pt idx="17">
                  <c:v>254.29165168168265</c:v>
                </c:pt>
                <c:pt idx="18">
                  <c:v>256.68419880969998</c:v>
                </c:pt>
                <c:pt idx="19">
                  <c:v>259.26464593191383</c:v>
                </c:pt>
                <c:pt idx="20">
                  <c:v>232.91132262074873</c:v>
                </c:pt>
                <c:pt idx="21">
                  <c:v>241.90369099648728</c:v>
                </c:pt>
                <c:pt idx="22">
                  <c:v>247.36411765840745</c:v>
                </c:pt>
                <c:pt idx="23">
                  <c:v>251.9353471055465</c:v>
                </c:pt>
                <c:pt idx="24">
                  <c:v>257.20511438882272</c:v>
                </c:pt>
                <c:pt idx="25">
                  <c:v>263.48380938090912</c:v>
                </c:pt>
                <c:pt idx="26">
                  <c:v>270.36107432762401</c:v>
                </c:pt>
                <c:pt idx="27">
                  <c:v>278.11758542302255</c:v>
                </c:pt>
                <c:pt idx="28">
                  <c:v>286.48118026524497</c:v>
                </c:pt>
                <c:pt idx="29">
                  <c:v>295.30026419556964</c:v>
                </c:pt>
                <c:pt idx="30">
                  <c:v>304.09961486073018</c:v>
                </c:pt>
                <c:pt idx="31">
                  <c:v>314.87974281959225</c:v>
                </c:pt>
                <c:pt idx="32">
                  <c:v>326.36519279302695</c:v>
                </c:pt>
                <c:pt idx="33">
                  <c:v>338.56983479489281</c:v>
                </c:pt>
                <c:pt idx="34">
                  <c:v>352.68828664671565</c:v>
                </c:pt>
                <c:pt idx="35">
                  <c:v>366.06794534046196</c:v>
                </c:pt>
                <c:pt idx="36">
                  <c:v>380.59207759218356</c:v>
                </c:pt>
                <c:pt idx="37">
                  <c:v>396.56027960691449</c:v>
                </c:pt>
                <c:pt idx="38">
                  <c:v>411.65162763647021</c:v>
                </c:pt>
                <c:pt idx="39">
                  <c:v>427.08632032474367</c:v>
                </c:pt>
                <c:pt idx="40">
                  <c:v>442.65881229738739</c:v>
                </c:pt>
                <c:pt idx="41">
                  <c:v>459.80725074695687</c:v>
                </c:pt>
                <c:pt idx="42">
                  <c:v>476.0492032283442</c:v>
                </c:pt>
                <c:pt idx="43">
                  <c:v>492.5510645613798</c:v>
                </c:pt>
                <c:pt idx="44">
                  <c:v>509.60648476388798</c:v>
                </c:pt>
                <c:pt idx="45">
                  <c:v>527.30477707491775</c:v>
                </c:pt>
                <c:pt idx="46">
                  <c:v>545.46294627231237</c:v>
                </c:pt>
                <c:pt idx="47">
                  <c:v>549.0685798546865</c:v>
                </c:pt>
                <c:pt idx="48">
                  <c:v>549.66439281066812</c:v>
                </c:pt>
                <c:pt idx="49">
                  <c:v>550.0408045327149</c:v>
                </c:pt>
                <c:pt idx="50">
                  <c:v>549.04757032532655</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2896.0855151347182</c:v>
                </c:pt>
                <c:pt idx="14">
                  <c:v>2942.4453105118946</c:v>
                </c:pt>
                <c:pt idx="15">
                  <c:v>2979.877509050561</c:v>
                </c:pt>
                <c:pt idx="16">
                  <c:v>3011.589701515968</c:v>
                </c:pt>
                <c:pt idx="17">
                  <c:v>3037.4479061853244</c:v>
                </c:pt>
                <c:pt idx="18">
                  <c:v>3068.5581134720883</c:v>
                </c:pt>
                <c:pt idx="19">
                  <c:v>3100.7243936023351</c:v>
                </c:pt>
                <c:pt idx="20">
                  <c:v>3026.0271126812381</c:v>
                </c:pt>
                <c:pt idx="21">
                  <c:v>3075.9710714397479</c:v>
                </c:pt>
                <c:pt idx="22">
                  <c:v>3113.0169320309769</c:v>
                </c:pt>
                <c:pt idx="23">
                  <c:v>3146.9609577712658</c:v>
                </c:pt>
                <c:pt idx="24">
                  <c:v>3183.6895527515512</c:v>
                </c:pt>
                <c:pt idx="25">
                  <c:v>3224.3552817876357</c:v>
                </c:pt>
                <c:pt idx="26">
                  <c:v>3264.8908536168506</c:v>
                </c:pt>
                <c:pt idx="27">
                  <c:v>3308.8331002959953</c:v>
                </c:pt>
                <c:pt idx="28">
                  <c:v>3355.1748418840571</c:v>
                </c:pt>
                <c:pt idx="29">
                  <c:v>3403.3557390991991</c:v>
                </c:pt>
                <c:pt idx="30">
                  <c:v>3451.6160969250445</c:v>
                </c:pt>
                <c:pt idx="31">
                  <c:v>3505.265257895423</c:v>
                </c:pt>
                <c:pt idx="32">
                  <c:v>3561.645256144519</c:v>
                </c:pt>
                <c:pt idx="33">
                  <c:v>3620.8084918642994</c:v>
                </c:pt>
                <c:pt idx="34">
                  <c:v>3687.1832470478967</c:v>
                </c:pt>
                <c:pt idx="35">
                  <c:v>3750.9399404866444</c:v>
                </c:pt>
                <c:pt idx="36">
                  <c:v>3817.0274089279669</c:v>
                </c:pt>
                <c:pt idx="37">
                  <c:v>3888.5563896862764</c:v>
                </c:pt>
                <c:pt idx="38">
                  <c:v>3956.9261534492689</c:v>
                </c:pt>
                <c:pt idx="39">
                  <c:v>4026.6594410149705</c:v>
                </c:pt>
                <c:pt idx="40">
                  <c:v>4096.9951642381511</c:v>
                </c:pt>
                <c:pt idx="41">
                  <c:v>4171.3354292798203</c:v>
                </c:pt>
                <c:pt idx="42">
                  <c:v>4242.3832429774939</c:v>
                </c:pt>
                <c:pt idx="43">
                  <c:v>4314.4617023263854</c:v>
                </c:pt>
                <c:pt idx="44">
                  <c:v>4388.6594984742569</c:v>
                </c:pt>
                <c:pt idx="45">
                  <c:v>4465.3080492754834</c:v>
                </c:pt>
                <c:pt idx="46">
                  <c:v>4541.7480082524207</c:v>
                </c:pt>
                <c:pt idx="47">
                  <c:v>4564.3026862260531</c:v>
                </c:pt>
                <c:pt idx="48">
                  <c:v>4575.7498374718825</c:v>
                </c:pt>
                <c:pt idx="49">
                  <c:v>4586.4310475827006</c:v>
                </c:pt>
                <c:pt idx="50">
                  <c:v>4592.083729135632</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1952.2937553922523</c:v>
                </c:pt>
                <c:pt idx="13">
                  <c:v>1989.2140809840128</c:v>
                </c:pt>
                <c:pt idx="14">
                  <c:v>2031.5845891224524</c:v>
                </c:pt>
                <c:pt idx="15">
                  <c:v>2065.795725300226</c:v>
                </c:pt>
                <c:pt idx="16">
                  <c:v>2094.7790652397453</c:v>
                </c:pt>
                <c:pt idx="17">
                  <c:v>2118.4121564230554</c:v>
                </c:pt>
                <c:pt idx="18">
                  <c:v>2146.8453123571594</c:v>
                </c:pt>
                <c:pt idx="19">
                  <c:v>2176.2436654550011</c:v>
                </c:pt>
                <c:pt idx="20">
                  <c:v>2107.974128813672</c:v>
                </c:pt>
                <c:pt idx="21">
                  <c:v>2153.6203809989252</c:v>
                </c:pt>
                <c:pt idx="22">
                  <c:v>2187.4784238333627</c:v>
                </c:pt>
                <c:pt idx="23">
                  <c:v>2218.5015465020278</c:v>
                </c:pt>
                <c:pt idx="24">
                  <c:v>2252.0696246150687</c:v>
                </c:pt>
                <c:pt idx="25">
                  <c:v>2289.2360441184483</c:v>
                </c:pt>
                <c:pt idx="26">
                  <c:v>2326.2835065179829</c:v>
                </c:pt>
                <c:pt idx="27">
                  <c:v>2366.4444974238368</c:v>
                </c:pt>
                <c:pt idx="28">
                  <c:v>2408.7985053121702</c:v>
                </c:pt>
                <c:pt idx="29">
                  <c:v>2452.8334084208354</c:v>
                </c:pt>
                <c:pt idx="30">
                  <c:v>2496.9409345086383</c:v>
                </c:pt>
                <c:pt idx="31">
                  <c:v>2545.9735541097812</c:v>
                </c:pt>
                <c:pt idx="32">
                  <c:v>2597.5020208604037</c:v>
                </c:pt>
                <c:pt idx="33">
                  <c:v>2651.5742258856126</c:v>
                </c:pt>
                <c:pt idx="34">
                  <c:v>2712.2373949486519</c:v>
                </c:pt>
                <c:pt idx="35">
                  <c:v>2770.5077879960813</c:v>
                </c:pt>
                <c:pt idx="36">
                  <c:v>2830.9083915073834</c:v>
                </c:pt>
                <c:pt idx="37">
                  <c:v>2896.2822620496668</c:v>
                </c:pt>
                <c:pt idx="38">
                  <c:v>2958.7687680485533</c:v>
                </c:pt>
                <c:pt idx="39">
                  <c:v>3022.5014658373216</c:v>
                </c:pt>
                <c:pt idx="40">
                  <c:v>3086.784759346378</c:v>
                </c:pt>
                <c:pt idx="41">
                  <c:v>3154.7280015314482</c:v>
                </c:pt>
                <c:pt idx="42">
                  <c:v>3219.6621097173024</c:v>
                </c:pt>
                <c:pt idx="43">
                  <c:v>3285.5381758992503</c:v>
                </c:pt>
                <c:pt idx="44">
                  <c:v>3353.3512087213376</c:v>
                </c:pt>
                <c:pt idx="45">
                  <c:v>3423.4041073396479</c:v>
                </c:pt>
                <c:pt idx="46">
                  <c:v>3493.2663635809436</c:v>
                </c:pt>
                <c:pt idx="47">
                  <c:v>3513.8801984537395</c:v>
                </c:pt>
                <c:pt idx="48">
                  <c:v>3524.3423157059256</c:v>
                </c:pt>
                <c:pt idx="49">
                  <c:v>3534.1044015013172</c:v>
                </c:pt>
                <c:pt idx="50">
                  <c:v>3539.2706665332021</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165.45038158819111</c:v>
                </c:pt>
                <c:pt idx="21">
                  <c:v>166.72757611342394</c:v>
                </c:pt>
                <c:pt idx="22">
                  <c:v>168.00602778869413</c:v>
                </c:pt>
                <c:pt idx="23">
                  <c:v>169.29567779839377</c:v>
                </c:pt>
                <c:pt idx="24">
                  <c:v>170.60256644357034</c:v>
                </c:pt>
                <c:pt idx="25">
                  <c:v>171.92801068022621</c:v>
                </c:pt>
                <c:pt idx="26">
                  <c:v>173.07987695855277</c:v>
                </c:pt>
                <c:pt idx="27">
                  <c:v>174.24608710846763</c:v>
                </c:pt>
                <c:pt idx="28">
                  <c:v>175.42574353306424</c:v>
                </c:pt>
                <c:pt idx="29">
                  <c:v>176.61839572538895</c:v>
                </c:pt>
                <c:pt idx="30">
                  <c:v>177.82239707284367</c:v>
                </c:pt>
                <c:pt idx="31">
                  <c:v>178.88761132597523</c:v>
                </c:pt>
                <c:pt idx="32">
                  <c:v>179.96418525878317</c:v>
                </c:pt>
                <c:pt idx="33">
                  <c:v>181.05224485949415</c:v>
                </c:pt>
                <c:pt idx="34">
                  <c:v>182.15628467808995</c:v>
                </c:pt>
                <c:pt idx="35">
                  <c:v>183.26656793524879</c:v>
                </c:pt>
                <c:pt idx="36">
                  <c:v>184.2380640131411</c:v>
                </c:pt>
                <c:pt idx="37">
                  <c:v>185.22162123570428</c:v>
                </c:pt>
                <c:pt idx="38">
                  <c:v>186.20870303275669</c:v>
                </c:pt>
                <c:pt idx="39">
                  <c:v>187.20387282051431</c:v>
                </c:pt>
                <c:pt idx="40">
                  <c:v>188.20642014237166</c:v>
                </c:pt>
                <c:pt idx="41">
                  <c:v>189.07736952977859</c:v>
                </c:pt>
                <c:pt idx="42">
                  <c:v>189.94998096848715</c:v>
                </c:pt>
                <c:pt idx="43">
                  <c:v>190.8286004374192</c:v>
                </c:pt>
                <c:pt idx="44">
                  <c:v>191.7143455759057</c:v>
                </c:pt>
                <c:pt idx="45">
                  <c:v>192.60757831766452</c:v>
                </c:pt>
                <c:pt idx="46">
                  <c:v>193.35932377351497</c:v>
                </c:pt>
                <c:pt idx="47">
                  <c:v>194.06072986740281</c:v>
                </c:pt>
                <c:pt idx="48">
                  <c:v>194.75451424861069</c:v>
                </c:pt>
                <c:pt idx="49">
                  <c:v>195.45101740855301</c:v>
                </c:pt>
                <c:pt idx="50">
                  <c:v>196.14600228471835</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190.77951599143231</c:v>
                </c:pt>
                <c:pt idx="21">
                  <c:v>193.01708255808526</c:v>
                </c:pt>
                <c:pt idx="22">
                  <c:v>195.25685157459012</c:v>
                </c:pt>
                <c:pt idx="23">
                  <c:v>197.51623938699987</c:v>
                </c:pt>
                <c:pt idx="24">
                  <c:v>199.80582823271811</c:v>
                </c:pt>
                <c:pt idx="25">
                  <c:v>202.12792533798358</c:v>
                </c:pt>
                <c:pt idx="26">
                  <c:v>204.14592449372586</c:v>
                </c:pt>
                <c:pt idx="27">
                  <c:v>206.18905323377834</c:v>
                </c:pt>
                <c:pt idx="28">
                  <c:v>208.25573902334784</c:v>
                </c:pt>
                <c:pt idx="29">
                  <c:v>210.34519260185004</c:v>
                </c:pt>
                <c:pt idx="30">
                  <c:v>212.45452920488526</c:v>
                </c:pt>
                <c:pt idx="31">
                  <c:v>214.32071932083088</c:v>
                </c:pt>
                <c:pt idx="32">
                  <c:v>216.20681089967013</c:v>
                </c:pt>
                <c:pt idx="33">
                  <c:v>218.11302466505779</c:v>
                </c:pt>
                <c:pt idx="34">
                  <c:v>220.04723479322388</c:v>
                </c:pt>
                <c:pt idx="35">
                  <c:v>221.99238304327631</c:v>
                </c:pt>
                <c:pt idx="36">
                  <c:v>223.69438465742354</c:v>
                </c:pt>
                <c:pt idx="37">
                  <c:v>225.41751665816264</c:v>
                </c:pt>
                <c:pt idx="38">
                  <c:v>227.14682349748975</c:v>
                </c:pt>
                <c:pt idx="39">
                  <c:v>228.89030000105802</c:v>
                </c:pt>
                <c:pt idx="40">
                  <c:v>230.64670149241778</c:v>
                </c:pt>
                <c:pt idx="41">
                  <c:v>232.17255146437364</c:v>
                </c:pt>
                <c:pt idx="42">
                  <c:v>233.70131324839184</c:v>
                </c:pt>
                <c:pt idx="43">
                  <c:v>235.24060073330676</c:v>
                </c:pt>
                <c:pt idx="44">
                  <c:v>236.79237195475909</c:v>
                </c:pt>
                <c:pt idx="45">
                  <c:v>238.3572609984503</c:v>
                </c:pt>
                <c:pt idx="46">
                  <c:v>239.67427298480979</c:v>
                </c:pt>
                <c:pt idx="47">
                  <c:v>240.90309349282441</c:v>
                </c:pt>
                <c:pt idx="48">
                  <c:v>242.11856122713351</c:v>
                </c:pt>
                <c:pt idx="49">
                  <c:v>243.33879209523167</c:v>
                </c:pt>
                <c:pt idx="50">
                  <c:v>244.55636302316341</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598039.0074127327</c:v>
                </c:pt>
                <c:pt idx="25">
                  <c:v>601046.62603335571</c:v>
                </c:pt>
                <c:pt idx="26">
                  <c:v>603045.20236245112</c:v>
                </c:pt>
                <c:pt idx="27">
                  <c:v>604015.06594627828</c:v>
                </c:pt>
                <c:pt idx="28">
                  <c:v>606157.85554919671</c:v>
                </c:pt>
                <c:pt idx="29">
                  <c:v>608615.99513645715</c:v>
                </c:pt>
                <c:pt idx="30">
                  <c:v>590321.23142302397</c:v>
                </c:pt>
                <c:pt idx="31">
                  <c:v>596528.55622412032</c:v>
                </c:pt>
                <c:pt idx="32">
                  <c:v>600280.63385883544</c:v>
                </c:pt>
                <c:pt idx="33">
                  <c:v>603492.41934072447</c:v>
                </c:pt>
                <c:pt idx="34">
                  <c:v>607290.63280930289</c:v>
                </c:pt>
                <c:pt idx="35">
                  <c:v>611880.50903232722</c:v>
                </c:pt>
                <c:pt idx="36">
                  <c:v>616478.4733810504</c:v>
                </c:pt>
                <c:pt idx="37">
                  <c:v>621745.94895128638</c:v>
                </c:pt>
                <c:pt idx="38">
                  <c:v>627482.37788429984</c:v>
                </c:pt>
                <c:pt idx="39">
                  <c:v>633574.75465749286</c:v>
                </c:pt>
                <c:pt idx="40">
                  <c:v>639690.30975395022</c:v>
                </c:pt>
                <c:pt idx="41">
                  <c:v>646806.85344194504</c:v>
                </c:pt>
                <c:pt idx="42">
                  <c:v>654421.83774269093</c:v>
                </c:pt>
                <c:pt idx="43">
                  <c:v>662537.62127448013</c:v>
                </c:pt>
                <c:pt idx="44">
                  <c:v>671954.32662793866</c:v>
                </c:pt>
                <c:pt idx="45">
                  <c:v>680871.64455170278</c:v>
                </c:pt>
                <c:pt idx="46">
                  <c:v>690189.94042204367</c:v>
                </c:pt>
                <c:pt idx="47">
                  <c:v>700464.68899309332</c:v>
                </c:pt>
                <c:pt idx="48">
                  <c:v>710141.50463954243</c:v>
                </c:pt>
                <c:pt idx="49">
                  <c:v>720035.64154432213</c:v>
                </c:pt>
                <c:pt idx="50">
                  <c:v>730009.08803148416</c:v>
                </c:pt>
                <c:pt idx="51">
                  <c:v>740665.07209798158</c:v>
                </c:pt>
                <c:pt idx="52">
                  <c:v>750705.37187630835</c:v>
                </c:pt>
                <c:pt idx="53">
                  <c:v>760898.73448533076</c:v>
                </c:pt>
                <c:pt idx="54">
                  <c:v>771435.06060797372</c:v>
                </c:pt>
                <c:pt idx="55">
                  <c:v>782369.16643533821</c:v>
                </c:pt>
                <c:pt idx="56">
                  <c:v>793232.92672171001</c:v>
                </c:pt>
                <c:pt idx="57">
                  <c:v>794681.64937430457</c:v>
                </c:pt>
                <c:pt idx="58">
                  <c:v>794227.35387078463</c:v>
                </c:pt>
                <c:pt idx="59">
                  <c:v>793675.91125151992</c:v>
                </c:pt>
                <c:pt idx="60">
                  <c:v>792291.598479026</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495518.03471340711</c:v>
                </c:pt>
                <c:pt idx="25">
                  <c:v>498010.06157049473</c:v>
                </c:pt>
                <c:pt idx="26">
                  <c:v>499666.02481460234</c:v>
                </c:pt>
                <c:pt idx="27">
                  <c:v>500469.62606977345</c:v>
                </c:pt>
                <c:pt idx="28">
                  <c:v>502245.08031219151</c:v>
                </c:pt>
                <c:pt idx="29">
                  <c:v>504281.82454163593</c:v>
                </c:pt>
                <c:pt idx="30">
                  <c:v>489123.30603621987</c:v>
                </c:pt>
                <c:pt idx="31">
                  <c:v>494266.5180142711</c:v>
                </c:pt>
                <c:pt idx="32">
                  <c:v>497375.38234017795</c:v>
                </c:pt>
                <c:pt idx="33">
                  <c:v>500036.57602517167</c:v>
                </c:pt>
                <c:pt idx="34">
                  <c:v>503183.6671848509</c:v>
                </c:pt>
                <c:pt idx="35">
                  <c:v>506986.7074839283</c:v>
                </c:pt>
                <c:pt idx="36">
                  <c:v>510796.44937287032</c:v>
                </c:pt>
                <c:pt idx="37">
                  <c:v>515160.92913106584</c:v>
                </c:pt>
                <c:pt idx="38">
                  <c:v>519913.97024699126</c:v>
                </c:pt>
                <c:pt idx="39">
                  <c:v>524961.93957335129</c:v>
                </c:pt>
                <c:pt idx="40">
                  <c:v>530029.11379613017</c:v>
                </c:pt>
                <c:pt idx="41">
                  <c:v>535925.67856618308</c:v>
                </c:pt>
                <c:pt idx="42">
                  <c:v>542235.23698680103</c:v>
                </c:pt>
                <c:pt idx="43">
                  <c:v>548959.74334171205</c:v>
                </c:pt>
                <c:pt idx="44">
                  <c:v>556762.15634886338</c:v>
                </c:pt>
                <c:pt idx="45">
                  <c:v>564150.79119998228</c:v>
                </c:pt>
                <c:pt idx="46">
                  <c:v>571871.6649211219</c:v>
                </c:pt>
                <c:pt idx="47">
                  <c:v>580385.02802284877</c:v>
                </c:pt>
                <c:pt idx="48">
                  <c:v>588402.9609870495</c:v>
                </c:pt>
                <c:pt idx="49">
                  <c:v>596600.96013672405</c:v>
                </c:pt>
                <c:pt idx="50">
                  <c:v>604864.67294037261</c:v>
                </c:pt>
                <c:pt idx="51">
                  <c:v>613693.91688118479</c:v>
                </c:pt>
                <c:pt idx="52">
                  <c:v>622013.02241179836</c:v>
                </c:pt>
                <c:pt idx="53">
                  <c:v>630458.95143070258</c:v>
                </c:pt>
                <c:pt idx="54">
                  <c:v>639189.05021803535</c:v>
                </c:pt>
                <c:pt idx="55">
                  <c:v>648248.73790356598</c:v>
                </c:pt>
                <c:pt idx="56">
                  <c:v>657250.13928370259</c:v>
                </c:pt>
                <c:pt idx="57">
                  <c:v>658450.50948156661</c:v>
                </c:pt>
                <c:pt idx="58">
                  <c:v>658074.09320722159</c:v>
                </c:pt>
                <c:pt idx="59">
                  <c:v>657617.18360840227</c:v>
                </c:pt>
                <c:pt idx="60">
                  <c:v>656470.1815969072</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615125.83619595377</c:v>
                </c:pt>
                <c:pt idx="25">
                  <c:v>618219.38677716604</c:v>
                </c:pt>
                <c:pt idx="26">
                  <c:v>620275.0652870927</c:v>
                </c:pt>
                <c:pt idx="27">
                  <c:v>621272.6392590293</c:v>
                </c:pt>
                <c:pt idx="28">
                  <c:v>623476.65142203099</c:v>
                </c:pt>
                <c:pt idx="29">
                  <c:v>626005.02356892754</c:v>
                </c:pt>
                <c:pt idx="30">
                  <c:v>607187.55232082482</c:v>
                </c:pt>
                <c:pt idx="31">
                  <c:v>613572.22925909527</c:v>
                </c:pt>
                <c:pt idx="32">
                  <c:v>617431.50911194517</c:v>
                </c:pt>
                <c:pt idx="33">
                  <c:v>620735.05989331671</c:v>
                </c:pt>
                <c:pt idx="34">
                  <c:v>624641.79374671157</c:v>
                </c:pt>
                <c:pt idx="35">
                  <c:v>629362.80929039384</c:v>
                </c:pt>
                <c:pt idx="36">
                  <c:v>634092.14404908055</c:v>
                </c:pt>
                <c:pt idx="37">
                  <c:v>639510.11892132321</c:v>
                </c:pt>
                <c:pt idx="38">
                  <c:v>645410.44582385127</c:v>
                </c:pt>
                <c:pt idx="39">
                  <c:v>651676.89050484996</c:v>
                </c:pt>
                <c:pt idx="40">
                  <c:v>657967.1757469204</c:v>
                </c:pt>
                <c:pt idx="41">
                  <c:v>665287.04925457214</c:v>
                </c:pt>
                <c:pt idx="42">
                  <c:v>673119.6045353394</c:v>
                </c:pt>
                <c:pt idx="43">
                  <c:v>681467.26759660826</c:v>
                </c:pt>
                <c:pt idx="44">
                  <c:v>691153.0216744513</c:v>
                </c:pt>
                <c:pt idx="45">
                  <c:v>700325.12011032295</c:v>
                </c:pt>
                <c:pt idx="46">
                  <c:v>709909.65300553071</c:v>
                </c:pt>
                <c:pt idx="47">
                  <c:v>720477.96582146757</c:v>
                </c:pt>
                <c:pt idx="48">
                  <c:v>730431.26191495813</c:v>
                </c:pt>
                <c:pt idx="49">
                  <c:v>740608.0884455886</c:v>
                </c:pt>
                <c:pt idx="50">
                  <c:v>750866.49054666958</c:v>
                </c:pt>
                <c:pt idx="51">
                  <c:v>761826.9313007812</c:v>
                </c:pt>
                <c:pt idx="52">
                  <c:v>772154.09678706015</c:v>
                </c:pt>
                <c:pt idx="53">
                  <c:v>782638.69832776883</c:v>
                </c:pt>
                <c:pt idx="54">
                  <c:v>793476.06233963033</c:v>
                </c:pt>
                <c:pt idx="55">
                  <c:v>804722.57119063381</c:v>
                </c:pt>
                <c:pt idx="56">
                  <c:v>815896.72462804476</c:v>
                </c:pt>
                <c:pt idx="57">
                  <c:v>817386.83935642766</c:v>
                </c:pt>
                <c:pt idx="58">
                  <c:v>816919.56398137857</c:v>
                </c:pt>
                <c:pt idx="59">
                  <c:v>816352.3658587063</c:v>
                </c:pt>
                <c:pt idx="60">
                  <c:v>814928.50129271264</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5954880.1627134718</c:v>
                </c:pt>
                <c:pt idx="23">
                  <c:v>5903235.3888004776</c:v>
                </c:pt>
                <c:pt idx="24">
                  <c:v>5883575.7867908748</c:v>
                </c:pt>
                <c:pt idx="25">
                  <c:v>5805008.3335930631</c:v>
                </c:pt>
                <c:pt idx="26">
                  <c:v>5690965.7565264795</c:v>
                </c:pt>
                <c:pt idx="27">
                  <c:v>5543806.2775503108</c:v>
                </c:pt>
                <c:pt idx="28">
                  <c:v>5427737.2925172495</c:v>
                </c:pt>
                <c:pt idx="29">
                  <c:v>5317922.8374796053</c:v>
                </c:pt>
                <c:pt idx="30">
                  <c:v>4678221.5408411995</c:v>
                </c:pt>
                <c:pt idx="31">
                  <c:v>4754210.6336364914</c:v>
                </c:pt>
                <c:pt idx="32">
                  <c:v>4764363.9116326841</c:v>
                </c:pt>
                <c:pt idx="33">
                  <c:v>4758231.0975507973</c:v>
                </c:pt>
                <c:pt idx="34">
                  <c:v>4763588.8251716541</c:v>
                </c:pt>
                <c:pt idx="35">
                  <c:v>4784836.65773148</c:v>
                </c:pt>
                <c:pt idx="36">
                  <c:v>4812658.5009035124</c:v>
                </c:pt>
                <c:pt idx="37">
                  <c:v>4852645.4605863402</c:v>
                </c:pt>
                <c:pt idx="38">
                  <c:v>4899760.9562527677</c:v>
                </c:pt>
                <c:pt idx="39">
                  <c:v>4951188.0204138467</c:v>
                </c:pt>
                <c:pt idx="40">
                  <c:v>4999439.462088828</c:v>
                </c:pt>
                <c:pt idx="41">
                  <c:v>5030306.1970547987</c:v>
                </c:pt>
                <c:pt idx="42">
                  <c:v>5065530.6392569188</c:v>
                </c:pt>
                <c:pt idx="43">
                  <c:v>5104635.9678100804</c:v>
                </c:pt>
                <c:pt idx="44">
                  <c:v>5163080.5984951463</c:v>
                </c:pt>
                <c:pt idx="45">
                  <c:v>5204113.5518814437</c:v>
                </c:pt>
                <c:pt idx="46">
                  <c:v>5251747.4322483698</c:v>
                </c:pt>
                <c:pt idx="47">
                  <c:v>5309726.3721568594</c:v>
                </c:pt>
                <c:pt idx="48">
                  <c:v>5348769.7928632414</c:v>
                </c:pt>
                <c:pt idx="49">
                  <c:v>5384285.3811392114</c:v>
                </c:pt>
                <c:pt idx="50">
                  <c:v>5413782.9661349338</c:v>
                </c:pt>
                <c:pt idx="51">
                  <c:v>5480189.1672010971</c:v>
                </c:pt>
                <c:pt idx="52">
                  <c:v>5529967.1912254058</c:v>
                </c:pt>
                <c:pt idx="53">
                  <c:v>5576339.1314914441</c:v>
                </c:pt>
                <c:pt idx="54">
                  <c:v>5622288.2630876871</c:v>
                </c:pt>
                <c:pt idx="55">
                  <c:v>5668445.4984781062</c:v>
                </c:pt>
                <c:pt idx="56">
                  <c:v>5711917.2762309685</c:v>
                </c:pt>
                <c:pt idx="57">
                  <c:v>5609384.1833048007</c:v>
                </c:pt>
                <c:pt idx="58">
                  <c:v>5479300.0998371746</c:v>
                </c:pt>
                <c:pt idx="59">
                  <c:v>5349179.9227358419</c:v>
                </c:pt>
                <c:pt idx="60">
                  <c:v>5208886.0421467796</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5280742.7858025115</c:v>
                </c:pt>
                <c:pt idx="23">
                  <c:v>5234944.5900683478</c:v>
                </c:pt>
                <c:pt idx="24">
                  <c:v>5217510.603380586</c:v>
                </c:pt>
                <c:pt idx="25">
                  <c:v>5147837.5788466781</c:v>
                </c:pt>
                <c:pt idx="26">
                  <c:v>5046705.4822027273</c:v>
                </c:pt>
                <c:pt idx="27">
                  <c:v>4916205.5668842373</c:v>
                </c:pt>
                <c:pt idx="28">
                  <c:v>4813276.4669492589</c:v>
                </c:pt>
                <c:pt idx="29">
                  <c:v>4715893.837010215</c:v>
                </c:pt>
                <c:pt idx="30">
                  <c:v>4148611.5550855915</c:v>
                </c:pt>
                <c:pt idx="31">
                  <c:v>4215998.1090738699</c:v>
                </c:pt>
                <c:pt idx="32">
                  <c:v>4225001.9593723798</c:v>
                </c:pt>
                <c:pt idx="33">
                  <c:v>4219563.4261299511</c:v>
                </c:pt>
                <c:pt idx="34">
                  <c:v>4224314.6185484482</c:v>
                </c:pt>
                <c:pt idx="35">
                  <c:v>4243157.0361015005</c:v>
                </c:pt>
                <c:pt idx="36">
                  <c:v>4267829.2366502834</c:v>
                </c:pt>
                <c:pt idx="37">
                  <c:v>4303289.3707086416</c:v>
                </c:pt>
                <c:pt idx="38">
                  <c:v>4345071.0366769815</c:v>
                </c:pt>
                <c:pt idx="39">
                  <c:v>4390676.1690462409</c:v>
                </c:pt>
                <c:pt idx="40">
                  <c:v>4433465.1833617901</c:v>
                </c:pt>
                <c:pt idx="41">
                  <c:v>4460837.5709731234</c:v>
                </c:pt>
                <c:pt idx="42">
                  <c:v>4492074.3404731154</c:v>
                </c:pt>
                <c:pt idx="43">
                  <c:v>4526752.6506995047</c:v>
                </c:pt>
                <c:pt idx="44">
                  <c:v>4578580.9080994688</c:v>
                </c:pt>
                <c:pt idx="45">
                  <c:v>4614968.6214797702</c:v>
                </c:pt>
                <c:pt idx="46">
                  <c:v>4657209.9870881764</c:v>
                </c:pt>
                <c:pt idx="47">
                  <c:v>4708625.2734221192</c:v>
                </c:pt>
                <c:pt idx="48">
                  <c:v>4743248.6842372129</c:v>
                </c:pt>
                <c:pt idx="49">
                  <c:v>4774743.6398781687</c:v>
                </c:pt>
                <c:pt idx="50">
                  <c:v>4800901.8756290916</c:v>
                </c:pt>
                <c:pt idx="51">
                  <c:v>4859790.3935556887</c:v>
                </c:pt>
                <c:pt idx="52">
                  <c:v>4903933.1695772465</c:v>
                </c:pt>
                <c:pt idx="53">
                  <c:v>4945055.4562282609</c:v>
                </c:pt>
                <c:pt idx="54">
                  <c:v>4985802.7993419105</c:v>
                </c:pt>
                <c:pt idx="55">
                  <c:v>5026734.6873296415</c:v>
                </c:pt>
                <c:pt idx="56">
                  <c:v>5065285.1317519899</c:v>
                </c:pt>
                <c:pt idx="57">
                  <c:v>4974359.5587797286</c:v>
                </c:pt>
                <c:pt idx="58">
                  <c:v>4859001.9753273055</c:v>
                </c:pt>
                <c:pt idx="59">
                  <c:v>4743612.3843129165</c:v>
                </c:pt>
                <c:pt idx="60">
                  <c:v>4619200.8298282754</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559717.10307731002</c:v>
                </c:pt>
                <c:pt idx="24">
                  <c:v>581386.33409904398</c:v>
                </c:pt>
                <c:pt idx="25">
                  <c:v>597546.77075746469</c:v>
                </c:pt>
                <c:pt idx="26">
                  <c:v>610009.49754182261</c:v>
                </c:pt>
                <c:pt idx="27">
                  <c:v>618596.39996388659</c:v>
                </c:pt>
                <c:pt idx="28">
                  <c:v>630321.10002649156</c:v>
                </c:pt>
                <c:pt idx="29">
                  <c:v>642612.0089772722</c:v>
                </c:pt>
                <c:pt idx="30">
                  <c:v>588158.58255962201</c:v>
                </c:pt>
                <c:pt idx="31">
                  <c:v>612112.63090062328</c:v>
                </c:pt>
                <c:pt idx="32">
                  <c:v>627995.87661952747</c:v>
                </c:pt>
                <c:pt idx="33">
                  <c:v>641901.22791903827</c:v>
                </c:pt>
                <c:pt idx="34">
                  <c:v>657522.41254110495</c:v>
                </c:pt>
                <c:pt idx="35">
                  <c:v>675600.10125699104</c:v>
                </c:pt>
                <c:pt idx="36">
                  <c:v>694953.19329302036</c:v>
                </c:pt>
                <c:pt idx="37">
                  <c:v>716484.42814866605</c:v>
                </c:pt>
                <c:pt idx="38">
                  <c:v>739567.77059075783</c:v>
                </c:pt>
                <c:pt idx="39">
                  <c:v>763855.88241936557</c:v>
                </c:pt>
                <c:pt idx="40">
                  <c:v>788229.29004981951</c:v>
                </c:pt>
                <c:pt idx="41">
                  <c:v>819397.05560713902</c:v>
                </c:pt>
                <c:pt idx="42">
                  <c:v>852551.00287890318</c:v>
                </c:pt>
                <c:pt idx="43">
                  <c:v>887751.29007750936</c:v>
                </c:pt>
                <c:pt idx="44">
                  <c:v>927921.09347919386</c:v>
                </c:pt>
                <c:pt idx="45">
                  <c:v>966668.94857467164</c:v>
                </c:pt>
                <c:pt idx="46">
                  <c:v>1008383.4227079186</c:v>
                </c:pt>
                <c:pt idx="47">
                  <c:v>1054036.4835497662</c:v>
                </c:pt>
                <c:pt idx="48">
                  <c:v>1097940.1646493031</c:v>
                </c:pt>
                <c:pt idx="49">
                  <c:v>1143095.9873371441</c:v>
                </c:pt>
                <c:pt idx="50">
                  <c:v>1189003.3376391293</c:v>
                </c:pt>
                <c:pt idx="51">
                  <c:v>1237547.3283052247</c:v>
                </c:pt>
                <c:pt idx="52">
                  <c:v>1284144.9616473899</c:v>
                </c:pt>
                <c:pt idx="53">
                  <c:v>1331718.638349839</c:v>
                </c:pt>
                <c:pt idx="54">
                  <c:v>1381020.6614923528</c:v>
                </c:pt>
                <c:pt idx="55">
                  <c:v>1432294.1030590746</c:v>
                </c:pt>
                <c:pt idx="56">
                  <c:v>1484889.6444274385</c:v>
                </c:pt>
                <c:pt idx="57">
                  <c:v>1500513.6055412069</c:v>
                </c:pt>
                <c:pt idx="58">
                  <c:v>1508469.1138576444</c:v>
                </c:pt>
                <c:pt idx="59">
                  <c:v>1515880.6171520997</c:v>
                </c:pt>
                <c:pt idx="60">
                  <c:v>1519759.6097211102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19401079.540803332</c:v>
                      </c:pt>
                      <c:pt idx="31">
                        <c:v>19430270.355974339</c:v>
                      </c:pt>
                      <c:pt idx="32">
                        <c:v>19462720.065858018</c:v>
                      </c:pt>
                      <c:pt idx="33">
                        <c:v>19499292.12532939</c:v>
                      </c:pt>
                      <c:pt idx="34">
                        <c:v>19540410.799590252</c:v>
                      </c:pt>
                      <c:pt idx="35">
                        <c:v>19585976.931847647</c:v>
                      </c:pt>
                      <c:pt idx="36">
                        <c:v>19613991.940102909</c:v>
                      </c:pt>
                      <c:pt idx="37">
                        <c:v>19645772.946473502</c:v>
                      </c:pt>
                      <c:pt idx="38">
                        <c:v>19681032.563120302</c:v>
                      </c:pt>
                      <c:pt idx="39">
                        <c:v>19719552.972823478</c:v>
                      </c:pt>
                      <c:pt idx="40">
                        <c:v>19760999.813830674</c:v>
                      </c:pt>
                      <c:pt idx="41">
                        <c:v>19788629.610472489</c:v>
                      </c:pt>
                      <c:pt idx="42">
                        <c:v>19819076.043349348</c:v>
                      </c:pt>
                      <c:pt idx="43">
                        <c:v>19852233.60558863</c:v>
                      </c:pt>
                      <c:pt idx="44">
                        <c:v>19888483.299028371</c:v>
                      </c:pt>
                      <c:pt idx="45">
                        <c:v>19926659.328831803</c:v>
                      </c:pt>
                      <c:pt idx="46">
                        <c:v>19950970.380474456</c:v>
                      </c:pt>
                      <c:pt idx="47">
                        <c:v>19977794.541564845</c:v>
                      </c:pt>
                      <c:pt idx="48">
                        <c:v>20006129.272568181</c:v>
                      </c:pt>
                      <c:pt idx="49">
                        <c:v>20036394.160927586</c:v>
                      </c:pt>
                      <c:pt idx="50">
                        <c:v>20068444.134699054</c:v>
                      </c:pt>
                      <c:pt idx="51">
                        <c:v>20087450.828434199</c:v>
                      </c:pt>
                      <c:pt idx="52">
                        <c:v>20107620.615816083</c:v>
                      </c:pt>
                      <c:pt idx="53">
                        <c:v>20129359.357618086</c:v>
                      </c:pt>
                      <c:pt idx="54">
                        <c:v>20152730.712873984</c:v>
                      </c:pt>
                      <c:pt idx="55">
                        <c:v>20177720.981916785</c:v>
                      </c:pt>
                      <c:pt idx="56">
                        <c:v>20188726.813445851</c:v>
                      </c:pt>
                      <c:pt idx="57">
                        <c:v>20195341.246140402</c:v>
                      </c:pt>
                      <c:pt idx="58">
                        <c:v>20202007.555183906</c:v>
                      </c:pt>
                      <c:pt idx="59">
                        <c:v>20209765.194193918</c:v>
                      </c:pt>
                      <c:pt idx="60">
                        <c:v>20218139.550436251</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2899011.8854073947</c:v>
                      </c:pt>
                      <c:pt idx="31">
                        <c:v>2903373.7313524871</c:v>
                      </c:pt>
                      <c:pt idx="32">
                        <c:v>2908222.5385764851</c:v>
                      </c:pt>
                      <c:pt idx="33">
                        <c:v>2913687.3290722077</c:v>
                      </c:pt>
                      <c:pt idx="34">
                        <c:v>2919831.4987893482</c:v>
                      </c:pt>
                      <c:pt idx="35">
                        <c:v>2926640.2311956254</c:v>
                      </c:pt>
                      <c:pt idx="36">
                        <c:v>2930826.3818544578</c:v>
                      </c:pt>
                      <c:pt idx="37">
                        <c:v>2935575.2678638571</c:v>
                      </c:pt>
                      <c:pt idx="38">
                        <c:v>2940843.9462133786</c:v>
                      </c:pt>
                      <c:pt idx="39">
                        <c:v>2946599.8695023586</c:v>
                      </c:pt>
                      <c:pt idx="40">
                        <c:v>2952793.0756298709</c:v>
                      </c:pt>
                      <c:pt idx="41">
                        <c:v>2956921.6659326707</c:v>
                      </c:pt>
                      <c:pt idx="42">
                        <c:v>2961471.1329142707</c:v>
                      </c:pt>
                      <c:pt idx="43">
                        <c:v>2966425.7111799107</c:v>
                      </c:pt>
                      <c:pt idx="44">
                        <c:v>2971842.3320387225</c:v>
                      </c:pt>
                      <c:pt idx="45">
                        <c:v>2977546.7962622237</c:v>
                      </c:pt>
                      <c:pt idx="46">
                        <c:v>2981179.4821398617</c:v>
                      </c:pt>
                      <c:pt idx="47">
                        <c:v>2985187.6901188851</c:v>
                      </c:pt>
                      <c:pt idx="48">
                        <c:v>2989421.6154412227</c:v>
                      </c:pt>
                      <c:pt idx="49">
                        <c:v>2993943.9550811336</c:v>
                      </c:pt>
                      <c:pt idx="50">
                        <c:v>2998733.0316216978</c:v>
                      </c:pt>
                      <c:pt idx="51">
                        <c:v>3001573.1122947657</c:v>
                      </c:pt>
                      <c:pt idx="52">
                        <c:v>3004586.9885702194</c:v>
                      </c:pt>
                      <c:pt idx="53">
                        <c:v>3007835.3063107482</c:v>
                      </c:pt>
                      <c:pt idx="54">
                        <c:v>3011327.5777857676</c:v>
                      </c:pt>
                      <c:pt idx="55">
                        <c:v>3015061.7559186001</c:v>
                      </c:pt>
                      <c:pt idx="56">
                        <c:v>3016706.3054574262</c:v>
                      </c:pt>
                      <c:pt idx="57">
                        <c:v>3017694.6689635082</c:v>
                      </c:pt>
                      <c:pt idx="58">
                        <c:v>3018690.7841079398</c:v>
                      </c:pt>
                      <c:pt idx="59">
                        <c:v>3019849.9715462178</c:v>
                      </c:pt>
                      <c:pt idx="60">
                        <c:v>3021101.3121341523</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2073465.0740723507</c:v>
                      </c:pt>
                      <c:pt idx="24">
                        <c:v>2080881.1219592756</c:v>
                      </c:pt>
                      <c:pt idx="25">
                        <c:v>2089915.8268703569</c:v>
                      </c:pt>
                      <c:pt idx="26">
                        <c:v>2100556.3029240505</c:v>
                      </c:pt>
                      <c:pt idx="27">
                        <c:v>2112737.7866022554</c:v>
                      </c:pt>
                      <c:pt idx="28">
                        <c:v>2125847.6846541637</c:v>
                      </c:pt>
                      <c:pt idx="29">
                        <c:v>2139834.1013227375</c:v>
                      </c:pt>
                      <c:pt idx="30">
                        <c:v>2152518.1962041226</c:v>
                      </c:pt>
                      <c:pt idx="31">
                        <c:v>2158713.882746954</c:v>
                      </c:pt>
                      <c:pt idx="32">
                        <c:v>2165279.1077432432</c:v>
                      </c:pt>
                      <c:pt idx="33">
                        <c:v>2172369.4304553187</c:v>
                      </c:pt>
                      <c:pt idx="34">
                        <c:v>2180064.1146987509</c:v>
                      </c:pt>
                      <c:pt idx="35">
                        <c:v>2188353.3075740724</c:v>
                      </c:pt>
                      <c:pt idx="36">
                        <c:v>2193588.3657051953</c:v>
                      </c:pt>
                      <c:pt idx="37">
                        <c:v>2199331.8584795827</c:v>
                      </c:pt>
                      <c:pt idx="38">
                        <c:v>2205540.4271014892</c:v>
                      </c:pt>
                      <c:pt idx="39">
                        <c:v>2212181.9409609269</c:v>
                      </c:pt>
                      <c:pt idx="40">
                        <c:v>2219204.7981962431</c:v>
                      </c:pt>
                      <c:pt idx="41">
                        <c:v>2223860.7676774575</c:v>
                      </c:pt>
                      <c:pt idx="42">
                        <c:v>2228897.3872661414</c:v>
                      </c:pt>
                      <c:pt idx="43">
                        <c:v>2234299.5938336374</c:v>
                      </c:pt>
                      <c:pt idx="44">
                        <c:v>2240131.5963320262</c:v>
                      </c:pt>
                      <c:pt idx="45">
                        <c:v>2246204.6442324016</c:v>
                      </c:pt>
                      <c:pt idx="46">
                        <c:v>2249951.257018059</c:v>
                      </c:pt>
                      <c:pt idx="47">
                        <c:v>2254047.8808753914</c:v>
                      </c:pt>
                      <c:pt idx="48">
                        <c:v>2258332.8756332807</c:v>
                      </c:pt>
                      <c:pt idx="49">
                        <c:v>2262875.7464915505</c:v>
                      </c:pt>
                      <c:pt idx="50">
                        <c:v>2267654.1181233367</c:v>
                      </c:pt>
                      <c:pt idx="51">
                        <c:v>2270277.9372225921</c:v>
                      </c:pt>
                      <c:pt idx="52">
                        <c:v>2273047.3881298457</c:v>
                      </c:pt>
                      <c:pt idx="53">
                        <c:v>2276028.7871547327</c:v>
                      </c:pt>
                      <c:pt idx="54">
                        <c:v>2279232.993881891</c:v>
                      </c:pt>
                      <c:pt idx="55">
                        <c:v>2282658.3132057618</c:v>
                      </c:pt>
                      <c:pt idx="56">
                        <c:v>2283810.3924407796</c:v>
                      </c:pt>
                      <c:pt idx="57">
                        <c:v>2284233.1057123467</c:v>
                      </c:pt>
                      <c:pt idx="58">
                        <c:v>2284639.3290534765</c:v>
                      </c:pt>
                      <c:pt idx="59">
                        <c:v>2285195.6438207733</c:v>
                      </c:pt>
                      <c:pt idx="60">
                        <c:v>2285826.9797237976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4024961.6143757389</c:v>
                      </c:pt>
                      <c:pt idx="24">
                        <c:v>4039357.4720385927</c:v>
                      </c:pt>
                      <c:pt idx="25">
                        <c:v>4056895.4286306924</c:v>
                      </c:pt>
                      <c:pt idx="26">
                        <c:v>4077550.4703819794</c:v>
                      </c:pt>
                      <c:pt idx="27">
                        <c:v>4101196.8798749652</c:v>
                      </c:pt>
                      <c:pt idx="28">
                        <c:v>4126645.5055051409</c:v>
                      </c:pt>
                      <c:pt idx="29">
                        <c:v>4153795.6084500188</c:v>
                      </c:pt>
                      <c:pt idx="30">
                        <c:v>4178417.6749844728</c:v>
                      </c:pt>
                      <c:pt idx="31">
                        <c:v>4190444.5959205567</c:v>
                      </c:pt>
                      <c:pt idx="32">
                        <c:v>4203188.8562074713</c:v>
                      </c:pt>
                      <c:pt idx="33">
                        <c:v>4216952.4238250293</c:v>
                      </c:pt>
                      <c:pt idx="34">
                        <c:v>4231889.1638269862</c:v>
                      </c:pt>
                      <c:pt idx="35">
                        <c:v>4247979.9499967285</c:v>
                      </c:pt>
                      <c:pt idx="36">
                        <c:v>4258142.1216630256</c:v>
                      </c:pt>
                      <c:pt idx="37">
                        <c:v>4269291.2546956595</c:v>
                      </c:pt>
                      <c:pt idx="38">
                        <c:v>4281343.1820205376</c:v>
                      </c:pt>
                      <c:pt idx="39">
                        <c:v>4294235.5324535631</c:v>
                      </c:pt>
                      <c:pt idx="40">
                        <c:v>4307868.137675059</c:v>
                      </c:pt>
                      <c:pt idx="41">
                        <c:v>4316906.1960797692</c:v>
                      </c:pt>
                      <c:pt idx="42">
                        <c:v>4326683.1635166267</c:v>
                      </c:pt>
                      <c:pt idx="43">
                        <c:v>4337169.7997947074</c:v>
                      </c:pt>
                      <c:pt idx="44">
                        <c:v>4348490.7458209917</c:v>
                      </c:pt>
                      <c:pt idx="45">
                        <c:v>4360279.6035099551</c:v>
                      </c:pt>
                      <c:pt idx="46">
                        <c:v>4367552.4400938777</c:v>
                      </c:pt>
                      <c:pt idx="47">
                        <c:v>4375504.7099345829</c:v>
                      </c:pt>
                      <c:pt idx="48">
                        <c:v>4383822.640935191</c:v>
                      </c:pt>
                      <c:pt idx="49">
                        <c:v>4392641.1549541857</c:v>
                      </c:pt>
                      <c:pt idx="50">
                        <c:v>4401916.817533535</c:v>
                      </c:pt>
                      <c:pt idx="51">
                        <c:v>4407010.1134320889</c:v>
                      </c:pt>
                      <c:pt idx="52">
                        <c:v>4412386.1063696994</c:v>
                      </c:pt>
                      <c:pt idx="53">
                        <c:v>4418173.5280062445</c:v>
                      </c:pt>
                      <c:pt idx="54">
                        <c:v>4424393.4587119045</c:v>
                      </c:pt>
                      <c:pt idx="55">
                        <c:v>4431042.6079876544</c:v>
                      </c:pt>
                      <c:pt idx="56">
                        <c:v>4433278.9970909236</c:v>
                      </c:pt>
                      <c:pt idx="57">
                        <c:v>4434099.5581474956</c:v>
                      </c:pt>
                      <c:pt idx="58">
                        <c:v>4434888.1093391003</c:v>
                      </c:pt>
                      <c:pt idx="59">
                        <c:v>4435968.0144756176</c:v>
                      </c:pt>
                      <c:pt idx="60">
                        <c:v>4437193.5488756057</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309973.53172331408</c:v>
                      </c:pt>
                      <c:pt idx="24">
                        <c:v>312241.56810798903</c:v>
                      </c:pt>
                      <c:pt idx="25">
                        <c:v>312726.42527824314</c:v>
                      </c:pt>
                      <c:pt idx="26">
                        <c:v>312032.30780712387</c:v>
                      </c:pt>
                      <c:pt idx="27">
                        <c:v>310184.61831503396</c:v>
                      </c:pt>
                      <c:pt idx="28">
                        <c:v>309160.1538858742</c:v>
                      </c:pt>
                      <c:pt idx="29">
                        <c:v>308239.46209968906</c:v>
                      </c:pt>
                      <c:pt idx="30">
                        <c:v>290617.72989737045</c:v>
                      </c:pt>
                      <c:pt idx="31">
                        <c:v>294216.80775263556</c:v>
                      </c:pt>
                      <c:pt idx="32">
                        <c:v>295725.11729622819</c:v>
                      </c:pt>
                      <c:pt idx="33">
                        <c:v>296685.56116152147</c:v>
                      </c:pt>
                      <c:pt idx="34">
                        <c:v>297991.00945776567</c:v>
                      </c:pt>
                      <c:pt idx="35">
                        <c:v>299798.2004836066</c:v>
                      </c:pt>
                      <c:pt idx="36">
                        <c:v>302108.74677013385</c:v>
                      </c:pt>
                      <c:pt idx="37">
                        <c:v>304830.30224768672</c:v>
                      </c:pt>
                      <c:pt idx="38">
                        <c:v>307806.07444561867</c:v>
                      </c:pt>
                      <c:pt idx="39">
                        <c:v>310948.30193679919</c:v>
                      </c:pt>
                      <c:pt idx="40">
                        <c:v>314004.60834006849</c:v>
                      </c:pt>
                      <c:pt idx="41">
                        <c:v>318214.56293386512</c:v>
                      </c:pt>
                      <c:pt idx="42">
                        <c:v>322701.69047616055</c:v>
                      </c:pt>
                      <c:pt idx="43">
                        <c:v>327464.96857908042</c:v>
                      </c:pt>
                      <c:pt idx="44">
                        <c:v>333095.3197903118</c:v>
                      </c:pt>
                      <c:pt idx="45">
                        <c:v>338250.81784540077</c:v>
                      </c:pt>
                      <c:pt idx="46">
                        <c:v>344096.52902764466</c:v>
                      </c:pt>
                      <c:pt idx="47">
                        <c:v>350555.20176995301</c:v>
                      </c:pt>
                      <c:pt idx="48">
                        <c:v>356483.56169667048</c:v>
                      </c:pt>
                      <c:pt idx="49">
                        <c:v>362481.27541278966</c:v>
                      </c:pt>
                      <c:pt idx="50">
                        <c:v>368447.28600077657</c:v>
                      </c:pt>
                      <c:pt idx="51">
                        <c:v>375307.0720400823</c:v>
                      </c:pt>
                      <c:pt idx="52">
                        <c:v>381644.90074141498</c:v>
                      </c:pt>
                      <c:pt idx="53">
                        <c:v>388018.43919059983</c:v>
                      </c:pt>
                      <c:pt idx="54">
                        <c:v>394563.57140518236</c:v>
                      </c:pt>
                      <c:pt idx="55">
                        <c:v>401317.84658385569</c:v>
                      </c:pt>
                      <c:pt idx="56">
                        <c:v>408469.31872638012</c:v>
                      </c:pt>
                      <c:pt idx="57">
                        <c:v>408847.07279638085</c:v>
                      </c:pt>
                      <c:pt idx="58">
                        <c:v>407836.87732298276</c:v>
                      </c:pt>
                      <c:pt idx="59">
                        <c:v>406730.51674171363</c:v>
                      </c:pt>
                      <c:pt idx="60">
                        <c:v>405008.36421610229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1647045.1860532654</c:v>
                      </c:pt>
                      <c:pt idx="24">
                        <c:v>1647784.019010039</c:v>
                      </c:pt>
                      <c:pt idx="25">
                        <c:v>1632656.0990208655</c:v>
                      </c:pt>
                      <c:pt idx="26">
                        <c:v>1607948.7164639283</c:v>
                      </c:pt>
                      <c:pt idx="27">
                        <c:v>1574056.8450456359</c:v>
                      </c:pt>
                      <c:pt idx="28">
                        <c:v>1549447.5878836229</c:v>
                      </c:pt>
                      <c:pt idx="29">
                        <c:v>1527015.9199472498</c:v>
                      </c:pt>
                      <c:pt idx="30">
                        <c:v>1348278.4789313998</c:v>
                      </c:pt>
                      <c:pt idx="31">
                        <c:v>1365328.573031184</c:v>
                      </c:pt>
                      <c:pt idx="32">
                        <c:v>1363155.024784009</c:v>
                      </c:pt>
                      <c:pt idx="33">
                        <c:v>1356416.6077871723</c:v>
                      </c:pt>
                      <c:pt idx="34">
                        <c:v>1353276.0404915151</c:v>
                      </c:pt>
                      <c:pt idx="35">
                        <c:v>1354993.6075383693</c:v>
                      </c:pt>
                      <c:pt idx="36">
                        <c:v>1359290.3034393962</c:v>
                      </c:pt>
                      <c:pt idx="37">
                        <c:v>1367294.2873575073</c:v>
                      </c:pt>
                      <c:pt idx="38">
                        <c:v>1377514.3696545553</c:v>
                      </c:pt>
                      <c:pt idx="39">
                        <c:v>1389115.7972803067</c:v>
                      </c:pt>
                      <c:pt idx="40">
                        <c:v>1399908.9074055331</c:v>
                      </c:pt>
                      <c:pt idx="41">
                        <c:v>1418517.3239472003</c:v>
                      </c:pt>
                      <c:pt idx="42">
                        <c:v>1439083.3908827424</c:v>
                      </c:pt>
                      <c:pt idx="43">
                        <c:v>1461522.5316834771</c:v>
                      </c:pt>
                      <c:pt idx="44">
                        <c:v>1490538.167928952</c:v>
                      </c:pt>
                      <c:pt idx="45">
                        <c:v>1515178.2710733879</c:v>
                      </c:pt>
                      <c:pt idx="46">
                        <c:v>1542999.8509741218</c:v>
                      </c:pt>
                      <c:pt idx="47">
                        <c:v>1574935.3579749004</c:v>
                      </c:pt>
                      <c:pt idx="48">
                        <c:v>1602004.7929574593</c:v>
                      </c:pt>
                      <c:pt idx="49">
                        <c:v>1628935.5103651937</c:v>
                      </c:pt>
                      <c:pt idx="50">
                        <c:v>1654955.0738484554</c:v>
                      </c:pt>
                      <c:pt idx="51">
                        <c:v>1685179.1685549906</c:v>
                      </c:pt>
                      <c:pt idx="52">
                        <c:v>1710691.7506706174</c:v>
                      </c:pt>
                      <c:pt idx="53">
                        <c:v>1735698.1556930183</c:v>
                      </c:pt>
                      <c:pt idx="54">
                        <c:v>1761172.8205663699</c:v>
                      </c:pt>
                      <c:pt idx="55">
                        <c:v>1787345.0801576285</c:v>
                      </c:pt>
                      <c:pt idx="56">
                        <c:v>1813544.2776451884</c:v>
                      </c:pt>
                      <c:pt idx="57">
                        <c:v>1792043.6758371</c:v>
                      </c:pt>
                      <c:pt idx="58">
                        <c:v>1761393.6222693422</c:v>
                      </c:pt>
                      <c:pt idx="59">
                        <c:v>1730635.6733062624</c:v>
                      </c:pt>
                      <c:pt idx="60">
                        <c:v>1696325.7271647933</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224597.07082544526</c:v>
                      </c:pt>
                      <c:pt idx="24">
                        <c:v>224697.82077409624</c:v>
                      </c:pt>
                      <c:pt idx="25">
                        <c:v>222634.9225937544</c:v>
                      </c:pt>
                      <c:pt idx="26">
                        <c:v>219265.73406326293</c:v>
                      </c:pt>
                      <c:pt idx="27">
                        <c:v>214644.1152334958</c:v>
                      </c:pt>
                      <c:pt idx="28">
                        <c:v>211288.30743867584</c:v>
                      </c:pt>
                      <c:pt idx="29">
                        <c:v>208229.44362917042</c:v>
                      </c:pt>
                      <c:pt idx="30">
                        <c:v>183856.15621791812</c:v>
                      </c:pt>
                      <c:pt idx="31">
                        <c:v>186181.16904970692</c:v>
                      </c:pt>
                      <c:pt idx="32">
                        <c:v>185884.77610691031</c:v>
                      </c:pt>
                      <c:pt idx="33">
                        <c:v>184965.90106188713</c:v>
                      </c:pt>
                      <c:pt idx="34">
                        <c:v>184537.6418852066</c:v>
                      </c:pt>
                      <c:pt idx="35">
                        <c:v>184771.85557341398</c:v>
                      </c:pt>
                      <c:pt idx="36">
                        <c:v>185357.76865082674</c:v>
                      </c:pt>
                      <c:pt idx="37">
                        <c:v>186449.22100329644</c:v>
                      </c:pt>
                      <c:pt idx="38">
                        <c:v>187842.86858925753</c:v>
                      </c:pt>
                      <c:pt idx="39">
                        <c:v>189424.88144731455</c:v>
                      </c:pt>
                      <c:pt idx="40">
                        <c:v>190896.66919166359</c:v>
                      </c:pt>
                      <c:pt idx="41">
                        <c:v>193434.18053825459</c:v>
                      </c:pt>
                      <c:pt idx="42">
                        <c:v>196238.64421128304</c:v>
                      </c:pt>
                      <c:pt idx="43">
                        <c:v>199298.52704774687</c:v>
                      </c:pt>
                      <c:pt idx="44">
                        <c:v>203255.20471758436</c:v>
                      </c:pt>
                      <c:pt idx="45">
                        <c:v>206615.21878273474</c:v>
                      </c:pt>
                      <c:pt idx="46">
                        <c:v>210409.07058738024</c:v>
                      </c:pt>
                      <c:pt idx="47">
                        <c:v>214763.9124511228</c:v>
                      </c:pt>
                      <c:pt idx="48">
                        <c:v>218455.19903965355</c:v>
                      </c:pt>
                      <c:pt idx="49">
                        <c:v>222127.56959525368</c:v>
                      </c:pt>
                      <c:pt idx="50">
                        <c:v>225675.69188842573</c:v>
                      </c:pt>
                      <c:pt idx="51">
                        <c:v>229797.15934840779</c:v>
                      </c:pt>
                      <c:pt idx="52">
                        <c:v>233276.14781872058</c:v>
                      </c:pt>
                      <c:pt idx="53">
                        <c:v>236686.11213995703</c:v>
                      </c:pt>
                      <c:pt idx="54">
                        <c:v>240159.93007723225</c:v>
                      </c:pt>
                      <c:pt idx="55">
                        <c:v>243728.87456694932</c:v>
                      </c:pt>
                      <c:pt idx="56">
                        <c:v>247301.49240616203</c:v>
                      </c:pt>
                      <c:pt idx="57">
                        <c:v>244369.59215960454</c:v>
                      </c:pt>
                      <c:pt idx="58">
                        <c:v>240190.03940036483</c:v>
                      </c:pt>
                      <c:pt idx="59">
                        <c:v>235995.77363267212</c:v>
                      </c:pt>
                      <c:pt idx="60">
                        <c:v>231317.14461338089</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23653841.793715</c:v>
                      </c:pt>
                      <c:pt idx="23">
                        <c:v>24134771.290486101</c:v>
                      </c:pt>
                      <c:pt idx="24">
                        <c:v>24696932.291742451</c:v>
                      </c:pt>
                      <c:pt idx="25">
                        <c:v>25128517.122223888</c:v>
                      </c:pt>
                      <c:pt idx="26">
                        <c:v>25474971.393442631</c:v>
                      </c:pt>
                      <c:pt idx="27">
                        <c:v>25734234.718944561</c:v>
                      </c:pt>
                      <c:pt idx="28">
                        <c:v>26066681.867313132</c:v>
                      </c:pt>
                      <c:pt idx="29">
                        <c:v>26412334.873995654</c:v>
                      </c:pt>
                      <c:pt idx="30">
                        <c:v>25236758.387273248</c:v>
                      </c:pt>
                      <c:pt idx="31">
                        <c:v>25864899.288184941</c:v>
                      </c:pt>
                      <c:pt idx="32">
                        <c:v>26308696.242292121</c:v>
                      </c:pt>
                      <c:pt idx="33">
                        <c:v>26707419.476484366</c:v>
                      </c:pt>
                      <c:pt idx="34">
                        <c:v>27144757.671287097</c:v>
                      </c:pt>
                      <c:pt idx="35">
                        <c:v>27637092.712365985</c:v>
                      </c:pt>
                      <c:pt idx="36">
                        <c:v>28139267.542938992</c:v>
                      </c:pt>
                      <c:pt idx="37">
                        <c:v>28689150.601265062</c:v>
                      </c:pt>
                      <c:pt idx="38">
                        <c:v>29272415.073001225</c:v>
                      </c:pt>
                      <c:pt idx="39">
                        <c:v>29881087.231013127</c:v>
                      </c:pt>
                      <c:pt idx="40">
                        <c:v>30490135.74303183</c:v>
                      </c:pt>
                      <c:pt idx="41">
                        <c:v>31185547.136113379</c:v>
                      </c:pt>
                      <c:pt idx="42">
                        <c:v>31919224.241091006</c:v>
                      </c:pt>
                      <c:pt idx="43">
                        <c:v>32691909.392259184</c:v>
                      </c:pt>
                      <c:pt idx="44">
                        <c:v>33566581.495949276</c:v>
                      </c:pt>
                      <c:pt idx="45">
                        <c:v>34403435.456341147</c:v>
                      </c:pt>
                      <c:pt idx="46">
                        <c:v>35282967.370700635</c:v>
                      </c:pt>
                      <c:pt idx="47">
                        <c:v>36239464.037121989</c:v>
                      </c:pt>
                      <c:pt idx="48">
                        <c:v>37150591.929903522</c:v>
                      </c:pt>
                      <c:pt idx="49">
                        <c:v>38080676.022576049</c:v>
                      </c:pt>
                      <c:pt idx="50">
                        <c:v>39018887.738802299</c:v>
                      </c:pt>
                      <c:pt idx="51">
                        <c:v>40023218.613217838</c:v>
                      </c:pt>
                      <c:pt idx="52">
                        <c:v>40980399.128606722</c:v>
                      </c:pt>
                      <c:pt idx="53">
                        <c:v>41951919.707740851</c:v>
                      </c:pt>
                      <c:pt idx="54">
                        <c:v>42953265.142819442</c:v>
                      </c:pt>
                      <c:pt idx="55">
                        <c:v>43989148.745313562</c:v>
                      </c:pt>
                      <c:pt idx="56">
                        <c:v>45031607.235049166</c:v>
                      </c:pt>
                      <c:pt idx="57">
                        <c:v>45307300.939688243</c:v>
                      </c:pt>
                      <c:pt idx="58">
                        <c:v>45424743.209426306</c:v>
                      </c:pt>
                      <c:pt idx="59">
                        <c:v>45531045.639950149</c:v>
                      </c:pt>
                      <c:pt idx="60">
                        <c:v>45565566.868042253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94043391.409974962</c:v>
                      </c:pt>
                      <c:pt idx="23">
                        <c:v>95281774.784899995</c:v>
                      </c:pt>
                      <c:pt idx="24">
                        <c:v>97270973.713722691</c:v>
                      </c:pt>
                      <c:pt idx="25">
                        <c:v>97842130.8428877</c:v>
                      </c:pt>
                      <c:pt idx="26">
                        <c:v>97491901.623900339</c:v>
                      </c:pt>
                      <c:pt idx="27">
                        <c:v>96224012.280420989</c:v>
                      </c:pt>
                      <c:pt idx="28">
                        <c:v>95690259.829558358</c:v>
                      </c:pt>
                      <c:pt idx="29">
                        <c:v>95277598.733681649</c:v>
                      </c:pt>
                      <c:pt idx="30">
                        <c:v>80314062.682070494</c:v>
                      </c:pt>
                      <c:pt idx="31">
                        <c:v>83494908.977226555</c:v>
                      </c:pt>
                      <c:pt idx="32">
                        <c:v>84882565.459200591</c:v>
                      </c:pt>
                      <c:pt idx="33">
                        <c:v>85820146.325085387</c:v>
                      </c:pt>
                      <c:pt idx="34">
                        <c:v>87089923.190414682</c:v>
                      </c:pt>
                      <c:pt idx="35">
                        <c:v>88832379.085845143</c:v>
                      </c:pt>
                      <c:pt idx="36">
                        <c:v>90919059.229253948</c:v>
                      </c:pt>
                      <c:pt idx="37">
                        <c:v>93397408.875809029</c:v>
                      </c:pt>
                      <c:pt idx="38">
                        <c:v>96130429.523823723</c:v>
                      </c:pt>
                      <c:pt idx="39">
                        <c:v>99041829.005458534</c:v>
                      </c:pt>
                      <c:pt idx="40">
                        <c:v>101907913.57002953</c:v>
                      </c:pt>
                      <c:pt idx="41">
                        <c:v>105712749.96162704</c:v>
                      </c:pt>
                      <c:pt idx="42">
                        <c:v>109792963.30871761</c:v>
                      </c:pt>
                      <c:pt idx="43">
                        <c:v>114149695.29223748</c:v>
                      </c:pt>
                      <c:pt idx="44">
                        <c:v>119315673.0302289</c:v>
                      </c:pt>
                      <c:pt idx="45">
                        <c:v>124089321.70157973</c:v>
                      </c:pt>
                      <c:pt idx="46">
                        <c:v>129374666.39873442</c:v>
                      </c:pt>
                      <c:pt idx="47">
                        <c:v>135237156.59791702</c:v>
                      </c:pt>
                      <c:pt idx="48">
                        <c:v>140648746.56080574</c:v>
                      </c:pt>
                      <c:pt idx="49">
                        <c:v>146150507.42426088</c:v>
                      </c:pt>
                      <c:pt idx="50">
                        <c:v>151652460.06439275</c:v>
                      </c:pt>
                      <c:pt idx="51">
                        <c:v>157828849.82561788</c:v>
                      </c:pt>
                      <c:pt idx="52">
                        <c:v>163552500.85718083</c:v>
                      </c:pt>
                      <c:pt idx="53">
                        <c:v>169328472.34899315</c:v>
                      </c:pt>
                      <c:pt idx="54">
                        <c:v>175280780.51029715</c:v>
                      </c:pt>
                      <c:pt idx="55">
                        <c:v>181444657.99639612</c:v>
                      </c:pt>
                      <c:pt idx="56">
                        <c:v>187794778.66422364</c:v>
                      </c:pt>
                      <c:pt idx="57">
                        <c:v>188026292.59916881</c:v>
                      </c:pt>
                      <c:pt idx="58">
                        <c:v>187017156.4437274</c:v>
                      </c:pt>
                      <c:pt idx="59">
                        <c:v>185935958.73676303</c:v>
                      </c:pt>
                      <c:pt idx="60">
                        <c:v>184312107.51704729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985576.74140479264</c:v>
                      </c:pt>
                      <c:pt idx="23">
                        <c:v>1005615.4704369218</c:v>
                      </c:pt>
                      <c:pt idx="24">
                        <c:v>1029038.8454892698</c:v>
                      </c:pt>
                      <c:pt idx="25">
                        <c:v>1047021.5467593296</c:v>
                      </c:pt>
                      <c:pt idx="26">
                        <c:v>1061457.141393444</c:v>
                      </c:pt>
                      <c:pt idx="27">
                        <c:v>1072259.7799560244</c:v>
                      </c:pt>
                      <c:pt idx="28">
                        <c:v>1086111.7444713814</c:v>
                      </c:pt>
                      <c:pt idx="29">
                        <c:v>1100513.9530831533</c:v>
                      </c:pt>
                      <c:pt idx="30">
                        <c:v>1051531.5994697197</c:v>
                      </c:pt>
                      <c:pt idx="31">
                        <c:v>1077704.1370077068</c:v>
                      </c:pt>
                      <c:pt idx="32">
                        <c:v>1096195.6767621727</c:v>
                      </c:pt>
                      <c:pt idx="33">
                        <c:v>1112809.1448535162</c:v>
                      </c:pt>
                      <c:pt idx="34">
                        <c:v>1131031.5696369633</c:v>
                      </c:pt>
                      <c:pt idx="35">
                        <c:v>1151545.529681917</c:v>
                      </c:pt>
                      <c:pt idx="36">
                        <c:v>1172469.4809557924</c:v>
                      </c:pt>
                      <c:pt idx="37">
                        <c:v>1195381.2750527121</c:v>
                      </c:pt>
                      <c:pt idx="38">
                        <c:v>1219683.9613750521</c:v>
                      </c:pt>
                      <c:pt idx="39">
                        <c:v>1245045.3012922148</c:v>
                      </c:pt>
                      <c:pt idx="40">
                        <c:v>1270422.3226263274</c:v>
                      </c:pt>
                      <c:pt idx="41">
                        <c:v>1299397.7973380587</c:v>
                      </c:pt>
                      <c:pt idx="42">
                        <c:v>1329967.6767121265</c:v>
                      </c:pt>
                      <c:pt idx="43">
                        <c:v>1362162.891344134</c:v>
                      </c:pt>
                      <c:pt idx="44">
                        <c:v>1398607.5623312211</c:v>
                      </c:pt>
                      <c:pt idx="45">
                        <c:v>1433476.4773475491</c:v>
                      </c:pt>
                      <c:pt idx="46">
                        <c:v>1470123.640445861</c:v>
                      </c:pt>
                      <c:pt idx="47">
                        <c:v>1509977.6682134178</c:v>
                      </c:pt>
                      <c:pt idx="48">
                        <c:v>1547941.3304126482</c:v>
                      </c:pt>
                      <c:pt idx="49">
                        <c:v>1586694.8342740035</c:v>
                      </c:pt>
                      <c:pt idx="50">
                        <c:v>1625786.9891167639</c:v>
                      </c:pt>
                      <c:pt idx="51">
                        <c:v>1667634.1088840782</c:v>
                      </c:pt>
                      <c:pt idx="52">
                        <c:v>1707516.630358615</c:v>
                      </c:pt>
                      <c:pt idx="53">
                        <c:v>1747996.6544892038</c:v>
                      </c:pt>
                      <c:pt idx="54">
                        <c:v>1789719.3809508116</c:v>
                      </c:pt>
                      <c:pt idx="55">
                        <c:v>1832881.1977214001</c:v>
                      </c:pt>
                      <c:pt idx="56">
                        <c:v>1876316.9681270502</c:v>
                      </c:pt>
                      <c:pt idx="57">
                        <c:v>1887804.2058203451</c:v>
                      </c:pt>
                      <c:pt idx="58">
                        <c:v>1892697.6337260979</c:v>
                      </c:pt>
                      <c:pt idx="59">
                        <c:v>1897126.9016645914</c:v>
                      </c:pt>
                      <c:pt idx="60">
                        <c:v>1898565.2861684288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3918474.6420822935</c:v>
                      </c:pt>
                      <c:pt idx="23">
                        <c:v>3970073.9493708364</c:v>
                      </c:pt>
                      <c:pt idx="24">
                        <c:v>4052957.2380717825</c:v>
                      </c:pt>
                      <c:pt idx="25">
                        <c:v>4076755.4517869912</c:v>
                      </c:pt>
                      <c:pt idx="26">
                        <c:v>4062162.567662518</c:v>
                      </c:pt>
                      <c:pt idx="27">
                        <c:v>4009333.8450175454</c:v>
                      </c:pt>
                      <c:pt idx="28">
                        <c:v>3987094.1595649356</c:v>
                      </c:pt>
                      <c:pt idx="29">
                        <c:v>3969899.9472367396</c:v>
                      </c:pt>
                      <c:pt idx="30">
                        <c:v>3346419.2784196073</c:v>
                      </c:pt>
                      <c:pt idx="31">
                        <c:v>3478954.5407177764</c:v>
                      </c:pt>
                      <c:pt idx="32">
                        <c:v>3536773.560800028</c:v>
                      </c:pt>
                      <c:pt idx="33">
                        <c:v>3575839.4302118942</c:v>
                      </c:pt>
                      <c:pt idx="34">
                        <c:v>3628746.7996006152</c:v>
                      </c:pt>
                      <c:pt idx="35">
                        <c:v>3701349.1285768845</c:v>
                      </c:pt>
                      <c:pt idx="36">
                        <c:v>3788294.1345522515</c:v>
                      </c:pt>
                      <c:pt idx="37">
                        <c:v>3891558.7031587129</c:v>
                      </c:pt>
                      <c:pt idx="38">
                        <c:v>4005434.5634926585</c:v>
                      </c:pt>
                      <c:pt idx="39">
                        <c:v>4126742.8752274425</c:v>
                      </c:pt>
                      <c:pt idx="40">
                        <c:v>4246163.0654179007</c:v>
                      </c:pt>
                      <c:pt idx="41">
                        <c:v>4404697.9150677966</c:v>
                      </c:pt>
                      <c:pt idx="42">
                        <c:v>4574706.8045299044</c:v>
                      </c:pt>
                      <c:pt idx="43">
                        <c:v>4756237.3038432328</c:v>
                      </c:pt>
                      <c:pt idx="44">
                        <c:v>4971486.3762595421</c:v>
                      </c:pt>
                      <c:pt idx="45">
                        <c:v>5170388.4042324936</c:v>
                      </c:pt>
                      <c:pt idx="46">
                        <c:v>5390611.0999472728</c:v>
                      </c:pt>
                      <c:pt idx="47">
                        <c:v>5634881.5249132151</c:v>
                      </c:pt>
                      <c:pt idx="48">
                        <c:v>5860364.4400335783</c:v>
                      </c:pt>
                      <c:pt idx="49">
                        <c:v>6089604.4760108767</c:v>
                      </c:pt>
                      <c:pt idx="50">
                        <c:v>6318852.502683037</c:v>
                      </c:pt>
                      <c:pt idx="51">
                        <c:v>6576202.0760674179</c:v>
                      </c:pt>
                      <c:pt idx="52">
                        <c:v>6814687.5357158743</c:v>
                      </c:pt>
                      <c:pt idx="53">
                        <c:v>7055353.0145413876</c:v>
                      </c:pt>
                      <c:pt idx="54">
                        <c:v>7303365.8545957217</c:v>
                      </c:pt>
                      <c:pt idx="55">
                        <c:v>7560194.0831831787</c:v>
                      </c:pt>
                      <c:pt idx="56">
                        <c:v>7824782.4443426598</c:v>
                      </c:pt>
                      <c:pt idx="57">
                        <c:v>7834428.8582987078</c:v>
                      </c:pt>
                      <c:pt idx="58">
                        <c:v>7792381.5184886493</c:v>
                      </c:pt>
                      <c:pt idx="59">
                        <c:v>7747331.6140318001</c:v>
                      </c:pt>
                      <c:pt idx="60">
                        <c:v>7679671.1465436444</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24596.567437021014</c:v>
                </c:pt>
                <c:pt idx="13">
                  <c:v>24497.747310072355</c:v>
                </c:pt>
                <c:pt idx="14">
                  <c:v>24503.520525013522</c:v>
                </c:pt>
                <c:pt idx="15">
                  <c:v>24330.600675717971</c:v>
                </c:pt>
                <c:pt idx="16">
                  <c:v>24050.505209418396</c:v>
                </c:pt>
                <c:pt idx="17">
                  <c:v>23669.383405227261</c:v>
                </c:pt>
                <c:pt idx="18">
                  <c:v>23387.298701141393</c:v>
                </c:pt>
                <c:pt idx="19">
                  <c:v>23126.614059508967</c:v>
                </c:pt>
                <c:pt idx="20">
                  <c:v>21180.885147231067</c:v>
                </c:pt>
                <c:pt idx="21">
                  <c:v>21465.471516557864</c:v>
                </c:pt>
                <c:pt idx="22">
                  <c:v>21542.514313753072</c:v>
                </c:pt>
                <c:pt idx="23">
                  <c:v>21569.308686178414</c:v>
                </c:pt>
                <c:pt idx="24">
                  <c:v>21634.667592248159</c:v>
                </c:pt>
                <c:pt idx="25">
                  <c:v>21752.968856343832</c:v>
                </c:pt>
                <c:pt idx="26">
                  <c:v>21887.442063062725</c:v>
                </c:pt>
                <c:pt idx="27">
                  <c:v>22063.256015141018</c:v>
                </c:pt>
                <c:pt idx="28">
                  <c:v>22264.33809883349</c:v>
                </c:pt>
                <c:pt idx="29">
                  <c:v>22481.685405765049</c:v>
                </c:pt>
                <c:pt idx="30">
                  <c:v>22690.992370400105</c:v>
                </c:pt>
                <c:pt idx="31">
                  <c:v>22863.368223736201</c:v>
                </c:pt>
                <c:pt idx="32">
                  <c:v>23053.861358193626</c:v>
                </c:pt>
                <c:pt idx="33">
                  <c:v>23261.206351209585</c:v>
                </c:pt>
                <c:pt idx="34">
                  <c:v>23536.935782408102</c:v>
                </c:pt>
                <c:pt idx="35">
                  <c:v>23759.766291624081</c:v>
                </c:pt>
                <c:pt idx="36">
                  <c:v>24004.080951586158</c:v>
                </c:pt>
                <c:pt idx="37">
                  <c:v>24288.265073391594</c:v>
                </c:pt>
                <c:pt idx="38">
                  <c:v>24514.233768346799</c:v>
                </c:pt>
                <c:pt idx="39">
                  <c:v>24733.571607106762</c:v>
                </c:pt>
                <c:pt idx="40">
                  <c:v>24937.869059987683</c:v>
                </c:pt>
                <c:pt idx="41">
                  <c:v>25249.485577945292</c:v>
                </c:pt>
                <c:pt idx="42">
                  <c:v>25508.90252368182</c:v>
                </c:pt>
                <c:pt idx="43">
                  <c:v>25761.23035007267</c:v>
                </c:pt>
                <c:pt idx="44">
                  <c:v>26016.85199244562</c:v>
                </c:pt>
                <c:pt idx="45">
                  <c:v>26278.146601234199</c:v>
                </c:pt>
                <c:pt idx="46">
                  <c:v>26530.225253664474</c:v>
                </c:pt>
                <c:pt idx="47">
                  <c:v>26272.959781691283</c:v>
                </c:pt>
                <c:pt idx="48">
                  <c:v>25918.166714308696</c:v>
                </c:pt>
                <c:pt idx="49">
                  <c:v>25562.255418338624</c:v>
                </c:pt>
                <c:pt idx="50">
                  <c:v>25168.82439662379</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773.31500928313358</c:v>
                </c:pt>
                <c:pt idx="14">
                  <c:v>776.88026181002783</c:v>
                </c:pt>
                <c:pt idx="15">
                  <c:v>774.22773270072685</c:v>
                </c:pt>
                <c:pt idx="16">
                  <c:v>767.77846974201964</c:v>
                </c:pt>
                <c:pt idx="17">
                  <c:v>757.64147058917911</c:v>
                </c:pt>
                <c:pt idx="18">
                  <c:v>751.15754383054059</c:v>
                </c:pt>
                <c:pt idx="19">
                  <c:v>745.51317364056126</c:v>
                </c:pt>
                <c:pt idx="20">
                  <c:v>676.48274126797344</c:v>
                </c:pt>
                <c:pt idx="21">
                  <c:v>686.15979250495036</c:v>
                </c:pt>
                <c:pt idx="22">
                  <c:v>688.07737591705848</c:v>
                </c:pt>
                <c:pt idx="23">
                  <c:v>688.15309225434862</c:v>
                </c:pt>
                <c:pt idx="24">
                  <c:v>689.72980350745593</c:v>
                </c:pt>
                <c:pt idx="25">
                  <c:v>693.3497005175949</c:v>
                </c:pt>
                <c:pt idx="26">
                  <c:v>697.94351798523246</c:v>
                </c:pt>
                <c:pt idx="27">
                  <c:v>704.14398187365896</c:v>
                </c:pt>
                <c:pt idx="28">
                  <c:v>711.34668723998925</c:v>
                </c:pt>
                <c:pt idx="29">
                  <c:v>719.21331660061776</c:v>
                </c:pt>
                <c:pt idx="30">
                  <c:v>726.82556677945229</c:v>
                </c:pt>
                <c:pt idx="31">
                  <c:v>737.74422188853737</c:v>
                </c:pt>
                <c:pt idx="32">
                  <c:v>749.61835498590426</c:v>
                </c:pt>
                <c:pt idx="33">
                  <c:v>762.42552437620566</c:v>
                </c:pt>
                <c:pt idx="34">
                  <c:v>778.20893017368451</c:v>
                </c:pt>
                <c:pt idx="35">
                  <c:v>792.26364808880339</c:v>
                </c:pt>
                <c:pt idx="36">
                  <c:v>807.74323548733423</c:v>
                </c:pt>
                <c:pt idx="37">
                  <c:v>825.19221515240724</c:v>
                </c:pt>
                <c:pt idx="38">
                  <c:v>840.69165713932898</c:v>
                </c:pt>
                <c:pt idx="39">
                  <c:v>856.30355958376515</c:v>
                </c:pt>
                <c:pt idx="40">
                  <c:v>871.68816042510673</c:v>
                </c:pt>
                <c:pt idx="41">
                  <c:v>889.00706841653846</c:v>
                </c:pt>
                <c:pt idx="42">
                  <c:v>904.41182402158574</c:v>
                </c:pt>
                <c:pt idx="43">
                  <c:v>919.77076338472227</c:v>
                </c:pt>
                <c:pt idx="44">
                  <c:v>935.52649719975955</c:v>
                </c:pt>
                <c:pt idx="45">
                  <c:v>951.79157369871541</c:v>
                </c:pt>
                <c:pt idx="46">
                  <c:v>968.16012764373102</c:v>
                </c:pt>
                <c:pt idx="47">
                  <c:v>962.78855036827156</c:v>
                </c:pt>
                <c:pt idx="48">
                  <c:v>953.16239068124651</c:v>
                </c:pt>
                <c:pt idx="49">
                  <c:v>943.41747552993297</c:v>
                </c:pt>
                <c:pt idx="50">
                  <c:v>931.94128623994311</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1611.8202237640569</c:v>
                </c:pt>
                <c:pt idx="13">
                  <c:v>1628.349845404995</c:v>
                </c:pt>
                <c:pt idx="14">
                  <c:v>1654.326741047325</c:v>
                </c:pt>
                <c:pt idx="15">
                  <c:v>1663.6384309182047</c:v>
                </c:pt>
                <c:pt idx="16">
                  <c:v>1662.3021398559863</c:v>
                </c:pt>
                <c:pt idx="17">
                  <c:v>1650.3976769413121</c:v>
                </c:pt>
                <c:pt idx="18">
                  <c:v>1647.5009704288248</c:v>
                </c:pt>
                <c:pt idx="19">
                  <c:v>1646.2684747308631</c:v>
                </c:pt>
                <c:pt idx="20">
                  <c:v>1471.4769301892893</c:v>
                </c:pt>
                <c:pt idx="21">
                  <c:v>1513.2842643679885</c:v>
                </c:pt>
                <c:pt idx="22">
                  <c:v>1533.8073553387624</c:v>
                </c:pt>
                <c:pt idx="23">
                  <c:v>1549.074816705933</c:v>
                </c:pt>
                <c:pt idx="24">
                  <c:v>1568.4321065246459</c:v>
                </c:pt>
                <c:pt idx="25">
                  <c:v>1593.5604826185292</c:v>
                </c:pt>
                <c:pt idx="26">
                  <c:v>1621.8706243454117</c:v>
                </c:pt>
                <c:pt idx="27">
                  <c:v>1654.9777983110687</c:v>
                </c:pt>
                <c:pt idx="28">
                  <c:v>1691.2432664962516</c:v>
                </c:pt>
                <c:pt idx="29">
                  <c:v>1729.7536804062966</c:v>
                </c:pt>
                <c:pt idx="30">
                  <c:v>1767.8284728194997</c:v>
                </c:pt>
                <c:pt idx="31">
                  <c:v>1814.6671957507322</c:v>
                </c:pt>
                <c:pt idx="32">
                  <c:v>1864.8536113954704</c:v>
                </c:pt>
                <c:pt idx="33">
                  <c:v>1918.3960953948892</c:v>
                </c:pt>
                <c:pt idx="34">
                  <c:v>1981.6594318818386</c:v>
                </c:pt>
                <c:pt idx="35">
                  <c:v>2040.2707933370277</c:v>
                </c:pt>
                <c:pt idx="36">
                  <c:v>2104.2481305647507</c:v>
                </c:pt>
                <c:pt idx="37">
                  <c:v>2175.1517606914176</c:v>
                </c:pt>
                <c:pt idx="38">
                  <c:v>2240.7064630371419</c:v>
                </c:pt>
                <c:pt idx="39">
                  <c:v>2307.3756728193252</c:v>
                </c:pt>
                <c:pt idx="40">
                  <c:v>2374.0876066864134</c:v>
                </c:pt>
                <c:pt idx="41">
                  <c:v>2449.2151675305195</c:v>
                </c:pt>
                <c:pt idx="42">
                  <c:v>2519.0233604263813</c:v>
                </c:pt>
                <c:pt idx="43">
                  <c:v>2589.5353998628939</c:v>
                </c:pt>
                <c:pt idx="44">
                  <c:v>2662.2317408731788</c:v>
                </c:pt>
                <c:pt idx="45">
                  <c:v>2737.5345977530856</c:v>
                </c:pt>
                <c:pt idx="46">
                  <c:v>2814.4138364013565</c:v>
                </c:pt>
                <c:pt idx="47">
                  <c:v>2818.3963241655415</c:v>
                </c:pt>
                <c:pt idx="48">
                  <c:v>2807.6508087957909</c:v>
                </c:pt>
                <c:pt idx="49">
                  <c:v>2796.113323199927</c:v>
                </c:pt>
                <c:pt idx="50">
                  <c:v>2778.1670170828988</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891.99675099412434</c:v>
                </c:pt>
                <c:pt idx="22">
                  <c:v>896.31990476583758</c:v>
                </c:pt>
                <c:pt idx="23">
                  <c:v>899.04350047682215</c:v>
                </c:pt>
                <c:pt idx="24">
                  <c:v>901.3569357470551</c:v>
                </c:pt>
                <c:pt idx="25">
                  <c:v>903.93985626561346</c:v>
                </c:pt>
                <c:pt idx="26">
                  <c:v>906.90932257225506</c:v>
                </c:pt>
                <c:pt idx="27">
                  <c:v>910.02932620418221</c:v>
                </c:pt>
                <c:pt idx="28">
                  <c:v>913.45380339025473</c:v>
                </c:pt>
                <c:pt idx="29">
                  <c:v>917.05967792764125</c:v>
                </c:pt>
                <c:pt idx="30">
                  <c:v>920.77780602248185</c:v>
                </c:pt>
                <c:pt idx="31">
                  <c:v>924.42172337739316</c:v>
                </c:pt>
                <c:pt idx="32">
                  <c:v>928.69385065623339</c:v>
                </c:pt>
                <c:pt idx="33">
                  <c:v>933.13061753425393</c:v>
                </c:pt>
                <c:pt idx="34">
                  <c:v>937.72382544316019</c:v>
                </c:pt>
                <c:pt idx="35">
                  <c:v>942.87010424428286</c:v>
                </c:pt>
                <c:pt idx="36">
                  <c:v>947.63902975678127</c:v>
                </c:pt>
                <c:pt idx="37">
                  <c:v>952.63602750223174</c:v>
                </c:pt>
                <c:pt idx="38">
                  <c:v>957.96787185055553</c:v>
                </c:pt>
                <c:pt idx="39">
                  <c:v>962.88811014567227</c:v>
                </c:pt>
                <c:pt idx="40">
                  <c:v>967.79201667504117</c:v>
                </c:pt>
                <c:pt idx="41">
                  <c:v>972.61735184379199</c:v>
                </c:pt>
                <c:pt idx="42">
                  <c:v>977.75156291822918</c:v>
                </c:pt>
                <c:pt idx="43">
                  <c:v>982.50158071330122</c:v>
                </c:pt>
                <c:pt idx="44">
                  <c:v>987.21035498051378</c:v>
                </c:pt>
                <c:pt idx="45">
                  <c:v>991.9563382524193</c:v>
                </c:pt>
                <c:pt idx="46">
                  <c:v>996.75740273128213</c:v>
                </c:pt>
                <c:pt idx="47">
                  <c:v>1001.5352603729182</c:v>
                </c:pt>
                <c:pt idx="48">
                  <c:v>1002.5634396226677</c:v>
                </c:pt>
                <c:pt idx="49">
                  <c:v>1002.8302750833244</c:v>
                </c:pt>
                <c:pt idx="50">
                  <c:v>1003.0421528716323</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469.95618046490154</c:v>
                </c:pt>
                <c:pt idx="22">
                  <c:v>469.84725500200943</c:v>
                </c:pt>
                <c:pt idx="23">
                  <c:v>469.77863173778724</c:v>
                </c:pt>
                <c:pt idx="24">
                  <c:v>469.72034280776347</c:v>
                </c:pt>
                <c:pt idx="25">
                  <c:v>469.6552639722758</c:v>
                </c:pt>
                <c:pt idx="26">
                  <c:v>469.58044579344761</c:v>
                </c:pt>
                <c:pt idx="27">
                  <c:v>469.50183470122681</c:v>
                </c:pt>
                <c:pt idx="28">
                  <c:v>469.41555214401205</c:v>
                </c:pt>
                <c:pt idx="29">
                  <c:v>469.32469912932498</c:v>
                </c:pt>
                <c:pt idx="30">
                  <c:v>469.23101779268762</c:v>
                </c:pt>
                <c:pt idx="31">
                  <c:v>469.13920625750222</c:v>
                </c:pt>
                <c:pt idx="32">
                  <c:v>469.03156644963173</c:v>
                </c:pt>
                <c:pt idx="33">
                  <c:v>468.91977840982281</c:v>
                </c:pt>
                <c:pt idx="34">
                  <c:v>468.80404870783735</c:v>
                </c:pt>
                <c:pt idx="35">
                  <c:v>468.67438392370406</c:v>
                </c:pt>
                <c:pt idx="36">
                  <c:v>468.55422687022485</c:v>
                </c:pt>
                <c:pt idx="37">
                  <c:v>468.42832334672408</c:v>
                </c:pt>
                <c:pt idx="38">
                  <c:v>468.29398308394889</c:v>
                </c:pt>
                <c:pt idx="39">
                  <c:v>468.17001357878303</c:v>
                </c:pt>
                <c:pt idx="40">
                  <c:v>468.04645556606886</c:v>
                </c:pt>
                <c:pt idx="41">
                  <c:v>467.92487722427933</c:v>
                </c:pt>
                <c:pt idx="42">
                  <c:v>467.79551649657913</c:v>
                </c:pt>
                <c:pt idx="43">
                  <c:v>467.67583583880116</c:v>
                </c:pt>
                <c:pt idx="44">
                  <c:v>467.55719434608659</c:v>
                </c:pt>
                <c:pt idx="45">
                  <c:v>467.4376153414828</c:v>
                </c:pt>
                <c:pt idx="46">
                  <c:v>467.31664851995623</c:v>
                </c:pt>
                <c:pt idx="47">
                  <c:v>467.19626641403784</c:v>
                </c:pt>
                <c:pt idx="48">
                  <c:v>467.17036058078997</c:v>
                </c:pt>
                <c:pt idx="49">
                  <c:v>467.16363743893498</c:v>
                </c:pt>
                <c:pt idx="50">
                  <c:v>467.15829900144547</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17093.826915551952</c:v>
                </c:pt>
                <c:pt idx="14">
                  <c:v>17091.396392844264</c:v>
                </c:pt>
                <c:pt idx="15">
                  <c:v>16996.523789335217</c:v>
                </c:pt>
                <c:pt idx="16">
                  <c:v>16845.135916251194</c:v>
                </c:pt>
                <c:pt idx="17">
                  <c:v>16640.888084222788</c:v>
                </c:pt>
                <c:pt idx="18">
                  <c:v>16487.529960272332</c:v>
                </c:pt>
                <c:pt idx="19">
                  <c:v>16345.805129696335</c:v>
                </c:pt>
                <c:pt idx="20">
                  <c:v>15333.142053212378</c:v>
                </c:pt>
                <c:pt idx="21">
                  <c:v>15466.419965246854</c:v>
                </c:pt>
                <c:pt idx="22">
                  <c:v>15504.472323376325</c:v>
                </c:pt>
                <c:pt idx="23">
                  <c:v>15515.283071120637</c:v>
                </c:pt>
                <c:pt idx="24">
                  <c:v>15545.632455012335</c:v>
                </c:pt>
                <c:pt idx="25">
                  <c:v>15603.421947539637</c:v>
                </c:pt>
                <c:pt idx="26">
                  <c:v>15669.683578562308</c:v>
                </c:pt>
                <c:pt idx="27">
                  <c:v>15757.218756145105</c:v>
                </c:pt>
                <c:pt idx="28">
                  <c:v>15857.837489705744</c:v>
                </c:pt>
                <c:pt idx="29">
                  <c:v>15966.784418726669</c:v>
                </c:pt>
                <c:pt idx="30">
                  <c:v>16071.505151473646</c:v>
                </c:pt>
                <c:pt idx="31">
                  <c:v>16154.614106539098</c:v>
                </c:pt>
                <c:pt idx="32">
                  <c:v>16247.113531703171</c:v>
                </c:pt>
                <c:pt idx="33">
                  <c:v>16347.939826922277</c:v>
                </c:pt>
                <c:pt idx="34">
                  <c:v>16483.378587313062</c:v>
                </c:pt>
                <c:pt idx="35">
                  <c:v>16591.683440669865</c:v>
                </c:pt>
                <c:pt idx="36">
                  <c:v>16710.034331289571</c:v>
                </c:pt>
                <c:pt idx="37">
                  <c:v>16848.286791553852</c:v>
                </c:pt>
                <c:pt idx="38">
                  <c:v>16956.527148809106</c:v>
                </c:pt>
                <c:pt idx="39">
                  <c:v>17060.452494414141</c:v>
                </c:pt>
                <c:pt idx="40">
                  <c:v>17156.094712444348</c:v>
                </c:pt>
                <c:pt idx="41">
                  <c:v>17307.379182222925</c:v>
                </c:pt>
                <c:pt idx="42">
                  <c:v>17431.882333701702</c:v>
                </c:pt>
                <c:pt idx="43">
                  <c:v>17551.93363377091</c:v>
                </c:pt>
                <c:pt idx="44">
                  <c:v>17673.041307854586</c:v>
                </c:pt>
                <c:pt idx="45">
                  <c:v>17796.440020772065</c:v>
                </c:pt>
                <c:pt idx="46">
                  <c:v>17914.502248817415</c:v>
                </c:pt>
                <c:pt idx="47">
                  <c:v>17775.71984816797</c:v>
                </c:pt>
                <c:pt idx="48">
                  <c:v>17585.004157929881</c:v>
                </c:pt>
                <c:pt idx="49">
                  <c:v>17393.29470637882</c:v>
                </c:pt>
                <c:pt idx="50">
                  <c:v>17182.931268227159</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2050.9374050904021</c:v>
                </c:pt>
                <c:pt idx="13">
                  <c:v>2045.5386350321758</c:v>
                </c:pt>
                <c:pt idx="14">
                  <c:v>2047.0573530349111</c:v>
                </c:pt>
                <c:pt idx="15">
                  <c:v>2037.2818538590111</c:v>
                </c:pt>
                <c:pt idx="16">
                  <c:v>2020.7416492119837</c:v>
                </c:pt>
                <c:pt idx="17">
                  <c:v>1997.8167979558439</c:v>
                </c:pt>
                <c:pt idx="18">
                  <c:v>1981.3182233351415</c:v>
                </c:pt>
                <c:pt idx="19">
                  <c:v>1966.282777592146</c:v>
                </c:pt>
                <c:pt idx="20">
                  <c:v>1842.5856918391182</c:v>
                </c:pt>
                <c:pt idx="21">
                  <c:v>1861.3013962568984</c:v>
                </c:pt>
                <c:pt idx="22">
                  <c:v>1866.9811121020402</c:v>
                </c:pt>
                <c:pt idx="23">
                  <c:v>1869.444542114268</c:v>
                </c:pt>
                <c:pt idx="24">
                  <c:v>1874.4465859198406</c:v>
                </c:pt>
                <c:pt idx="25">
                  <c:v>1882.929262244199</c:v>
                </c:pt>
                <c:pt idx="26">
                  <c:v>1892.2722366190565</c:v>
                </c:pt>
                <c:pt idx="27">
                  <c:v>1904.3414794768366</c:v>
                </c:pt>
                <c:pt idx="28">
                  <c:v>1918.1007834409893</c:v>
                </c:pt>
                <c:pt idx="29">
                  <c:v>1932.9650040505533</c:v>
                </c:pt>
                <c:pt idx="30">
                  <c:v>1947.3586994907503</c:v>
                </c:pt>
                <c:pt idx="31">
                  <c:v>1959.678533862668</c:v>
                </c:pt>
                <c:pt idx="32">
                  <c:v>1973.2527401412399</c:v>
                </c:pt>
                <c:pt idx="33">
                  <c:v>1987.9931545589991</c:v>
                </c:pt>
                <c:pt idx="34">
                  <c:v>2007.2499941760952</c:v>
                </c:pt>
                <c:pt idx="35">
                  <c:v>2023.157948598961</c:v>
                </c:pt>
                <c:pt idx="36">
                  <c:v>2040.3462535267661</c:v>
                </c:pt>
                <c:pt idx="37">
                  <c:v>2060.2128588320484</c:v>
                </c:pt>
                <c:pt idx="38">
                  <c:v>2076.3739692100235</c:v>
                </c:pt>
                <c:pt idx="39">
                  <c:v>2092.1719520028951</c:v>
                </c:pt>
                <c:pt idx="40">
                  <c:v>2107.0652945159218</c:v>
                </c:pt>
                <c:pt idx="41">
                  <c:v>2128.5323838218201</c:v>
                </c:pt>
                <c:pt idx="42">
                  <c:v>2146.655821297265</c:v>
                </c:pt>
                <c:pt idx="43">
                  <c:v>2164.3683500974644</c:v>
                </c:pt>
                <c:pt idx="44">
                  <c:v>2182.3563778449302</c:v>
                </c:pt>
                <c:pt idx="45">
                  <c:v>2200.7786414349707</c:v>
                </c:pt>
                <c:pt idx="46">
                  <c:v>2218.4899709170581</c:v>
                </c:pt>
                <c:pt idx="47">
                  <c:v>2202.8138128636106</c:v>
                </c:pt>
                <c:pt idx="48">
                  <c:v>2180.6633211068356</c:v>
                </c:pt>
                <c:pt idx="49">
                  <c:v>2158.4210703991803</c:v>
                </c:pt>
                <c:pt idx="50">
                  <c:v>2133.7027894255275</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463.94620254720871</c:v>
                </c:pt>
                <c:pt idx="13">
                  <c:v>468.55349021707212</c:v>
                </c:pt>
                <c:pt idx="14">
                  <c:v>475.46673921112153</c:v>
                </c:pt>
                <c:pt idx="15">
                  <c:v>478.52713833996262</c:v>
                </c:pt>
                <c:pt idx="16">
                  <c:v>479.1307500856546</c:v>
                </c:pt>
                <c:pt idx="17">
                  <c:v>477.27784879908728</c:v>
                </c:pt>
                <c:pt idx="18">
                  <c:v>477.58815133846184</c:v>
                </c:pt>
                <c:pt idx="19">
                  <c:v>478.32509917641192</c:v>
                </c:pt>
                <c:pt idx="20">
                  <c:v>437.65362347326135</c:v>
                </c:pt>
                <c:pt idx="21">
                  <c:v>447.83924463451444</c:v>
                </c:pt>
                <c:pt idx="22">
                  <c:v>452.9722474790259</c:v>
                </c:pt>
                <c:pt idx="23">
                  <c:v>456.87625062531481</c:v>
                </c:pt>
                <c:pt idx="24">
                  <c:v>461.78355196828653</c:v>
                </c:pt>
                <c:pt idx="25">
                  <c:v>468.09665200894887</c:v>
                </c:pt>
                <c:pt idx="26">
                  <c:v>475.11736758709719</c:v>
                </c:pt>
                <c:pt idx="27">
                  <c:v>483.31041862616496</c:v>
                </c:pt>
                <c:pt idx="28">
                  <c:v>492.28379168158091</c:v>
                </c:pt>
                <c:pt idx="29">
                  <c:v>501.81873900305936</c:v>
                </c:pt>
                <c:pt idx="30">
                  <c:v>511.27225100585247</c:v>
                </c:pt>
                <c:pt idx="31">
                  <c:v>523.252743717866</c:v>
                </c:pt>
                <c:pt idx="32">
                  <c:v>536.08186079735606</c:v>
                </c:pt>
                <c:pt idx="33">
                  <c:v>549.76440116173148</c:v>
                </c:pt>
                <c:pt idx="34">
                  <c:v>565.83903194224717</c:v>
                </c:pt>
                <c:pt idx="35">
                  <c:v>580.84192869420554</c:v>
                </c:pt>
                <c:pt idx="36">
                  <c:v>597.12932643682529</c:v>
                </c:pt>
                <c:pt idx="37">
                  <c:v>615.14583904777362</c:v>
                </c:pt>
                <c:pt idx="38">
                  <c:v>631.9186344103947</c:v>
                </c:pt>
                <c:pt idx="39">
                  <c:v>649.01235828887661</c:v>
                </c:pt>
                <c:pt idx="40">
                  <c:v>666.16656674498643</c:v>
                </c:pt>
                <c:pt idx="41">
                  <c:v>685.05663171238973</c:v>
                </c:pt>
                <c:pt idx="42">
                  <c:v>702.68678700227576</c:v>
                </c:pt>
                <c:pt idx="43">
                  <c:v>720.52294701652545</c:v>
                </c:pt>
                <c:pt idx="44">
                  <c:v>738.92663830324409</c:v>
                </c:pt>
                <c:pt idx="45">
                  <c:v>758.00194280183507</c:v>
                </c:pt>
                <c:pt idx="46">
                  <c:v>777.43718460052662</c:v>
                </c:pt>
                <c:pt idx="47">
                  <c:v>779.05361452358522</c:v>
                </c:pt>
                <c:pt idx="48">
                  <c:v>777.06301897797482</c:v>
                </c:pt>
                <c:pt idx="49">
                  <c:v>774.87486646193156</c:v>
                </c:pt>
                <c:pt idx="50">
                  <c:v>771.10935274982853</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22897.455060347875</c:v>
                </c:pt>
                <c:pt idx="3">
                  <c:v>22916.931601602213</c:v>
                </c:pt>
                <c:pt idx="4">
                  <c:v>22902.965793483334</c:v>
                </c:pt>
                <c:pt idx="5">
                  <c:v>22783.717172728906</c:v>
                </c:pt>
                <c:pt idx="6">
                  <c:v>22638.455195046372</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26982.018509963775</c:v>
                      </c:pt>
                      <c:pt idx="3">
                        <c:v>26899.412164760484</c:v>
                      </c:pt>
                      <c:pt idx="4">
                        <c:v>26934.727527870873</c:v>
                      </c:pt>
                      <c:pt idx="5">
                        <c:v>26768.466839336899</c:v>
                      </c:pt>
                      <c:pt idx="6">
                        <c:v>26480.585819016404</c:v>
                      </c:pt>
                      <c:pt idx="7">
                        <c:v>26077.422552757755</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49816.343766362697</c:v>
                      </c:pt>
                      <c:pt idx="4">
                        <c:v>49837.693321354207</c:v>
                      </c:pt>
                      <c:pt idx="5">
                        <c:v>49552.184012065802</c:v>
                      </c:pt>
                      <c:pt idx="6">
                        <c:v>49119.041014062779</c:v>
                      </c:pt>
                      <c:pt idx="7">
                        <c:v>48506.139935969462</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598039.0074127327</c:v>
                </c:pt>
                <c:pt idx="25">
                  <c:v>601046.62603335571</c:v>
                </c:pt>
                <c:pt idx="26">
                  <c:v>603045.20236245112</c:v>
                </c:pt>
                <c:pt idx="27">
                  <c:v>604015.06594627828</c:v>
                </c:pt>
                <c:pt idx="28">
                  <c:v>606157.85554919671</c:v>
                </c:pt>
                <c:pt idx="29">
                  <c:v>608615.99513645715</c:v>
                </c:pt>
                <c:pt idx="30">
                  <c:v>590321.23142302397</c:v>
                </c:pt>
                <c:pt idx="31">
                  <c:v>596528.55622412032</c:v>
                </c:pt>
                <c:pt idx="32">
                  <c:v>600280.63385883544</c:v>
                </c:pt>
                <c:pt idx="33">
                  <c:v>603492.41934072447</c:v>
                </c:pt>
                <c:pt idx="34">
                  <c:v>607290.63280930289</c:v>
                </c:pt>
                <c:pt idx="35">
                  <c:v>611880.50903232722</c:v>
                </c:pt>
                <c:pt idx="36">
                  <c:v>616478.4733810504</c:v>
                </c:pt>
                <c:pt idx="37">
                  <c:v>621745.94895128638</c:v>
                </c:pt>
                <c:pt idx="38">
                  <c:v>627482.37788429984</c:v>
                </c:pt>
                <c:pt idx="39">
                  <c:v>633574.75465749286</c:v>
                </c:pt>
                <c:pt idx="40">
                  <c:v>639690.30975395022</c:v>
                </c:pt>
                <c:pt idx="41">
                  <c:v>646806.85344194504</c:v>
                </c:pt>
                <c:pt idx="42">
                  <c:v>654421.83774269093</c:v>
                </c:pt>
                <c:pt idx="43">
                  <c:v>662537.62127448013</c:v>
                </c:pt>
                <c:pt idx="44">
                  <c:v>671954.32662793866</c:v>
                </c:pt>
                <c:pt idx="45">
                  <c:v>680871.64455170278</c:v>
                </c:pt>
                <c:pt idx="46">
                  <c:v>690189.94042204367</c:v>
                </c:pt>
                <c:pt idx="47">
                  <c:v>700464.68899309332</c:v>
                </c:pt>
                <c:pt idx="48">
                  <c:v>710141.50463954243</c:v>
                </c:pt>
                <c:pt idx="49">
                  <c:v>720035.64154432213</c:v>
                </c:pt>
                <c:pt idx="50">
                  <c:v>730009.08803148416</c:v>
                </c:pt>
                <c:pt idx="51">
                  <c:v>740665.07209798158</c:v>
                </c:pt>
                <c:pt idx="52">
                  <c:v>750705.37187630835</c:v>
                </c:pt>
                <c:pt idx="53">
                  <c:v>760898.73448533076</c:v>
                </c:pt>
                <c:pt idx="54">
                  <c:v>771435.06060797372</c:v>
                </c:pt>
                <c:pt idx="55">
                  <c:v>782369.16643533821</c:v>
                </c:pt>
                <c:pt idx="56">
                  <c:v>793232.92672171001</c:v>
                </c:pt>
                <c:pt idx="57">
                  <c:v>794681.64937430457</c:v>
                </c:pt>
                <c:pt idx="58">
                  <c:v>794227.35387078463</c:v>
                </c:pt>
                <c:pt idx="59">
                  <c:v>793675.91125151992</c:v>
                </c:pt>
                <c:pt idx="60">
                  <c:v>792291.598479026</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495518.03471340711</c:v>
                </c:pt>
                <c:pt idx="25">
                  <c:v>498010.06157049473</c:v>
                </c:pt>
                <c:pt idx="26">
                  <c:v>499666.02481460234</c:v>
                </c:pt>
                <c:pt idx="27">
                  <c:v>500469.62606977345</c:v>
                </c:pt>
                <c:pt idx="28">
                  <c:v>502245.08031219151</c:v>
                </c:pt>
                <c:pt idx="29">
                  <c:v>504281.82454163593</c:v>
                </c:pt>
                <c:pt idx="30">
                  <c:v>489123.30603621987</c:v>
                </c:pt>
                <c:pt idx="31">
                  <c:v>494266.5180142711</c:v>
                </c:pt>
                <c:pt idx="32">
                  <c:v>497375.38234017795</c:v>
                </c:pt>
                <c:pt idx="33">
                  <c:v>500036.57602517167</c:v>
                </c:pt>
                <c:pt idx="34">
                  <c:v>503183.6671848509</c:v>
                </c:pt>
                <c:pt idx="35">
                  <c:v>506986.7074839283</c:v>
                </c:pt>
                <c:pt idx="36">
                  <c:v>510796.44937287032</c:v>
                </c:pt>
                <c:pt idx="37">
                  <c:v>515160.92913106584</c:v>
                </c:pt>
                <c:pt idx="38">
                  <c:v>519913.97024699126</c:v>
                </c:pt>
                <c:pt idx="39">
                  <c:v>524961.93957335129</c:v>
                </c:pt>
                <c:pt idx="40">
                  <c:v>530029.11379613017</c:v>
                </c:pt>
                <c:pt idx="41">
                  <c:v>535925.67856618308</c:v>
                </c:pt>
                <c:pt idx="42">
                  <c:v>542235.23698680103</c:v>
                </c:pt>
                <c:pt idx="43">
                  <c:v>548959.74334171205</c:v>
                </c:pt>
                <c:pt idx="44">
                  <c:v>556762.15634886338</c:v>
                </c:pt>
                <c:pt idx="45">
                  <c:v>564150.79119998228</c:v>
                </c:pt>
                <c:pt idx="46">
                  <c:v>571871.6649211219</c:v>
                </c:pt>
                <c:pt idx="47">
                  <c:v>580385.02802284877</c:v>
                </c:pt>
                <c:pt idx="48">
                  <c:v>588402.9609870495</c:v>
                </c:pt>
                <c:pt idx="49">
                  <c:v>596600.96013672405</c:v>
                </c:pt>
                <c:pt idx="50">
                  <c:v>604864.67294037261</c:v>
                </c:pt>
                <c:pt idx="51">
                  <c:v>613693.91688118479</c:v>
                </c:pt>
                <c:pt idx="52">
                  <c:v>622013.02241179836</c:v>
                </c:pt>
                <c:pt idx="53">
                  <c:v>630458.95143070258</c:v>
                </c:pt>
                <c:pt idx="54">
                  <c:v>639189.05021803535</c:v>
                </c:pt>
                <c:pt idx="55">
                  <c:v>648248.73790356598</c:v>
                </c:pt>
                <c:pt idx="56">
                  <c:v>657250.13928370259</c:v>
                </c:pt>
                <c:pt idx="57">
                  <c:v>658450.50948156661</c:v>
                </c:pt>
                <c:pt idx="58">
                  <c:v>658074.09320722159</c:v>
                </c:pt>
                <c:pt idx="59">
                  <c:v>657617.18360840227</c:v>
                </c:pt>
                <c:pt idx="60">
                  <c:v>656470.1815969072</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615125.83619595377</c:v>
                </c:pt>
                <c:pt idx="25">
                  <c:v>618219.38677716604</c:v>
                </c:pt>
                <c:pt idx="26">
                  <c:v>620275.0652870927</c:v>
                </c:pt>
                <c:pt idx="27">
                  <c:v>621272.6392590293</c:v>
                </c:pt>
                <c:pt idx="28">
                  <c:v>623476.65142203099</c:v>
                </c:pt>
                <c:pt idx="29">
                  <c:v>626005.02356892754</c:v>
                </c:pt>
                <c:pt idx="30">
                  <c:v>607187.55232082482</c:v>
                </c:pt>
                <c:pt idx="31">
                  <c:v>613572.22925909527</c:v>
                </c:pt>
                <c:pt idx="32">
                  <c:v>617431.50911194517</c:v>
                </c:pt>
                <c:pt idx="33">
                  <c:v>620735.05989331671</c:v>
                </c:pt>
                <c:pt idx="34">
                  <c:v>624641.79374671157</c:v>
                </c:pt>
                <c:pt idx="35">
                  <c:v>629362.80929039384</c:v>
                </c:pt>
                <c:pt idx="36">
                  <c:v>634092.14404908055</c:v>
                </c:pt>
                <c:pt idx="37">
                  <c:v>639510.11892132321</c:v>
                </c:pt>
                <c:pt idx="38">
                  <c:v>645410.44582385127</c:v>
                </c:pt>
                <c:pt idx="39">
                  <c:v>651676.89050484996</c:v>
                </c:pt>
                <c:pt idx="40">
                  <c:v>657967.1757469204</c:v>
                </c:pt>
                <c:pt idx="41">
                  <c:v>665287.04925457214</c:v>
                </c:pt>
                <c:pt idx="42">
                  <c:v>673119.6045353394</c:v>
                </c:pt>
                <c:pt idx="43">
                  <c:v>681467.26759660826</c:v>
                </c:pt>
                <c:pt idx="44">
                  <c:v>691153.0216744513</c:v>
                </c:pt>
                <c:pt idx="45">
                  <c:v>700325.12011032295</c:v>
                </c:pt>
                <c:pt idx="46">
                  <c:v>709909.65300553071</c:v>
                </c:pt>
                <c:pt idx="47">
                  <c:v>720477.96582146757</c:v>
                </c:pt>
                <c:pt idx="48">
                  <c:v>730431.26191495813</c:v>
                </c:pt>
                <c:pt idx="49">
                  <c:v>740608.0884455886</c:v>
                </c:pt>
                <c:pt idx="50">
                  <c:v>750866.49054666958</c:v>
                </c:pt>
                <c:pt idx="51">
                  <c:v>761826.9313007812</c:v>
                </c:pt>
                <c:pt idx="52">
                  <c:v>772154.09678706015</c:v>
                </c:pt>
                <c:pt idx="53">
                  <c:v>782638.69832776883</c:v>
                </c:pt>
                <c:pt idx="54">
                  <c:v>793476.06233963033</c:v>
                </c:pt>
                <c:pt idx="55">
                  <c:v>804722.57119063381</c:v>
                </c:pt>
                <c:pt idx="56">
                  <c:v>815896.72462804476</c:v>
                </c:pt>
                <c:pt idx="57">
                  <c:v>817386.83935642766</c:v>
                </c:pt>
                <c:pt idx="58">
                  <c:v>816919.56398137857</c:v>
                </c:pt>
                <c:pt idx="59">
                  <c:v>816352.3658587063</c:v>
                </c:pt>
                <c:pt idx="60">
                  <c:v>814928.50129271264</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5954880.1627134718</c:v>
                </c:pt>
                <c:pt idx="23">
                  <c:v>5903235.3888004776</c:v>
                </c:pt>
                <c:pt idx="24">
                  <c:v>5883575.7867908748</c:v>
                </c:pt>
                <c:pt idx="25">
                  <c:v>5805008.3335930631</c:v>
                </c:pt>
                <c:pt idx="26">
                  <c:v>5690965.7565264795</c:v>
                </c:pt>
                <c:pt idx="27">
                  <c:v>5543806.2775503108</c:v>
                </c:pt>
                <c:pt idx="28">
                  <c:v>5427737.2925172495</c:v>
                </c:pt>
                <c:pt idx="29">
                  <c:v>5317922.8374796053</c:v>
                </c:pt>
                <c:pt idx="30">
                  <c:v>4678221.5408411995</c:v>
                </c:pt>
                <c:pt idx="31">
                  <c:v>4754210.6336364914</c:v>
                </c:pt>
                <c:pt idx="32">
                  <c:v>4764363.9116326841</c:v>
                </c:pt>
                <c:pt idx="33">
                  <c:v>4758231.0975507973</c:v>
                </c:pt>
                <c:pt idx="34">
                  <c:v>4763588.8251716541</c:v>
                </c:pt>
                <c:pt idx="35">
                  <c:v>4784836.65773148</c:v>
                </c:pt>
                <c:pt idx="36">
                  <c:v>4812658.5009035124</c:v>
                </c:pt>
                <c:pt idx="37">
                  <c:v>4852645.4605863402</c:v>
                </c:pt>
                <c:pt idx="38">
                  <c:v>4899760.9562527677</c:v>
                </c:pt>
                <c:pt idx="39">
                  <c:v>4951188.0204138467</c:v>
                </c:pt>
                <c:pt idx="40">
                  <c:v>4999439.462088828</c:v>
                </c:pt>
                <c:pt idx="41">
                  <c:v>5030306.1970547987</c:v>
                </c:pt>
                <c:pt idx="42">
                  <c:v>5065530.6392569188</c:v>
                </c:pt>
                <c:pt idx="43">
                  <c:v>5104635.9678100804</c:v>
                </c:pt>
                <c:pt idx="44">
                  <c:v>5163080.5984951463</c:v>
                </c:pt>
                <c:pt idx="45">
                  <c:v>5204113.5518814437</c:v>
                </c:pt>
                <c:pt idx="46">
                  <c:v>5251747.4322483698</c:v>
                </c:pt>
                <c:pt idx="47">
                  <c:v>5309726.3721568594</c:v>
                </c:pt>
                <c:pt idx="48">
                  <c:v>5348769.7928632414</c:v>
                </c:pt>
                <c:pt idx="49">
                  <c:v>5384285.3811392114</c:v>
                </c:pt>
                <c:pt idx="50">
                  <c:v>5413782.9661349338</c:v>
                </c:pt>
                <c:pt idx="51">
                  <c:v>5480189.1672010971</c:v>
                </c:pt>
                <c:pt idx="52">
                  <c:v>5529967.1912254058</c:v>
                </c:pt>
                <c:pt idx="53">
                  <c:v>5576339.1314914441</c:v>
                </c:pt>
                <c:pt idx="54">
                  <c:v>5622288.2630876871</c:v>
                </c:pt>
                <c:pt idx="55">
                  <c:v>5668445.4984781062</c:v>
                </c:pt>
                <c:pt idx="56">
                  <c:v>5711917.2762309685</c:v>
                </c:pt>
                <c:pt idx="57">
                  <c:v>5609384.1833048007</c:v>
                </c:pt>
                <c:pt idx="58">
                  <c:v>5479300.0998371746</c:v>
                </c:pt>
                <c:pt idx="59">
                  <c:v>5349179.9227358419</c:v>
                </c:pt>
                <c:pt idx="60">
                  <c:v>5208886.0421467796</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5280742.7858025115</c:v>
                </c:pt>
                <c:pt idx="23">
                  <c:v>5234944.5900683478</c:v>
                </c:pt>
                <c:pt idx="24">
                  <c:v>5217510.603380586</c:v>
                </c:pt>
                <c:pt idx="25">
                  <c:v>5147837.5788466781</c:v>
                </c:pt>
                <c:pt idx="26">
                  <c:v>5046705.4822027273</c:v>
                </c:pt>
                <c:pt idx="27">
                  <c:v>4916205.5668842373</c:v>
                </c:pt>
                <c:pt idx="28">
                  <c:v>4813276.4669492589</c:v>
                </c:pt>
                <c:pt idx="29">
                  <c:v>4715893.837010215</c:v>
                </c:pt>
                <c:pt idx="30">
                  <c:v>4148611.5550855915</c:v>
                </c:pt>
                <c:pt idx="31">
                  <c:v>4215998.1090738699</c:v>
                </c:pt>
                <c:pt idx="32">
                  <c:v>4225001.9593723798</c:v>
                </c:pt>
                <c:pt idx="33">
                  <c:v>4219563.4261299511</c:v>
                </c:pt>
                <c:pt idx="34">
                  <c:v>4224314.6185484482</c:v>
                </c:pt>
                <c:pt idx="35">
                  <c:v>4243157.0361015005</c:v>
                </c:pt>
                <c:pt idx="36">
                  <c:v>4267829.2366502834</c:v>
                </c:pt>
                <c:pt idx="37">
                  <c:v>4303289.3707086416</c:v>
                </c:pt>
                <c:pt idx="38">
                  <c:v>4345071.0366769815</c:v>
                </c:pt>
                <c:pt idx="39">
                  <c:v>4390676.1690462409</c:v>
                </c:pt>
                <c:pt idx="40">
                  <c:v>4433465.1833617901</c:v>
                </c:pt>
                <c:pt idx="41">
                  <c:v>4460837.5709731234</c:v>
                </c:pt>
                <c:pt idx="42">
                  <c:v>4492074.3404731154</c:v>
                </c:pt>
                <c:pt idx="43">
                  <c:v>4526752.6506995047</c:v>
                </c:pt>
                <c:pt idx="44">
                  <c:v>4578580.9080994688</c:v>
                </c:pt>
                <c:pt idx="45">
                  <c:v>4614968.6214797702</c:v>
                </c:pt>
                <c:pt idx="46">
                  <c:v>4657209.9870881764</c:v>
                </c:pt>
                <c:pt idx="47">
                  <c:v>4708625.2734221192</c:v>
                </c:pt>
                <c:pt idx="48">
                  <c:v>4743248.6842372129</c:v>
                </c:pt>
                <c:pt idx="49">
                  <c:v>4774743.6398781687</c:v>
                </c:pt>
                <c:pt idx="50">
                  <c:v>4800901.8756290916</c:v>
                </c:pt>
                <c:pt idx="51">
                  <c:v>4859790.3935556887</c:v>
                </c:pt>
                <c:pt idx="52">
                  <c:v>4903933.1695772465</c:v>
                </c:pt>
                <c:pt idx="53">
                  <c:v>4945055.4562282609</c:v>
                </c:pt>
                <c:pt idx="54">
                  <c:v>4985802.7993419105</c:v>
                </c:pt>
                <c:pt idx="55">
                  <c:v>5026734.6873296415</c:v>
                </c:pt>
                <c:pt idx="56">
                  <c:v>5065285.1317519899</c:v>
                </c:pt>
                <c:pt idx="57">
                  <c:v>4974359.5587797286</c:v>
                </c:pt>
                <c:pt idx="58">
                  <c:v>4859001.9753273055</c:v>
                </c:pt>
                <c:pt idx="59">
                  <c:v>4743612.3843129165</c:v>
                </c:pt>
                <c:pt idx="60">
                  <c:v>4619200.8298282754</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559717.10307731002</c:v>
                </c:pt>
                <c:pt idx="24">
                  <c:v>581386.33409904398</c:v>
                </c:pt>
                <c:pt idx="25">
                  <c:v>597546.77075746469</c:v>
                </c:pt>
                <c:pt idx="26">
                  <c:v>610009.49754182261</c:v>
                </c:pt>
                <c:pt idx="27">
                  <c:v>618596.39996388659</c:v>
                </c:pt>
                <c:pt idx="28">
                  <c:v>630321.10002649156</c:v>
                </c:pt>
                <c:pt idx="29">
                  <c:v>642612.0089772722</c:v>
                </c:pt>
                <c:pt idx="30">
                  <c:v>588158.58255962201</c:v>
                </c:pt>
                <c:pt idx="31">
                  <c:v>612112.63090062328</c:v>
                </c:pt>
                <c:pt idx="32">
                  <c:v>627995.87661952747</c:v>
                </c:pt>
                <c:pt idx="33">
                  <c:v>641901.22791903827</c:v>
                </c:pt>
                <c:pt idx="34">
                  <c:v>657522.41254110495</c:v>
                </c:pt>
                <c:pt idx="35">
                  <c:v>675600.10125699104</c:v>
                </c:pt>
                <c:pt idx="36">
                  <c:v>694953.19329302036</c:v>
                </c:pt>
                <c:pt idx="37">
                  <c:v>716484.42814866605</c:v>
                </c:pt>
                <c:pt idx="38">
                  <c:v>739567.77059075783</c:v>
                </c:pt>
                <c:pt idx="39">
                  <c:v>763855.88241936557</c:v>
                </c:pt>
                <c:pt idx="40">
                  <c:v>788229.29004981951</c:v>
                </c:pt>
                <c:pt idx="41">
                  <c:v>819397.05560713902</c:v>
                </c:pt>
                <c:pt idx="42">
                  <c:v>852551.00287890318</c:v>
                </c:pt>
                <c:pt idx="43">
                  <c:v>887751.29007750936</c:v>
                </c:pt>
                <c:pt idx="44">
                  <c:v>927921.09347919386</c:v>
                </c:pt>
                <c:pt idx="45">
                  <c:v>966668.94857467164</c:v>
                </c:pt>
                <c:pt idx="46">
                  <c:v>1008383.4227079186</c:v>
                </c:pt>
                <c:pt idx="47">
                  <c:v>1054036.4835497662</c:v>
                </c:pt>
                <c:pt idx="48">
                  <c:v>1097940.1646493031</c:v>
                </c:pt>
                <c:pt idx="49">
                  <c:v>1143095.9873371441</c:v>
                </c:pt>
                <c:pt idx="50">
                  <c:v>1189003.3376391293</c:v>
                </c:pt>
                <c:pt idx="51">
                  <c:v>1237547.3283052247</c:v>
                </c:pt>
                <c:pt idx="52">
                  <c:v>1284144.9616473899</c:v>
                </c:pt>
                <c:pt idx="53">
                  <c:v>1331718.638349839</c:v>
                </c:pt>
                <c:pt idx="54">
                  <c:v>1381020.6614923528</c:v>
                </c:pt>
                <c:pt idx="55">
                  <c:v>1432294.1030590746</c:v>
                </c:pt>
                <c:pt idx="56">
                  <c:v>1484889.6444274385</c:v>
                </c:pt>
                <c:pt idx="57">
                  <c:v>1500513.6055412069</c:v>
                </c:pt>
                <c:pt idx="58">
                  <c:v>1508469.1138576444</c:v>
                </c:pt>
                <c:pt idx="59">
                  <c:v>1515880.6171520997</c:v>
                </c:pt>
                <c:pt idx="60">
                  <c:v>1519759.6097211102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19401079.540803332</c:v>
                      </c:pt>
                      <c:pt idx="31">
                        <c:v>19430270.355974339</c:v>
                      </c:pt>
                      <c:pt idx="32">
                        <c:v>19462720.065858018</c:v>
                      </c:pt>
                      <c:pt idx="33">
                        <c:v>19499292.12532939</c:v>
                      </c:pt>
                      <c:pt idx="34">
                        <c:v>19540410.799590252</c:v>
                      </c:pt>
                      <c:pt idx="35">
                        <c:v>19585976.931847647</c:v>
                      </c:pt>
                      <c:pt idx="36">
                        <c:v>19613991.940102909</c:v>
                      </c:pt>
                      <c:pt idx="37">
                        <c:v>19645772.946473502</c:v>
                      </c:pt>
                      <c:pt idx="38">
                        <c:v>19681032.563120302</c:v>
                      </c:pt>
                      <c:pt idx="39">
                        <c:v>19719552.972823478</c:v>
                      </c:pt>
                      <c:pt idx="40">
                        <c:v>19760999.813830674</c:v>
                      </c:pt>
                      <c:pt idx="41">
                        <c:v>19788629.610472489</c:v>
                      </c:pt>
                      <c:pt idx="42">
                        <c:v>19819076.043349348</c:v>
                      </c:pt>
                      <c:pt idx="43">
                        <c:v>19852233.60558863</c:v>
                      </c:pt>
                      <c:pt idx="44">
                        <c:v>19888483.299028371</c:v>
                      </c:pt>
                      <c:pt idx="45">
                        <c:v>19926659.328831803</c:v>
                      </c:pt>
                      <c:pt idx="46">
                        <c:v>19950970.380474456</c:v>
                      </c:pt>
                      <c:pt idx="47">
                        <c:v>19977794.541564845</c:v>
                      </c:pt>
                      <c:pt idx="48">
                        <c:v>20006129.272568181</c:v>
                      </c:pt>
                      <c:pt idx="49">
                        <c:v>20036394.160927586</c:v>
                      </c:pt>
                      <c:pt idx="50">
                        <c:v>20068444.134699054</c:v>
                      </c:pt>
                      <c:pt idx="51">
                        <c:v>20087450.828434199</c:v>
                      </c:pt>
                      <c:pt idx="52">
                        <c:v>20107620.615816083</c:v>
                      </c:pt>
                      <c:pt idx="53">
                        <c:v>20129359.357618086</c:v>
                      </c:pt>
                      <c:pt idx="54">
                        <c:v>20152730.712873984</c:v>
                      </c:pt>
                      <c:pt idx="55">
                        <c:v>20177720.981916785</c:v>
                      </c:pt>
                      <c:pt idx="56">
                        <c:v>20188726.813445851</c:v>
                      </c:pt>
                      <c:pt idx="57">
                        <c:v>20195341.246140402</c:v>
                      </c:pt>
                      <c:pt idx="58">
                        <c:v>20202007.555183906</c:v>
                      </c:pt>
                      <c:pt idx="59">
                        <c:v>20209765.194193918</c:v>
                      </c:pt>
                      <c:pt idx="60">
                        <c:v>20218139.550436251</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2899011.8854073947</c:v>
                      </c:pt>
                      <c:pt idx="31">
                        <c:v>2903373.7313524871</c:v>
                      </c:pt>
                      <c:pt idx="32">
                        <c:v>2908222.5385764851</c:v>
                      </c:pt>
                      <c:pt idx="33">
                        <c:v>2913687.3290722077</c:v>
                      </c:pt>
                      <c:pt idx="34">
                        <c:v>2919831.4987893482</c:v>
                      </c:pt>
                      <c:pt idx="35">
                        <c:v>2926640.2311956254</c:v>
                      </c:pt>
                      <c:pt idx="36">
                        <c:v>2930826.3818544578</c:v>
                      </c:pt>
                      <c:pt idx="37">
                        <c:v>2935575.2678638571</c:v>
                      </c:pt>
                      <c:pt idx="38">
                        <c:v>2940843.9462133786</c:v>
                      </c:pt>
                      <c:pt idx="39">
                        <c:v>2946599.8695023586</c:v>
                      </c:pt>
                      <c:pt idx="40">
                        <c:v>2952793.0756298709</c:v>
                      </c:pt>
                      <c:pt idx="41">
                        <c:v>2956921.6659326707</c:v>
                      </c:pt>
                      <c:pt idx="42">
                        <c:v>2961471.1329142707</c:v>
                      </c:pt>
                      <c:pt idx="43">
                        <c:v>2966425.7111799107</c:v>
                      </c:pt>
                      <c:pt idx="44">
                        <c:v>2971842.3320387225</c:v>
                      </c:pt>
                      <c:pt idx="45">
                        <c:v>2977546.7962622237</c:v>
                      </c:pt>
                      <c:pt idx="46">
                        <c:v>2981179.4821398617</c:v>
                      </c:pt>
                      <c:pt idx="47">
                        <c:v>2985187.6901188851</c:v>
                      </c:pt>
                      <c:pt idx="48">
                        <c:v>2989421.6154412227</c:v>
                      </c:pt>
                      <c:pt idx="49">
                        <c:v>2993943.9550811336</c:v>
                      </c:pt>
                      <c:pt idx="50">
                        <c:v>2998733.0316216978</c:v>
                      </c:pt>
                      <c:pt idx="51">
                        <c:v>3001573.1122947657</c:v>
                      </c:pt>
                      <c:pt idx="52">
                        <c:v>3004586.9885702194</c:v>
                      </c:pt>
                      <c:pt idx="53">
                        <c:v>3007835.3063107482</c:v>
                      </c:pt>
                      <c:pt idx="54">
                        <c:v>3011327.5777857676</c:v>
                      </c:pt>
                      <c:pt idx="55">
                        <c:v>3015061.7559186001</c:v>
                      </c:pt>
                      <c:pt idx="56">
                        <c:v>3016706.3054574262</c:v>
                      </c:pt>
                      <c:pt idx="57">
                        <c:v>3017694.6689635082</c:v>
                      </c:pt>
                      <c:pt idx="58">
                        <c:v>3018690.7841079398</c:v>
                      </c:pt>
                      <c:pt idx="59">
                        <c:v>3019849.9715462178</c:v>
                      </c:pt>
                      <c:pt idx="60">
                        <c:v>3021101.3121341523</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2073465.0740723507</c:v>
                      </c:pt>
                      <c:pt idx="24">
                        <c:v>2080881.1219592756</c:v>
                      </c:pt>
                      <c:pt idx="25">
                        <c:v>2089915.8268703569</c:v>
                      </c:pt>
                      <c:pt idx="26">
                        <c:v>2100556.3029240505</c:v>
                      </c:pt>
                      <c:pt idx="27">
                        <c:v>2112737.7866022554</c:v>
                      </c:pt>
                      <c:pt idx="28">
                        <c:v>2125847.6846541637</c:v>
                      </c:pt>
                      <c:pt idx="29">
                        <c:v>2139834.1013227375</c:v>
                      </c:pt>
                      <c:pt idx="30">
                        <c:v>2152518.1962041226</c:v>
                      </c:pt>
                      <c:pt idx="31">
                        <c:v>2158713.882746954</c:v>
                      </c:pt>
                      <c:pt idx="32">
                        <c:v>2165279.1077432432</c:v>
                      </c:pt>
                      <c:pt idx="33">
                        <c:v>2172369.4304553187</c:v>
                      </c:pt>
                      <c:pt idx="34">
                        <c:v>2180064.1146987509</c:v>
                      </c:pt>
                      <c:pt idx="35">
                        <c:v>2188353.3075740724</c:v>
                      </c:pt>
                      <c:pt idx="36">
                        <c:v>2193588.3657051953</c:v>
                      </c:pt>
                      <c:pt idx="37">
                        <c:v>2199331.8584795827</c:v>
                      </c:pt>
                      <c:pt idx="38">
                        <c:v>2205540.4271014892</c:v>
                      </c:pt>
                      <c:pt idx="39">
                        <c:v>2212181.9409609269</c:v>
                      </c:pt>
                      <c:pt idx="40">
                        <c:v>2219204.7981962431</c:v>
                      </c:pt>
                      <c:pt idx="41">
                        <c:v>2223860.7676774575</c:v>
                      </c:pt>
                      <c:pt idx="42">
                        <c:v>2228897.3872661414</c:v>
                      </c:pt>
                      <c:pt idx="43">
                        <c:v>2234299.5938336374</c:v>
                      </c:pt>
                      <c:pt idx="44">
                        <c:v>2240131.5963320262</c:v>
                      </c:pt>
                      <c:pt idx="45">
                        <c:v>2246204.6442324016</c:v>
                      </c:pt>
                      <c:pt idx="46">
                        <c:v>2249951.257018059</c:v>
                      </c:pt>
                      <c:pt idx="47">
                        <c:v>2254047.8808753914</c:v>
                      </c:pt>
                      <c:pt idx="48">
                        <c:v>2258332.8756332807</c:v>
                      </c:pt>
                      <c:pt idx="49">
                        <c:v>2262875.7464915505</c:v>
                      </c:pt>
                      <c:pt idx="50">
                        <c:v>2267654.1181233367</c:v>
                      </c:pt>
                      <c:pt idx="51">
                        <c:v>2270277.9372225921</c:v>
                      </c:pt>
                      <c:pt idx="52">
                        <c:v>2273047.3881298457</c:v>
                      </c:pt>
                      <c:pt idx="53">
                        <c:v>2276028.7871547327</c:v>
                      </c:pt>
                      <c:pt idx="54">
                        <c:v>2279232.993881891</c:v>
                      </c:pt>
                      <c:pt idx="55">
                        <c:v>2282658.3132057618</c:v>
                      </c:pt>
                      <c:pt idx="56">
                        <c:v>2283810.3924407796</c:v>
                      </c:pt>
                      <c:pt idx="57">
                        <c:v>2284233.1057123467</c:v>
                      </c:pt>
                      <c:pt idx="58">
                        <c:v>2284639.3290534765</c:v>
                      </c:pt>
                      <c:pt idx="59">
                        <c:v>2285195.6438207733</c:v>
                      </c:pt>
                      <c:pt idx="60">
                        <c:v>2285826.9797237976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4024961.6143757389</c:v>
                      </c:pt>
                      <c:pt idx="24">
                        <c:v>4039357.4720385927</c:v>
                      </c:pt>
                      <c:pt idx="25">
                        <c:v>4056895.4286306924</c:v>
                      </c:pt>
                      <c:pt idx="26">
                        <c:v>4077550.4703819794</c:v>
                      </c:pt>
                      <c:pt idx="27">
                        <c:v>4101196.8798749652</c:v>
                      </c:pt>
                      <c:pt idx="28">
                        <c:v>4126645.5055051409</c:v>
                      </c:pt>
                      <c:pt idx="29">
                        <c:v>4153795.6084500188</c:v>
                      </c:pt>
                      <c:pt idx="30">
                        <c:v>4178417.6749844728</c:v>
                      </c:pt>
                      <c:pt idx="31">
                        <c:v>4190444.5959205567</c:v>
                      </c:pt>
                      <c:pt idx="32">
                        <c:v>4203188.8562074713</c:v>
                      </c:pt>
                      <c:pt idx="33">
                        <c:v>4216952.4238250293</c:v>
                      </c:pt>
                      <c:pt idx="34">
                        <c:v>4231889.1638269862</c:v>
                      </c:pt>
                      <c:pt idx="35">
                        <c:v>4247979.9499967285</c:v>
                      </c:pt>
                      <c:pt idx="36">
                        <c:v>4258142.1216630256</c:v>
                      </c:pt>
                      <c:pt idx="37">
                        <c:v>4269291.2546956595</c:v>
                      </c:pt>
                      <c:pt idx="38">
                        <c:v>4281343.1820205376</c:v>
                      </c:pt>
                      <c:pt idx="39">
                        <c:v>4294235.5324535631</c:v>
                      </c:pt>
                      <c:pt idx="40">
                        <c:v>4307868.137675059</c:v>
                      </c:pt>
                      <c:pt idx="41">
                        <c:v>4316906.1960797692</c:v>
                      </c:pt>
                      <c:pt idx="42">
                        <c:v>4326683.1635166267</c:v>
                      </c:pt>
                      <c:pt idx="43">
                        <c:v>4337169.7997947074</c:v>
                      </c:pt>
                      <c:pt idx="44">
                        <c:v>4348490.7458209917</c:v>
                      </c:pt>
                      <c:pt idx="45">
                        <c:v>4360279.6035099551</c:v>
                      </c:pt>
                      <c:pt idx="46">
                        <c:v>4367552.4400938777</c:v>
                      </c:pt>
                      <c:pt idx="47">
                        <c:v>4375504.7099345829</c:v>
                      </c:pt>
                      <c:pt idx="48">
                        <c:v>4383822.640935191</c:v>
                      </c:pt>
                      <c:pt idx="49">
                        <c:v>4392641.1549541857</c:v>
                      </c:pt>
                      <c:pt idx="50">
                        <c:v>4401916.817533535</c:v>
                      </c:pt>
                      <c:pt idx="51">
                        <c:v>4407010.1134320889</c:v>
                      </c:pt>
                      <c:pt idx="52">
                        <c:v>4412386.1063696994</c:v>
                      </c:pt>
                      <c:pt idx="53">
                        <c:v>4418173.5280062445</c:v>
                      </c:pt>
                      <c:pt idx="54">
                        <c:v>4424393.4587119045</c:v>
                      </c:pt>
                      <c:pt idx="55">
                        <c:v>4431042.6079876544</c:v>
                      </c:pt>
                      <c:pt idx="56">
                        <c:v>4433278.9970909236</c:v>
                      </c:pt>
                      <c:pt idx="57">
                        <c:v>4434099.5581474956</c:v>
                      </c:pt>
                      <c:pt idx="58">
                        <c:v>4434888.1093391003</c:v>
                      </c:pt>
                      <c:pt idx="59">
                        <c:v>4435968.0144756176</c:v>
                      </c:pt>
                      <c:pt idx="60">
                        <c:v>4437193.5488756057</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309973.53172331408</c:v>
                      </c:pt>
                      <c:pt idx="24">
                        <c:v>312241.56810798903</c:v>
                      </c:pt>
                      <c:pt idx="25">
                        <c:v>312726.42527824314</c:v>
                      </c:pt>
                      <c:pt idx="26">
                        <c:v>312032.30780712387</c:v>
                      </c:pt>
                      <c:pt idx="27">
                        <c:v>310184.61831503396</c:v>
                      </c:pt>
                      <c:pt idx="28">
                        <c:v>309160.1538858742</c:v>
                      </c:pt>
                      <c:pt idx="29">
                        <c:v>308239.46209968906</c:v>
                      </c:pt>
                      <c:pt idx="30">
                        <c:v>290617.72989737045</c:v>
                      </c:pt>
                      <c:pt idx="31">
                        <c:v>294216.80775263556</c:v>
                      </c:pt>
                      <c:pt idx="32">
                        <c:v>295725.11729622819</c:v>
                      </c:pt>
                      <c:pt idx="33">
                        <c:v>296685.56116152147</c:v>
                      </c:pt>
                      <c:pt idx="34">
                        <c:v>297991.00945776567</c:v>
                      </c:pt>
                      <c:pt idx="35">
                        <c:v>299798.2004836066</c:v>
                      </c:pt>
                      <c:pt idx="36">
                        <c:v>302108.74677013385</c:v>
                      </c:pt>
                      <c:pt idx="37">
                        <c:v>304830.30224768672</c:v>
                      </c:pt>
                      <c:pt idx="38">
                        <c:v>307806.07444561867</c:v>
                      </c:pt>
                      <c:pt idx="39">
                        <c:v>310948.30193679919</c:v>
                      </c:pt>
                      <c:pt idx="40">
                        <c:v>314004.60834006849</c:v>
                      </c:pt>
                      <c:pt idx="41">
                        <c:v>318214.56293386512</c:v>
                      </c:pt>
                      <c:pt idx="42">
                        <c:v>322701.69047616055</c:v>
                      </c:pt>
                      <c:pt idx="43">
                        <c:v>327464.96857908042</c:v>
                      </c:pt>
                      <c:pt idx="44">
                        <c:v>333095.3197903118</c:v>
                      </c:pt>
                      <c:pt idx="45">
                        <c:v>338250.81784540077</c:v>
                      </c:pt>
                      <c:pt idx="46">
                        <c:v>344096.52902764466</c:v>
                      </c:pt>
                      <c:pt idx="47">
                        <c:v>350555.20176995301</c:v>
                      </c:pt>
                      <c:pt idx="48">
                        <c:v>356483.56169667048</c:v>
                      </c:pt>
                      <c:pt idx="49">
                        <c:v>362481.27541278966</c:v>
                      </c:pt>
                      <c:pt idx="50">
                        <c:v>368447.28600077657</c:v>
                      </c:pt>
                      <c:pt idx="51">
                        <c:v>375307.0720400823</c:v>
                      </c:pt>
                      <c:pt idx="52">
                        <c:v>381644.90074141498</c:v>
                      </c:pt>
                      <c:pt idx="53">
                        <c:v>388018.43919059983</c:v>
                      </c:pt>
                      <c:pt idx="54">
                        <c:v>394563.57140518236</c:v>
                      </c:pt>
                      <c:pt idx="55">
                        <c:v>401317.84658385569</c:v>
                      </c:pt>
                      <c:pt idx="56">
                        <c:v>408469.31872638012</c:v>
                      </c:pt>
                      <c:pt idx="57">
                        <c:v>408847.07279638085</c:v>
                      </c:pt>
                      <c:pt idx="58">
                        <c:v>407836.87732298276</c:v>
                      </c:pt>
                      <c:pt idx="59">
                        <c:v>406730.51674171363</c:v>
                      </c:pt>
                      <c:pt idx="60">
                        <c:v>405008.36421610229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1647045.1860532654</c:v>
                      </c:pt>
                      <c:pt idx="24">
                        <c:v>1647784.019010039</c:v>
                      </c:pt>
                      <c:pt idx="25">
                        <c:v>1632656.0990208655</c:v>
                      </c:pt>
                      <c:pt idx="26">
                        <c:v>1607948.7164639283</c:v>
                      </c:pt>
                      <c:pt idx="27">
                        <c:v>1574056.8450456359</c:v>
                      </c:pt>
                      <c:pt idx="28">
                        <c:v>1549447.5878836229</c:v>
                      </c:pt>
                      <c:pt idx="29">
                        <c:v>1527015.9199472498</c:v>
                      </c:pt>
                      <c:pt idx="30">
                        <c:v>1348278.4789313998</c:v>
                      </c:pt>
                      <c:pt idx="31">
                        <c:v>1365328.573031184</c:v>
                      </c:pt>
                      <c:pt idx="32">
                        <c:v>1363155.024784009</c:v>
                      </c:pt>
                      <c:pt idx="33">
                        <c:v>1356416.6077871723</c:v>
                      </c:pt>
                      <c:pt idx="34">
                        <c:v>1353276.0404915151</c:v>
                      </c:pt>
                      <c:pt idx="35">
                        <c:v>1354993.6075383693</c:v>
                      </c:pt>
                      <c:pt idx="36">
                        <c:v>1359290.3034393962</c:v>
                      </c:pt>
                      <c:pt idx="37">
                        <c:v>1367294.2873575073</c:v>
                      </c:pt>
                      <c:pt idx="38">
                        <c:v>1377514.3696545553</c:v>
                      </c:pt>
                      <c:pt idx="39">
                        <c:v>1389115.7972803067</c:v>
                      </c:pt>
                      <c:pt idx="40">
                        <c:v>1399908.9074055331</c:v>
                      </c:pt>
                      <c:pt idx="41">
                        <c:v>1418517.3239472003</c:v>
                      </c:pt>
                      <c:pt idx="42">
                        <c:v>1439083.3908827424</c:v>
                      </c:pt>
                      <c:pt idx="43">
                        <c:v>1461522.5316834771</c:v>
                      </c:pt>
                      <c:pt idx="44">
                        <c:v>1490538.167928952</c:v>
                      </c:pt>
                      <c:pt idx="45">
                        <c:v>1515178.2710733879</c:v>
                      </c:pt>
                      <c:pt idx="46">
                        <c:v>1542999.8509741218</c:v>
                      </c:pt>
                      <c:pt idx="47">
                        <c:v>1574935.3579749004</c:v>
                      </c:pt>
                      <c:pt idx="48">
                        <c:v>1602004.7929574593</c:v>
                      </c:pt>
                      <c:pt idx="49">
                        <c:v>1628935.5103651937</c:v>
                      </c:pt>
                      <c:pt idx="50">
                        <c:v>1654955.0738484554</c:v>
                      </c:pt>
                      <c:pt idx="51">
                        <c:v>1685179.1685549906</c:v>
                      </c:pt>
                      <c:pt idx="52">
                        <c:v>1710691.7506706174</c:v>
                      </c:pt>
                      <c:pt idx="53">
                        <c:v>1735698.1556930183</c:v>
                      </c:pt>
                      <c:pt idx="54">
                        <c:v>1761172.8205663699</c:v>
                      </c:pt>
                      <c:pt idx="55">
                        <c:v>1787345.0801576285</c:v>
                      </c:pt>
                      <c:pt idx="56">
                        <c:v>1813544.2776451884</c:v>
                      </c:pt>
                      <c:pt idx="57">
                        <c:v>1792043.6758371</c:v>
                      </c:pt>
                      <c:pt idx="58">
                        <c:v>1761393.6222693422</c:v>
                      </c:pt>
                      <c:pt idx="59">
                        <c:v>1730635.6733062624</c:v>
                      </c:pt>
                      <c:pt idx="60">
                        <c:v>1696325.7271647933</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224597.07082544526</c:v>
                      </c:pt>
                      <c:pt idx="24">
                        <c:v>224697.82077409624</c:v>
                      </c:pt>
                      <c:pt idx="25">
                        <c:v>222634.9225937544</c:v>
                      </c:pt>
                      <c:pt idx="26">
                        <c:v>219265.73406326293</c:v>
                      </c:pt>
                      <c:pt idx="27">
                        <c:v>214644.1152334958</c:v>
                      </c:pt>
                      <c:pt idx="28">
                        <c:v>211288.30743867584</c:v>
                      </c:pt>
                      <c:pt idx="29">
                        <c:v>208229.44362917042</c:v>
                      </c:pt>
                      <c:pt idx="30">
                        <c:v>183856.15621791812</c:v>
                      </c:pt>
                      <c:pt idx="31">
                        <c:v>186181.16904970692</c:v>
                      </c:pt>
                      <c:pt idx="32">
                        <c:v>185884.77610691031</c:v>
                      </c:pt>
                      <c:pt idx="33">
                        <c:v>184965.90106188713</c:v>
                      </c:pt>
                      <c:pt idx="34">
                        <c:v>184537.6418852066</c:v>
                      </c:pt>
                      <c:pt idx="35">
                        <c:v>184771.85557341398</c:v>
                      </c:pt>
                      <c:pt idx="36">
                        <c:v>185357.76865082674</c:v>
                      </c:pt>
                      <c:pt idx="37">
                        <c:v>186449.22100329644</c:v>
                      </c:pt>
                      <c:pt idx="38">
                        <c:v>187842.86858925753</c:v>
                      </c:pt>
                      <c:pt idx="39">
                        <c:v>189424.88144731455</c:v>
                      </c:pt>
                      <c:pt idx="40">
                        <c:v>190896.66919166359</c:v>
                      </c:pt>
                      <c:pt idx="41">
                        <c:v>193434.18053825459</c:v>
                      </c:pt>
                      <c:pt idx="42">
                        <c:v>196238.64421128304</c:v>
                      </c:pt>
                      <c:pt idx="43">
                        <c:v>199298.52704774687</c:v>
                      </c:pt>
                      <c:pt idx="44">
                        <c:v>203255.20471758436</c:v>
                      </c:pt>
                      <c:pt idx="45">
                        <c:v>206615.21878273474</c:v>
                      </c:pt>
                      <c:pt idx="46">
                        <c:v>210409.07058738024</c:v>
                      </c:pt>
                      <c:pt idx="47">
                        <c:v>214763.9124511228</c:v>
                      </c:pt>
                      <c:pt idx="48">
                        <c:v>218455.19903965355</c:v>
                      </c:pt>
                      <c:pt idx="49">
                        <c:v>222127.56959525368</c:v>
                      </c:pt>
                      <c:pt idx="50">
                        <c:v>225675.69188842573</c:v>
                      </c:pt>
                      <c:pt idx="51">
                        <c:v>229797.15934840779</c:v>
                      </c:pt>
                      <c:pt idx="52">
                        <c:v>233276.14781872058</c:v>
                      </c:pt>
                      <c:pt idx="53">
                        <c:v>236686.11213995703</c:v>
                      </c:pt>
                      <c:pt idx="54">
                        <c:v>240159.93007723225</c:v>
                      </c:pt>
                      <c:pt idx="55">
                        <c:v>243728.87456694932</c:v>
                      </c:pt>
                      <c:pt idx="56">
                        <c:v>247301.49240616203</c:v>
                      </c:pt>
                      <c:pt idx="57">
                        <c:v>244369.59215960454</c:v>
                      </c:pt>
                      <c:pt idx="58">
                        <c:v>240190.03940036483</c:v>
                      </c:pt>
                      <c:pt idx="59">
                        <c:v>235995.77363267212</c:v>
                      </c:pt>
                      <c:pt idx="60">
                        <c:v>231317.14461338089</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23653841.793715</c:v>
                      </c:pt>
                      <c:pt idx="23">
                        <c:v>24134771.290486101</c:v>
                      </c:pt>
                      <c:pt idx="24">
                        <c:v>24696932.291742451</c:v>
                      </c:pt>
                      <c:pt idx="25">
                        <c:v>25128517.122223888</c:v>
                      </c:pt>
                      <c:pt idx="26">
                        <c:v>25474971.393442631</c:v>
                      </c:pt>
                      <c:pt idx="27">
                        <c:v>25734234.718944561</c:v>
                      </c:pt>
                      <c:pt idx="28">
                        <c:v>26066681.867313132</c:v>
                      </c:pt>
                      <c:pt idx="29">
                        <c:v>26412334.873995654</c:v>
                      </c:pt>
                      <c:pt idx="30">
                        <c:v>25236758.387273248</c:v>
                      </c:pt>
                      <c:pt idx="31">
                        <c:v>25864899.288184941</c:v>
                      </c:pt>
                      <c:pt idx="32">
                        <c:v>26308696.242292121</c:v>
                      </c:pt>
                      <c:pt idx="33">
                        <c:v>26707419.476484366</c:v>
                      </c:pt>
                      <c:pt idx="34">
                        <c:v>27144757.671287097</c:v>
                      </c:pt>
                      <c:pt idx="35">
                        <c:v>27637092.712365985</c:v>
                      </c:pt>
                      <c:pt idx="36">
                        <c:v>28139267.542938992</c:v>
                      </c:pt>
                      <c:pt idx="37">
                        <c:v>28689150.601265062</c:v>
                      </c:pt>
                      <c:pt idx="38">
                        <c:v>29272415.073001225</c:v>
                      </c:pt>
                      <c:pt idx="39">
                        <c:v>29881087.231013127</c:v>
                      </c:pt>
                      <c:pt idx="40">
                        <c:v>30490135.74303183</c:v>
                      </c:pt>
                      <c:pt idx="41">
                        <c:v>31185547.136113379</c:v>
                      </c:pt>
                      <c:pt idx="42">
                        <c:v>31919224.241091006</c:v>
                      </c:pt>
                      <c:pt idx="43">
                        <c:v>32691909.392259184</c:v>
                      </c:pt>
                      <c:pt idx="44">
                        <c:v>33566581.495949276</c:v>
                      </c:pt>
                      <c:pt idx="45">
                        <c:v>34403435.456341147</c:v>
                      </c:pt>
                      <c:pt idx="46">
                        <c:v>35282967.370700635</c:v>
                      </c:pt>
                      <c:pt idx="47">
                        <c:v>36239464.037121989</c:v>
                      </c:pt>
                      <c:pt idx="48">
                        <c:v>37150591.929903522</c:v>
                      </c:pt>
                      <c:pt idx="49">
                        <c:v>38080676.022576049</c:v>
                      </c:pt>
                      <c:pt idx="50">
                        <c:v>39018887.738802299</c:v>
                      </c:pt>
                      <c:pt idx="51">
                        <c:v>40023218.613217838</c:v>
                      </c:pt>
                      <c:pt idx="52">
                        <c:v>40980399.128606722</c:v>
                      </c:pt>
                      <c:pt idx="53">
                        <c:v>41951919.707740851</c:v>
                      </c:pt>
                      <c:pt idx="54">
                        <c:v>42953265.142819442</c:v>
                      </c:pt>
                      <c:pt idx="55">
                        <c:v>43989148.745313562</c:v>
                      </c:pt>
                      <c:pt idx="56">
                        <c:v>45031607.235049166</c:v>
                      </c:pt>
                      <c:pt idx="57">
                        <c:v>45307300.939688243</c:v>
                      </c:pt>
                      <c:pt idx="58">
                        <c:v>45424743.209426306</c:v>
                      </c:pt>
                      <c:pt idx="59">
                        <c:v>45531045.639950149</c:v>
                      </c:pt>
                      <c:pt idx="60">
                        <c:v>45565566.868042253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94043391.409974962</c:v>
                      </c:pt>
                      <c:pt idx="23">
                        <c:v>95281774.784899995</c:v>
                      </c:pt>
                      <c:pt idx="24">
                        <c:v>97270973.713722691</c:v>
                      </c:pt>
                      <c:pt idx="25">
                        <c:v>97842130.8428877</c:v>
                      </c:pt>
                      <c:pt idx="26">
                        <c:v>97491901.623900339</c:v>
                      </c:pt>
                      <c:pt idx="27">
                        <c:v>96224012.280420989</c:v>
                      </c:pt>
                      <c:pt idx="28">
                        <c:v>95690259.829558358</c:v>
                      </c:pt>
                      <c:pt idx="29">
                        <c:v>95277598.733681649</c:v>
                      </c:pt>
                      <c:pt idx="30">
                        <c:v>80314062.682070494</c:v>
                      </c:pt>
                      <c:pt idx="31">
                        <c:v>83494908.977226555</c:v>
                      </c:pt>
                      <c:pt idx="32">
                        <c:v>84882565.459200591</c:v>
                      </c:pt>
                      <c:pt idx="33">
                        <c:v>85820146.325085387</c:v>
                      </c:pt>
                      <c:pt idx="34">
                        <c:v>87089923.190414682</c:v>
                      </c:pt>
                      <c:pt idx="35">
                        <c:v>88832379.085845143</c:v>
                      </c:pt>
                      <c:pt idx="36">
                        <c:v>90919059.229253948</c:v>
                      </c:pt>
                      <c:pt idx="37">
                        <c:v>93397408.875809029</c:v>
                      </c:pt>
                      <c:pt idx="38">
                        <c:v>96130429.523823723</c:v>
                      </c:pt>
                      <c:pt idx="39">
                        <c:v>99041829.005458534</c:v>
                      </c:pt>
                      <c:pt idx="40">
                        <c:v>101907913.57002953</c:v>
                      </c:pt>
                      <c:pt idx="41">
                        <c:v>105712749.96162704</c:v>
                      </c:pt>
                      <c:pt idx="42">
                        <c:v>109792963.30871761</c:v>
                      </c:pt>
                      <c:pt idx="43">
                        <c:v>114149695.29223748</c:v>
                      </c:pt>
                      <c:pt idx="44">
                        <c:v>119315673.0302289</c:v>
                      </c:pt>
                      <c:pt idx="45">
                        <c:v>124089321.70157973</c:v>
                      </c:pt>
                      <c:pt idx="46">
                        <c:v>129374666.39873442</c:v>
                      </c:pt>
                      <c:pt idx="47">
                        <c:v>135237156.59791702</c:v>
                      </c:pt>
                      <c:pt idx="48">
                        <c:v>140648746.56080574</c:v>
                      </c:pt>
                      <c:pt idx="49">
                        <c:v>146150507.42426088</c:v>
                      </c:pt>
                      <c:pt idx="50">
                        <c:v>151652460.06439275</c:v>
                      </c:pt>
                      <c:pt idx="51">
                        <c:v>157828849.82561788</c:v>
                      </c:pt>
                      <c:pt idx="52">
                        <c:v>163552500.85718083</c:v>
                      </c:pt>
                      <c:pt idx="53">
                        <c:v>169328472.34899315</c:v>
                      </c:pt>
                      <c:pt idx="54">
                        <c:v>175280780.51029715</c:v>
                      </c:pt>
                      <c:pt idx="55">
                        <c:v>181444657.99639612</c:v>
                      </c:pt>
                      <c:pt idx="56">
                        <c:v>187794778.66422364</c:v>
                      </c:pt>
                      <c:pt idx="57">
                        <c:v>188026292.59916881</c:v>
                      </c:pt>
                      <c:pt idx="58">
                        <c:v>187017156.4437274</c:v>
                      </c:pt>
                      <c:pt idx="59">
                        <c:v>185935958.73676303</c:v>
                      </c:pt>
                      <c:pt idx="60">
                        <c:v>184312107.51704729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985576.74140479264</c:v>
                      </c:pt>
                      <c:pt idx="23">
                        <c:v>1005615.4704369218</c:v>
                      </c:pt>
                      <c:pt idx="24">
                        <c:v>1029038.8454892698</c:v>
                      </c:pt>
                      <c:pt idx="25">
                        <c:v>1047021.5467593296</c:v>
                      </c:pt>
                      <c:pt idx="26">
                        <c:v>1061457.141393444</c:v>
                      </c:pt>
                      <c:pt idx="27">
                        <c:v>1072259.7799560244</c:v>
                      </c:pt>
                      <c:pt idx="28">
                        <c:v>1086111.7444713814</c:v>
                      </c:pt>
                      <c:pt idx="29">
                        <c:v>1100513.9530831533</c:v>
                      </c:pt>
                      <c:pt idx="30">
                        <c:v>1051531.5994697197</c:v>
                      </c:pt>
                      <c:pt idx="31">
                        <c:v>1077704.1370077068</c:v>
                      </c:pt>
                      <c:pt idx="32">
                        <c:v>1096195.6767621727</c:v>
                      </c:pt>
                      <c:pt idx="33">
                        <c:v>1112809.1448535162</c:v>
                      </c:pt>
                      <c:pt idx="34">
                        <c:v>1131031.5696369633</c:v>
                      </c:pt>
                      <c:pt idx="35">
                        <c:v>1151545.529681917</c:v>
                      </c:pt>
                      <c:pt idx="36">
                        <c:v>1172469.4809557924</c:v>
                      </c:pt>
                      <c:pt idx="37">
                        <c:v>1195381.2750527121</c:v>
                      </c:pt>
                      <c:pt idx="38">
                        <c:v>1219683.9613750521</c:v>
                      </c:pt>
                      <c:pt idx="39">
                        <c:v>1245045.3012922148</c:v>
                      </c:pt>
                      <c:pt idx="40">
                        <c:v>1270422.3226263274</c:v>
                      </c:pt>
                      <c:pt idx="41">
                        <c:v>1299397.7973380587</c:v>
                      </c:pt>
                      <c:pt idx="42">
                        <c:v>1329967.6767121265</c:v>
                      </c:pt>
                      <c:pt idx="43">
                        <c:v>1362162.891344134</c:v>
                      </c:pt>
                      <c:pt idx="44">
                        <c:v>1398607.5623312211</c:v>
                      </c:pt>
                      <c:pt idx="45">
                        <c:v>1433476.4773475491</c:v>
                      </c:pt>
                      <c:pt idx="46">
                        <c:v>1470123.640445861</c:v>
                      </c:pt>
                      <c:pt idx="47">
                        <c:v>1509977.6682134178</c:v>
                      </c:pt>
                      <c:pt idx="48">
                        <c:v>1547941.3304126482</c:v>
                      </c:pt>
                      <c:pt idx="49">
                        <c:v>1586694.8342740035</c:v>
                      </c:pt>
                      <c:pt idx="50">
                        <c:v>1625786.9891167639</c:v>
                      </c:pt>
                      <c:pt idx="51">
                        <c:v>1667634.1088840782</c:v>
                      </c:pt>
                      <c:pt idx="52">
                        <c:v>1707516.630358615</c:v>
                      </c:pt>
                      <c:pt idx="53">
                        <c:v>1747996.6544892038</c:v>
                      </c:pt>
                      <c:pt idx="54">
                        <c:v>1789719.3809508116</c:v>
                      </c:pt>
                      <c:pt idx="55">
                        <c:v>1832881.1977214001</c:v>
                      </c:pt>
                      <c:pt idx="56">
                        <c:v>1876316.9681270502</c:v>
                      </c:pt>
                      <c:pt idx="57">
                        <c:v>1887804.2058203451</c:v>
                      </c:pt>
                      <c:pt idx="58">
                        <c:v>1892697.6337260979</c:v>
                      </c:pt>
                      <c:pt idx="59">
                        <c:v>1897126.9016645914</c:v>
                      </c:pt>
                      <c:pt idx="60">
                        <c:v>1898565.2861684288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3918474.6420822935</c:v>
                      </c:pt>
                      <c:pt idx="23">
                        <c:v>3970073.9493708364</c:v>
                      </c:pt>
                      <c:pt idx="24">
                        <c:v>4052957.2380717825</c:v>
                      </c:pt>
                      <c:pt idx="25">
                        <c:v>4076755.4517869912</c:v>
                      </c:pt>
                      <c:pt idx="26">
                        <c:v>4062162.567662518</c:v>
                      </c:pt>
                      <c:pt idx="27">
                        <c:v>4009333.8450175454</c:v>
                      </c:pt>
                      <c:pt idx="28">
                        <c:v>3987094.1595649356</c:v>
                      </c:pt>
                      <c:pt idx="29">
                        <c:v>3969899.9472367396</c:v>
                      </c:pt>
                      <c:pt idx="30">
                        <c:v>3346419.2784196073</c:v>
                      </c:pt>
                      <c:pt idx="31">
                        <c:v>3478954.5407177764</c:v>
                      </c:pt>
                      <c:pt idx="32">
                        <c:v>3536773.560800028</c:v>
                      </c:pt>
                      <c:pt idx="33">
                        <c:v>3575839.4302118942</c:v>
                      </c:pt>
                      <c:pt idx="34">
                        <c:v>3628746.7996006152</c:v>
                      </c:pt>
                      <c:pt idx="35">
                        <c:v>3701349.1285768845</c:v>
                      </c:pt>
                      <c:pt idx="36">
                        <c:v>3788294.1345522515</c:v>
                      </c:pt>
                      <c:pt idx="37">
                        <c:v>3891558.7031587129</c:v>
                      </c:pt>
                      <c:pt idx="38">
                        <c:v>4005434.5634926585</c:v>
                      </c:pt>
                      <c:pt idx="39">
                        <c:v>4126742.8752274425</c:v>
                      </c:pt>
                      <c:pt idx="40">
                        <c:v>4246163.0654179007</c:v>
                      </c:pt>
                      <c:pt idx="41">
                        <c:v>4404697.9150677966</c:v>
                      </c:pt>
                      <c:pt idx="42">
                        <c:v>4574706.8045299044</c:v>
                      </c:pt>
                      <c:pt idx="43">
                        <c:v>4756237.3038432328</c:v>
                      </c:pt>
                      <c:pt idx="44">
                        <c:v>4971486.3762595421</c:v>
                      </c:pt>
                      <c:pt idx="45">
                        <c:v>5170388.4042324936</c:v>
                      </c:pt>
                      <c:pt idx="46">
                        <c:v>5390611.0999472728</c:v>
                      </c:pt>
                      <c:pt idx="47">
                        <c:v>5634881.5249132151</c:v>
                      </c:pt>
                      <c:pt idx="48">
                        <c:v>5860364.4400335783</c:v>
                      </c:pt>
                      <c:pt idx="49">
                        <c:v>6089604.4760108767</c:v>
                      </c:pt>
                      <c:pt idx="50">
                        <c:v>6318852.502683037</c:v>
                      </c:pt>
                      <c:pt idx="51">
                        <c:v>6576202.0760674179</c:v>
                      </c:pt>
                      <c:pt idx="52">
                        <c:v>6814687.5357158743</c:v>
                      </c:pt>
                      <c:pt idx="53">
                        <c:v>7055353.0145413876</c:v>
                      </c:pt>
                      <c:pt idx="54">
                        <c:v>7303365.8545957217</c:v>
                      </c:pt>
                      <c:pt idx="55">
                        <c:v>7560194.0831831787</c:v>
                      </c:pt>
                      <c:pt idx="56">
                        <c:v>7824782.4443426598</c:v>
                      </c:pt>
                      <c:pt idx="57">
                        <c:v>7834428.8582987078</c:v>
                      </c:pt>
                      <c:pt idx="58">
                        <c:v>7792381.5184886493</c:v>
                      </c:pt>
                      <c:pt idx="59">
                        <c:v>7747331.6140318001</c:v>
                      </c:pt>
                      <c:pt idx="60">
                        <c:v>7679671.1465436444</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24596.567437021014</c:v>
                </c:pt>
                <c:pt idx="13">
                  <c:v>24497.747310072355</c:v>
                </c:pt>
                <c:pt idx="14">
                  <c:v>24503.520525013522</c:v>
                </c:pt>
                <c:pt idx="15">
                  <c:v>24330.600675717971</c:v>
                </c:pt>
                <c:pt idx="16">
                  <c:v>24050.505209418396</c:v>
                </c:pt>
                <c:pt idx="17">
                  <c:v>23669.383405227261</c:v>
                </c:pt>
                <c:pt idx="18">
                  <c:v>23387.298701141393</c:v>
                </c:pt>
                <c:pt idx="19">
                  <c:v>23126.614059508967</c:v>
                </c:pt>
                <c:pt idx="20">
                  <c:v>21180.885147231067</c:v>
                </c:pt>
                <c:pt idx="21">
                  <c:v>21465.471516557864</c:v>
                </c:pt>
                <c:pt idx="22">
                  <c:v>21542.514313753072</c:v>
                </c:pt>
                <c:pt idx="23">
                  <c:v>21569.308686178414</c:v>
                </c:pt>
                <c:pt idx="24">
                  <c:v>21634.667592248159</c:v>
                </c:pt>
                <c:pt idx="25">
                  <c:v>21752.968856343832</c:v>
                </c:pt>
                <c:pt idx="26">
                  <c:v>21887.442063062725</c:v>
                </c:pt>
                <c:pt idx="27">
                  <c:v>22063.256015141018</c:v>
                </c:pt>
                <c:pt idx="28">
                  <c:v>22264.33809883349</c:v>
                </c:pt>
                <c:pt idx="29">
                  <c:v>22481.685405765049</c:v>
                </c:pt>
                <c:pt idx="30">
                  <c:v>22690.992370400105</c:v>
                </c:pt>
                <c:pt idx="31">
                  <c:v>22863.368223736201</c:v>
                </c:pt>
                <c:pt idx="32">
                  <c:v>23053.861358193626</c:v>
                </c:pt>
                <c:pt idx="33">
                  <c:v>23261.206351209585</c:v>
                </c:pt>
                <c:pt idx="34">
                  <c:v>23536.935782408102</c:v>
                </c:pt>
                <c:pt idx="35">
                  <c:v>23759.766291624081</c:v>
                </c:pt>
                <c:pt idx="36">
                  <c:v>24004.080951586158</c:v>
                </c:pt>
                <c:pt idx="37">
                  <c:v>24288.265073391594</c:v>
                </c:pt>
                <c:pt idx="38">
                  <c:v>24514.233768346799</c:v>
                </c:pt>
                <c:pt idx="39">
                  <c:v>24733.571607106762</c:v>
                </c:pt>
                <c:pt idx="40">
                  <c:v>24937.869059987683</c:v>
                </c:pt>
                <c:pt idx="41">
                  <c:v>25249.485577945292</c:v>
                </c:pt>
                <c:pt idx="42">
                  <c:v>25508.90252368182</c:v>
                </c:pt>
                <c:pt idx="43">
                  <c:v>25761.23035007267</c:v>
                </c:pt>
                <c:pt idx="44">
                  <c:v>26016.85199244562</c:v>
                </c:pt>
                <c:pt idx="45">
                  <c:v>26278.146601234199</c:v>
                </c:pt>
                <c:pt idx="46">
                  <c:v>26530.225253664474</c:v>
                </c:pt>
                <c:pt idx="47">
                  <c:v>26272.959781691283</c:v>
                </c:pt>
                <c:pt idx="48">
                  <c:v>25918.166714308696</c:v>
                </c:pt>
                <c:pt idx="49">
                  <c:v>25562.255418338624</c:v>
                </c:pt>
                <c:pt idx="50">
                  <c:v>25168.82439662379</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773.31500928313358</c:v>
                </c:pt>
                <c:pt idx="14">
                  <c:v>776.88026181002783</c:v>
                </c:pt>
                <c:pt idx="15">
                  <c:v>774.22773270072685</c:v>
                </c:pt>
                <c:pt idx="16">
                  <c:v>767.77846974201964</c:v>
                </c:pt>
                <c:pt idx="17">
                  <c:v>757.64147058917911</c:v>
                </c:pt>
                <c:pt idx="18">
                  <c:v>751.15754383054059</c:v>
                </c:pt>
                <c:pt idx="19">
                  <c:v>745.51317364056126</c:v>
                </c:pt>
                <c:pt idx="20">
                  <c:v>676.48274126797344</c:v>
                </c:pt>
                <c:pt idx="21">
                  <c:v>686.15979250495036</c:v>
                </c:pt>
                <c:pt idx="22">
                  <c:v>688.07737591705848</c:v>
                </c:pt>
                <c:pt idx="23">
                  <c:v>688.15309225434862</c:v>
                </c:pt>
                <c:pt idx="24">
                  <c:v>689.72980350745593</c:v>
                </c:pt>
                <c:pt idx="25">
                  <c:v>693.3497005175949</c:v>
                </c:pt>
                <c:pt idx="26">
                  <c:v>697.94351798523246</c:v>
                </c:pt>
                <c:pt idx="27">
                  <c:v>704.14398187365896</c:v>
                </c:pt>
                <c:pt idx="28">
                  <c:v>711.34668723998925</c:v>
                </c:pt>
                <c:pt idx="29">
                  <c:v>719.21331660061776</c:v>
                </c:pt>
                <c:pt idx="30">
                  <c:v>726.82556677945229</c:v>
                </c:pt>
                <c:pt idx="31">
                  <c:v>737.74422188853737</c:v>
                </c:pt>
                <c:pt idx="32">
                  <c:v>749.61835498590426</c:v>
                </c:pt>
                <c:pt idx="33">
                  <c:v>762.42552437620566</c:v>
                </c:pt>
                <c:pt idx="34">
                  <c:v>778.20893017368451</c:v>
                </c:pt>
                <c:pt idx="35">
                  <c:v>792.26364808880339</c:v>
                </c:pt>
                <c:pt idx="36">
                  <c:v>807.74323548733423</c:v>
                </c:pt>
                <c:pt idx="37">
                  <c:v>825.19221515240724</c:v>
                </c:pt>
                <c:pt idx="38">
                  <c:v>840.69165713932898</c:v>
                </c:pt>
                <c:pt idx="39">
                  <c:v>856.30355958376515</c:v>
                </c:pt>
                <c:pt idx="40">
                  <c:v>871.68816042510673</c:v>
                </c:pt>
                <c:pt idx="41">
                  <c:v>889.00706841653846</c:v>
                </c:pt>
                <c:pt idx="42">
                  <c:v>904.41182402158574</c:v>
                </c:pt>
                <c:pt idx="43">
                  <c:v>919.77076338472227</c:v>
                </c:pt>
                <c:pt idx="44">
                  <c:v>935.52649719975955</c:v>
                </c:pt>
                <c:pt idx="45">
                  <c:v>951.79157369871541</c:v>
                </c:pt>
                <c:pt idx="46">
                  <c:v>968.16012764373102</c:v>
                </c:pt>
                <c:pt idx="47">
                  <c:v>962.78855036827156</c:v>
                </c:pt>
                <c:pt idx="48">
                  <c:v>953.16239068124651</c:v>
                </c:pt>
                <c:pt idx="49">
                  <c:v>943.41747552993297</c:v>
                </c:pt>
                <c:pt idx="50">
                  <c:v>931.94128623994311</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1611.8202237640569</c:v>
                </c:pt>
                <c:pt idx="13">
                  <c:v>1628.349845404995</c:v>
                </c:pt>
                <c:pt idx="14">
                  <c:v>1654.326741047325</c:v>
                </c:pt>
                <c:pt idx="15">
                  <c:v>1663.6384309182047</c:v>
                </c:pt>
                <c:pt idx="16">
                  <c:v>1662.3021398559863</c:v>
                </c:pt>
                <c:pt idx="17">
                  <c:v>1650.3976769413121</c:v>
                </c:pt>
                <c:pt idx="18">
                  <c:v>1647.5009704288248</c:v>
                </c:pt>
                <c:pt idx="19">
                  <c:v>1646.2684747308631</c:v>
                </c:pt>
                <c:pt idx="20">
                  <c:v>1471.4769301892893</c:v>
                </c:pt>
                <c:pt idx="21">
                  <c:v>1513.2842643679885</c:v>
                </c:pt>
                <c:pt idx="22">
                  <c:v>1533.8073553387624</c:v>
                </c:pt>
                <c:pt idx="23">
                  <c:v>1549.074816705933</c:v>
                </c:pt>
                <c:pt idx="24">
                  <c:v>1568.4321065246459</c:v>
                </c:pt>
                <c:pt idx="25">
                  <c:v>1593.5604826185292</c:v>
                </c:pt>
                <c:pt idx="26">
                  <c:v>1621.8706243454117</c:v>
                </c:pt>
                <c:pt idx="27">
                  <c:v>1654.9777983110687</c:v>
                </c:pt>
                <c:pt idx="28">
                  <c:v>1691.2432664962516</c:v>
                </c:pt>
                <c:pt idx="29">
                  <c:v>1729.7536804062966</c:v>
                </c:pt>
                <c:pt idx="30">
                  <c:v>1767.8284728194997</c:v>
                </c:pt>
                <c:pt idx="31">
                  <c:v>1814.6671957507322</c:v>
                </c:pt>
                <c:pt idx="32">
                  <c:v>1864.8536113954704</c:v>
                </c:pt>
                <c:pt idx="33">
                  <c:v>1918.3960953948892</c:v>
                </c:pt>
                <c:pt idx="34">
                  <c:v>1981.6594318818386</c:v>
                </c:pt>
                <c:pt idx="35">
                  <c:v>2040.2707933370277</c:v>
                </c:pt>
                <c:pt idx="36">
                  <c:v>2104.2481305647507</c:v>
                </c:pt>
                <c:pt idx="37">
                  <c:v>2175.1517606914176</c:v>
                </c:pt>
                <c:pt idx="38">
                  <c:v>2240.7064630371419</c:v>
                </c:pt>
                <c:pt idx="39">
                  <c:v>2307.3756728193252</c:v>
                </c:pt>
                <c:pt idx="40">
                  <c:v>2374.0876066864134</c:v>
                </c:pt>
                <c:pt idx="41">
                  <c:v>2449.2151675305195</c:v>
                </c:pt>
                <c:pt idx="42">
                  <c:v>2519.0233604263813</c:v>
                </c:pt>
                <c:pt idx="43">
                  <c:v>2589.5353998628939</c:v>
                </c:pt>
                <c:pt idx="44">
                  <c:v>2662.2317408731788</c:v>
                </c:pt>
                <c:pt idx="45">
                  <c:v>2737.5345977530856</c:v>
                </c:pt>
                <c:pt idx="46">
                  <c:v>2814.4138364013565</c:v>
                </c:pt>
                <c:pt idx="47">
                  <c:v>2818.3963241655415</c:v>
                </c:pt>
                <c:pt idx="48">
                  <c:v>2807.6508087957909</c:v>
                </c:pt>
                <c:pt idx="49">
                  <c:v>2796.113323199927</c:v>
                </c:pt>
                <c:pt idx="50">
                  <c:v>2778.1670170828988</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891.99675099412434</c:v>
                </c:pt>
                <c:pt idx="22">
                  <c:v>896.31990476583758</c:v>
                </c:pt>
                <c:pt idx="23">
                  <c:v>899.04350047682215</c:v>
                </c:pt>
                <c:pt idx="24">
                  <c:v>901.3569357470551</c:v>
                </c:pt>
                <c:pt idx="25">
                  <c:v>903.93985626561346</c:v>
                </c:pt>
                <c:pt idx="26">
                  <c:v>906.90932257225506</c:v>
                </c:pt>
                <c:pt idx="27">
                  <c:v>910.02932620418221</c:v>
                </c:pt>
                <c:pt idx="28">
                  <c:v>913.45380339025473</c:v>
                </c:pt>
                <c:pt idx="29">
                  <c:v>917.05967792764125</c:v>
                </c:pt>
                <c:pt idx="30">
                  <c:v>920.77780602248185</c:v>
                </c:pt>
                <c:pt idx="31">
                  <c:v>924.42172337739316</c:v>
                </c:pt>
                <c:pt idx="32">
                  <c:v>928.69385065623339</c:v>
                </c:pt>
                <c:pt idx="33">
                  <c:v>933.13061753425393</c:v>
                </c:pt>
                <c:pt idx="34">
                  <c:v>937.72382544316019</c:v>
                </c:pt>
                <c:pt idx="35">
                  <c:v>942.87010424428286</c:v>
                </c:pt>
                <c:pt idx="36">
                  <c:v>947.63902975678127</c:v>
                </c:pt>
                <c:pt idx="37">
                  <c:v>952.63602750223174</c:v>
                </c:pt>
                <c:pt idx="38">
                  <c:v>957.96787185055553</c:v>
                </c:pt>
                <c:pt idx="39">
                  <c:v>962.88811014567227</c:v>
                </c:pt>
                <c:pt idx="40">
                  <c:v>967.79201667504117</c:v>
                </c:pt>
                <c:pt idx="41">
                  <c:v>972.61735184379199</c:v>
                </c:pt>
                <c:pt idx="42">
                  <c:v>977.75156291822918</c:v>
                </c:pt>
                <c:pt idx="43">
                  <c:v>982.50158071330122</c:v>
                </c:pt>
                <c:pt idx="44">
                  <c:v>987.21035498051378</c:v>
                </c:pt>
                <c:pt idx="45">
                  <c:v>991.9563382524193</c:v>
                </c:pt>
                <c:pt idx="46">
                  <c:v>996.75740273128213</c:v>
                </c:pt>
                <c:pt idx="47">
                  <c:v>1001.5352603729182</c:v>
                </c:pt>
                <c:pt idx="48">
                  <c:v>1002.5634396226677</c:v>
                </c:pt>
                <c:pt idx="49">
                  <c:v>1002.8302750833244</c:v>
                </c:pt>
                <c:pt idx="50">
                  <c:v>1003.0421528716323</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469.95618046490154</c:v>
                </c:pt>
                <c:pt idx="22">
                  <c:v>469.84725500200943</c:v>
                </c:pt>
                <c:pt idx="23">
                  <c:v>469.77863173778724</c:v>
                </c:pt>
                <c:pt idx="24">
                  <c:v>469.72034280776347</c:v>
                </c:pt>
                <c:pt idx="25">
                  <c:v>469.6552639722758</c:v>
                </c:pt>
                <c:pt idx="26">
                  <c:v>469.58044579344761</c:v>
                </c:pt>
                <c:pt idx="27">
                  <c:v>469.50183470122681</c:v>
                </c:pt>
                <c:pt idx="28">
                  <c:v>469.41555214401205</c:v>
                </c:pt>
                <c:pt idx="29">
                  <c:v>469.32469912932498</c:v>
                </c:pt>
                <c:pt idx="30">
                  <c:v>469.23101779268762</c:v>
                </c:pt>
                <c:pt idx="31">
                  <c:v>469.13920625750222</c:v>
                </c:pt>
                <c:pt idx="32">
                  <c:v>469.03156644963173</c:v>
                </c:pt>
                <c:pt idx="33">
                  <c:v>468.91977840982281</c:v>
                </c:pt>
                <c:pt idx="34">
                  <c:v>468.80404870783735</c:v>
                </c:pt>
                <c:pt idx="35">
                  <c:v>468.67438392370406</c:v>
                </c:pt>
                <c:pt idx="36">
                  <c:v>468.55422687022485</c:v>
                </c:pt>
                <c:pt idx="37">
                  <c:v>468.42832334672408</c:v>
                </c:pt>
                <c:pt idx="38">
                  <c:v>468.29398308394889</c:v>
                </c:pt>
                <c:pt idx="39">
                  <c:v>468.17001357878303</c:v>
                </c:pt>
                <c:pt idx="40">
                  <c:v>468.04645556606886</c:v>
                </c:pt>
                <c:pt idx="41">
                  <c:v>467.92487722427933</c:v>
                </c:pt>
                <c:pt idx="42">
                  <c:v>467.79551649657913</c:v>
                </c:pt>
                <c:pt idx="43">
                  <c:v>467.67583583880116</c:v>
                </c:pt>
                <c:pt idx="44">
                  <c:v>467.55719434608659</c:v>
                </c:pt>
                <c:pt idx="45">
                  <c:v>467.4376153414828</c:v>
                </c:pt>
                <c:pt idx="46">
                  <c:v>467.31664851995623</c:v>
                </c:pt>
                <c:pt idx="47">
                  <c:v>467.19626641403784</c:v>
                </c:pt>
                <c:pt idx="48">
                  <c:v>467.17036058078997</c:v>
                </c:pt>
                <c:pt idx="49">
                  <c:v>467.16363743893498</c:v>
                </c:pt>
                <c:pt idx="50">
                  <c:v>467.15829900144547</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17093.826915551952</c:v>
                </c:pt>
                <c:pt idx="14">
                  <c:v>17091.396392844264</c:v>
                </c:pt>
                <c:pt idx="15">
                  <c:v>16996.523789335217</c:v>
                </c:pt>
                <c:pt idx="16">
                  <c:v>16845.135916251194</c:v>
                </c:pt>
                <c:pt idx="17">
                  <c:v>16640.888084222788</c:v>
                </c:pt>
                <c:pt idx="18">
                  <c:v>16487.529960272332</c:v>
                </c:pt>
                <c:pt idx="19">
                  <c:v>16345.805129696335</c:v>
                </c:pt>
                <c:pt idx="20">
                  <c:v>15333.142053212378</c:v>
                </c:pt>
                <c:pt idx="21">
                  <c:v>15466.419965246854</c:v>
                </c:pt>
                <c:pt idx="22">
                  <c:v>15504.472323376325</c:v>
                </c:pt>
                <c:pt idx="23">
                  <c:v>15515.283071120637</c:v>
                </c:pt>
                <c:pt idx="24">
                  <c:v>15545.632455012335</c:v>
                </c:pt>
                <c:pt idx="25">
                  <c:v>15603.421947539637</c:v>
                </c:pt>
                <c:pt idx="26">
                  <c:v>15669.683578562308</c:v>
                </c:pt>
                <c:pt idx="27">
                  <c:v>15757.218756145105</c:v>
                </c:pt>
                <c:pt idx="28">
                  <c:v>15857.837489705744</c:v>
                </c:pt>
                <c:pt idx="29">
                  <c:v>15966.784418726669</c:v>
                </c:pt>
                <c:pt idx="30">
                  <c:v>16071.505151473646</c:v>
                </c:pt>
                <c:pt idx="31">
                  <c:v>16154.614106539098</c:v>
                </c:pt>
                <c:pt idx="32">
                  <c:v>16247.113531703171</c:v>
                </c:pt>
                <c:pt idx="33">
                  <c:v>16347.939826922277</c:v>
                </c:pt>
                <c:pt idx="34">
                  <c:v>16483.378587313062</c:v>
                </c:pt>
                <c:pt idx="35">
                  <c:v>16591.683440669865</c:v>
                </c:pt>
                <c:pt idx="36">
                  <c:v>16710.034331289571</c:v>
                </c:pt>
                <c:pt idx="37">
                  <c:v>16848.286791553852</c:v>
                </c:pt>
                <c:pt idx="38">
                  <c:v>16956.527148809106</c:v>
                </c:pt>
                <c:pt idx="39">
                  <c:v>17060.452494414141</c:v>
                </c:pt>
                <c:pt idx="40">
                  <c:v>17156.094712444345</c:v>
                </c:pt>
                <c:pt idx="41">
                  <c:v>17307.379182222925</c:v>
                </c:pt>
                <c:pt idx="42">
                  <c:v>17431.882333701702</c:v>
                </c:pt>
                <c:pt idx="43">
                  <c:v>17551.93363377091</c:v>
                </c:pt>
                <c:pt idx="44">
                  <c:v>17673.041307854583</c:v>
                </c:pt>
                <c:pt idx="45">
                  <c:v>17796.440020772065</c:v>
                </c:pt>
                <c:pt idx="46">
                  <c:v>17914.502248817415</c:v>
                </c:pt>
                <c:pt idx="47">
                  <c:v>17775.71984816797</c:v>
                </c:pt>
                <c:pt idx="48">
                  <c:v>17585.004157929881</c:v>
                </c:pt>
                <c:pt idx="49">
                  <c:v>17393.29470637882</c:v>
                </c:pt>
                <c:pt idx="50">
                  <c:v>17182.931268227159</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2050.9374050904021</c:v>
                </c:pt>
                <c:pt idx="13">
                  <c:v>2045.5386350321758</c:v>
                </c:pt>
                <c:pt idx="14">
                  <c:v>2047.0573530349111</c:v>
                </c:pt>
                <c:pt idx="15">
                  <c:v>2037.2818538590111</c:v>
                </c:pt>
                <c:pt idx="16">
                  <c:v>2020.7416492119837</c:v>
                </c:pt>
                <c:pt idx="17">
                  <c:v>1997.8167979558439</c:v>
                </c:pt>
                <c:pt idx="18">
                  <c:v>1981.3182233351415</c:v>
                </c:pt>
                <c:pt idx="19">
                  <c:v>1966.282777592146</c:v>
                </c:pt>
                <c:pt idx="20">
                  <c:v>1842.5856918391182</c:v>
                </c:pt>
                <c:pt idx="21">
                  <c:v>1861.3013962568984</c:v>
                </c:pt>
                <c:pt idx="22">
                  <c:v>1866.9811121020402</c:v>
                </c:pt>
                <c:pt idx="23">
                  <c:v>1869.444542114268</c:v>
                </c:pt>
                <c:pt idx="24">
                  <c:v>1874.4465859198406</c:v>
                </c:pt>
                <c:pt idx="25">
                  <c:v>1882.929262244199</c:v>
                </c:pt>
                <c:pt idx="26">
                  <c:v>1892.2722366190565</c:v>
                </c:pt>
                <c:pt idx="27">
                  <c:v>1904.3414794768366</c:v>
                </c:pt>
                <c:pt idx="28">
                  <c:v>1918.1007834409893</c:v>
                </c:pt>
                <c:pt idx="29">
                  <c:v>1932.9650040505533</c:v>
                </c:pt>
                <c:pt idx="30">
                  <c:v>1947.3586994907503</c:v>
                </c:pt>
                <c:pt idx="31">
                  <c:v>1959.678533862668</c:v>
                </c:pt>
                <c:pt idx="32">
                  <c:v>1973.2527401412399</c:v>
                </c:pt>
                <c:pt idx="33">
                  <c:v>1987.9931545589991</c:v>
                </c:pt>
                <c:pt idx="34">
                  <c:v>2007.2499941760952</c:v>
                </c:pt>
                <c:pt idx="35">
                  <c:v>2023.157948598961</c:v>
                </c:pt>
                <c:pt idx="36">
                  <c:v>2040.3462535267661</c:v>
                </c:pt>
                <c:pt idx="37">
                  <c:v>2060.2128588320484</c:v>
                </c:pt>
                <c:pt idx="38">
                  <c:v>2076.3739692100235</c:v>
                </c:pt>
                <c:pt idx="39">
                  <c:v>2092.1719520028951</c:v>
                </c:pt>
                <c:pt idx="40">
                  <c:v>2107.0652945159218</c:v>
                </c:pt>
                <c:pt idx="41">
                  <c:v>2128.5323838218201</c:v>
                </c:pt>
                <c:pt idx="42">
                  <c:v>2146.655821297265</c:v>
                </c:pt>
                <c:pt idx="43">
                  <c:v>2164.3683500974644</c:v>
                </c:pt>
                <c:pt idx="44">
                  <c:v>2182.3563778449302</c:v>
                </c:pt>
                <c:pt idx="45">
                  <c:v>2200.7786414349707</c:v>
                </c:pt>
                <c:pt idx="46">
                  <c:v>2218.4899709170581</c:v>
                </c:pt>
                <c:pt idx="47">
                  <c:v>2202.8138128636106</c:v>
                </c:pt>
                <c:pt idx="48">
                  <c:v>2180.6633211068356</c:v>
                </c:pt>
                <c:pt idx="49">
                  <c:v>2158.4210703991803</c:v>
                </c:pt>
                <c:pt idx="50">
                  <c:v>2133.7027894255275</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463.94620254720871</c:v>
                </c:pt>
                <c:pt idx="13">
                  <c:v>468.55349021707212</c:v>
                </c:pt>
                <c:pt idx="14">
                  <c:v>475.46673921112153</c:v>
                </c:pt>
                <c:pt idx="15">
                  <c:v>478.52713833996262</c:v>
                </c:pt>
                <c:pt idx="16">
                  <c:v>479.1307500856546</c:v>
                </c:pt>
                <c:pt idx="17">
                  <c:v>477.27784879908728</c:v>
                </c:pt>
                <c:pt idx="18">
                  <c:v>477.58815133846184</c:v>
                </c:pt>
                <c:pt idx="19">
                  <c:v>478.32509917641192</c:v>
                </c:pt>
                <c:pt idx="20">
                  <c:v>437.65362347326135</c:v>
                </c:pt>
                <c:pt idx="21">
                  <c:v>447.83924463451444</c:v>
                </c:pt>
                <c:pt idx="22">
                  <c:v>452.9722474790259</c:v>
                </c:pt>
                <c:pt idx="23">
                  <c:v>456.87625062531481</c:v>
                </c:pt>
                <c:pt idx="24">
                  <c:v>461.78355196828653</c:v>
                </c:pt>
                <c:pt idx="25">
                  <c:v>468.09665200894887</c:v>
                </c:pt>
                <c:pt idx="26">
                  <c:v>475.11736758709719</c:v>
                </c:pt>
                <c:pt idx="27">
                  <c:v>483.31041862616496</c:v>
                </c:pt>
                <c:pt idx="28">
                  <c:v>492.28379168158091</c:v>
                </c:pt>
                <c:pt idx="29">
                  <c:v>501.81873900305936</c:v>
                </c:pt>
                <c:pt idx="30">
                  <c:v>511.27225100585247</c:v>
                </c:pt>
                <c:pt idx="31">
                  <c:v>523.252743717866</c:v>
                </c:pt>
                <c:pt idx="32">
                  <c:v>536.08186079735606</c:v>
                </c:pt>
                <c:pt idx="33">
                  <c:v>549.76440116173148</c:v>
                </c:pt>
                <c:pt idx="34">
                  <c:v>565.83903194224717</c:v>
                </c:pt>
                <c:pt idx="35">
                  <c:v>580.84192869420554</c:v>
                </c:pt>
                <c:pt idx="36">
                  <c:v>597.12932643682529</c:v>
                </c:pt>
                <c:pt idx="37">
                  <c:v>615.14583904777362</c:v>
                </c:pt>
                <c:pt idx="38">
                  <c:v>631.9186344103947</c:v>
                </c:pt>
                <c:pt idx="39">
                  <c:v>649.01235828887661</c:v>
                </c:pt>
                <c:pt idx="40">
                  <c:v>666.16656674498643</c:v>
                </c:pt>
                <c:pt idx="41">
                  <c:v>685.05663171238973</c:v>
                </c:pt>
                <c:pt idx="42">
                  <c:v>702.68678700227576</c:v>
                </c:pt>
                <c:pt idx="43">
                  <c:v>720.52294701652545</c:v>
                </c:pt>
                <c:pt idx="44">
                  <c:v>738.92663830324409</c:v>
                </c:pt>
                <c:pt idx="45">
                  <c:v>758.00194280183507</c:v>
                </c:pt>
                <c:pt idx="46">
                  <c:v>777.43718460052662</c:v>
                </c:pt>
                <c:pt idx="47">
                  <c:v>779.05361452358522</c:v>
                </c:pt>
                <c:pt idx="48">
                  <c:v>777.06301897797482</c:v>
                </c:pt>
                <c:pt idx="49">
                  <c:v>774.87486646193156</c:v>
                </c:pt>
                <c:pt idx="50">
                  <c:v>771.10935274982853</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22897.455060347875</c:v>
                </c:pt>
                <c:pt idx="3">
                  <c:v>22916.931601602213</c:v>
                </c:pt>
                <c:pt idx="4">
                  <c:v>22902.965793483334</c:v>
                </c:pt>
                <c:pt idx="5">
                  <c:v>22783.717172728906</c:v>
                </c:pt>
                <c:pt idx="6">
                  <c:v>22638.455195046372</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26982.018509963775</c:v>
                      </c:pt>
                      <c:pt idx="3">
                        <c:v>26899.412164760484</c:v>
                      </c:pt>
                      <c:pt idx="4">
                        <c:v>26934.727527870873</c:v>
                      </c:pt>
                      <c:pt idx="5">
                        <c:v>26768.466839336899</c:v>
                      </c:pt>
                      <c:pt idx="6">
                        <c:v>26480.585819016404</c:v>
                      </c:pt>
                      <c:pt idx="7">
                        <c:v>26077.422552757755</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49816.343766362697</c:v>
                      </c:pt>
                      <c:pt idx="4">
                        <c:v>49837.693321354207</c:v>
                      </c:pt>
                      <c:pt idx="5">
                        <c:v>49552.184012065802</c:v>
                      </c:pt>
                      <c:pt idx="6">
                        <c:v>49119.041014062779</c:v>
                      </c:pt>
                      <c:pt idx="7">
                        <c:v>48506.139935969462</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49816.343766362697</c:v>
                </c:pt>
                <c:pt idx="2">
                  <c:v>49837.693321354207</c:v>
                </c:pt>
                <c:pt idx="3">
                  <c:v>49552.184012065802</c:v>
                </c:pt>
                <c:pt idx="4">
                  <c:v>49119.041014062779</c:v>
                </c:pt>
                <c:pt idx="5">
                  <c:v>48506.139935969462</c:v>
                </c:pt>
                <c:pt idx="6">
                  <c:v>48052.087616742072</c:v>
                </c:pt>
                <c:pt idx="7">
                  <c:v>47638.317777423894</c:v>
                </c:pt>
                <c:pt idx="8">
                  <c:v>44281.623642659339</c:v>
                </c:pt>
                <c:pt idx="9">
                  <c:v>44777.605476357436</c:v>
                </c:pt>
                <c:pt idx="10">
                  <c:v>44938.52772492457</c:v>
                </c:pt>
                <c:pt idx="11">
                  <c:v>45008.857900265066</c:v>
                </c:pt>
                <c:pt idx="12">
                  <c:v>45146.024154648185</c:v>
                </c:pt>
                <c:pt idx="13">
                  <c:v>45376.536274284379</c:v>
                </c:pt>
                <c:pt idx="14">
                  <c:v>45637.792881162379</c:v>
                </c:pt>
                <c:pt idx="15">
                  <c:v>45972.112806975209</c:v>
                </c:pt>
                <c:pt idx="16">
                  <c:v>46351.712141289361</c:v>
                </c:pt>
                <c:pt idx="17">
                  <c:v>46760.657081827361</c:v>
                </c:pt>
                <c:pt idx="18">
                  <c:v>47156.202947863727</c:v>
                </c:pt>
                <c:pt idx="19">
                  <c:v>47505.311769734581</c:v>
                </c:pt>
                <c:pt idx="20">
                  <c:v>47888.94689145255</c:v>
                </c:pt>
                <c:pt idx="21">
                  <c:v>48304.229969223008</c:v>
                </c:pt>
                <c:pt idx="22">
                  <c:v>48842.268054226603</c:v>
                </c:pt>
                <c:pt idx="23">
                  <c:v>49290.01116388684</c:v>
                </c:pt>
                <c:pt idx="24">
                  <c:v>49778.272312749657</c:v>
                </c:pt>
                <c:pt idx="25">
                  <c:v>50339.82991927462</c:v>
                </c:pt>
                <c:pt idx="26">
                  <c:v>50801.238728169206</c:v>
                </c:pt>
                <c:pt idx="27">
                  <c:v>51251.966505420467</c:v>
                </c:pt>
                <c:pt idx="28">
                  <c:v>51678.326115724165</c:v>
                </c:pt>
                <c:pt idx="29">
                  <c:v>52286.229988594496</c:v>
                </c:pt>
                <c:pt idx="30">
                  <c:v>52803.616982621119</c:v>
                </c:pt>
                <c:pt idx="31">
                  <c:v>53309.541619030919</c:v>
                </c:pt>
                <c:pt idx="32">
                  <c:v>53823.200367319892</c:v>
                </c:pt>
                <c:pt idx="33">
                  <c:v>54349.08109995909</c:v>
                </c:pt>
                <c:pt idx="34">
                  <c:v>54861.791947164464</c:v>
                </c:pt>
                <c:pt idx="35">
                  <c:v>54462.44823763422</c:v>
                </c:pt>
                <c:pt idx="36">
                  <c:v>53880.924496269232</c:v>
                </c:pt>
                <c:pt idx="37">
                  <c:v>53295.346562294377</c:v>
                </c:pt>
                <c:pt idx="38">
                  <c:v>52641.347856884269</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49816.343766362697</c:v>
                </c:pt>
                <c:pt idx="2">
                  <c:v>49837.693321354207</c:v>
                </c:pt>
                <c:pt idx="3">
                  <c:v>49552.184012065802</c:v>
                </c:pt>
                <c:pt idx="4">
                  <c:v>49119.041014062779</c:v>
                </c:pt>
                <c:pt idx="5">
                  <c:v>48506.139935969462</c:v>
                </c:pt>
                <c:pt idx="6">
                  <c:v>48052.087616742072</c:v>
                </c:pt>
                <c:pt idx="7">
                  <c:v>47638.317777423894</c:v>
                </c:pt>
                <c:pt idx="8">
                  <c:v>44281.623642659339</c:v>
                </c:pt>
                <c:pt idx="9">
                  <c:v>44777.605476357436</c:v>
                </c:pt>
                <c:pt idx="10">
                  <c:v>44938.52772492457</c:v>
                </c:pt>
                <c:pt idx="11">
                  <c:v>45008.857900265066</c:v>
                </c:pt>
                <c:pt idx="12">
                  <c:v>45146.024154648185</c:v>
                </c:pt>
                <c:pt idx="13">
                  <c:v>45376.536274284379</c:v>
                </c:pt>
                <c:pt idx="14">
                  <c:v>45637.792881162379</c:v>
                </c:pt>
                <c:pt idx="15">
                  <c:v>45972.112806975209</c:v>
                </c:pt>
                <c:pt idx="16">
                  <c:v>46351.712141289361</c:v>
                </c:pt>
                <c:pt idx="17">
                  <c:v>46760.657081827361</c:v>
                </c:pt>
                <c:pt idx="18">
                  <c:v>47156.202947863727</c:v>
                </c:pt>
                <c:pt idx="19">
                  <c:v>47505.311769734581</c:v>
                </c:pt>
                <c:pt idx="20">
                  <c:v>47888.94689145255</c:v>
                </c:pt>
                <c:pt idx="21">
                  <c:v>48304.229969223008</c:v>
                </c:pt>
                <c:pt idx="22">
                  <c:v>48842.268054226603</c:v>
                </c:pt>
                <c:pt idx="23">
                  <c:v>49290.01116388684</c:v>
                </c:pt>
                <c:pt idx="24">
                  <c:v>49778.272312749657</c:v>
                </c:pt>
                <c:pt idx="25">
                  <c:v>50339.82991927462</c:v>
                </c:pt>
                <c:pt idx="26">
                  <c:v>50801.238728169206</c:v>
                </c:pt>
                <c:pt idx="27">
                  <c:v>51251.966505420467</c:v>
                </c:pt>
                <c:pt idx="28">
                  <c:v>51678.326115724158</c:v>
                </c:pt>
                <c:pt idx="29">
                  <c:v>52286.229988594496</c:v>
                </c:pt>
                <c:pt idx="30">
                  <c:v>52803.616982621119</c:v>
                </c:pt>
                <c:pt idx="31">
                  <c:v>53309.541619030919</c:v>
                </c:pt>
                <c:pt idx="32">
                  <c:v>53823.200367319892</c:v>
                </c:pt>
                <c:pt idx="33">
                  <c:v>54349.08109995909</c:v>
                </c:pt>
                <c:pt idx="34">
                  <c:v>54861.791947164464</c:v>
                </c:pt>
                <c:pt idx="35">
                  <c:v>54462.44823763422</c:v>
                </c:pt>
                <c:pt idx="36">
                  <c:v>53880.924496269232</c:v>
                </c:pt>
                <c:pt idx="37">
                  <c:v>53295.346562294377</c:v>
                </c:pt>
                <c:pt idx="38">
                  <c:v>52641.347856884269</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2742.6992888923528</v>
      </c>
      <c r="C8">
        <v>2552.9274612401487</v>
      </c>
      <c r="D8">
        <v>2636.3034448865774</v>
      </c>
      <c r="E8">
        <v>2691.4061156261159</v>
      </c>
      <c r="F8">
        <v>2743.028596408617</v>
      </c>
      <c r="G8">
        <v>2798.2324966719498</v>
      </c>
      <c r="H8">
        <v>2861.3027858177807</v>
      </c>
      <c r="I8">
        <v>2929.3703786244009</v>
      </c>
      <c r="J8">
        <v>3004.2606238307635</v>
      </c>
      <c r="K8">
        <v>3085.228480415989</v>
      </c>
      <c r="L8">
        <v>3170.6611225094957</v>
      </c>
      <c r="M8">
        <v>3257.607387461665</v>
      </c>
      <c r="N8">
        <v>3358.1866374996976</v>
      </c>
      <c r="O8">
        <v>3463.806574907293</v>
      </c>
      <c r="P8">
        <v>3577.4482096173306</v>
      </c>
      <c r="Q8">
        <v>3705.3159902204625</v>
      </c>
      <c r="R8">
        <v>3830.2226973941474</v>
      </c>
      <c r="S8">
        <v>3963.8162022092038</v>
      </c>
      <c r="T8">
        <v>4106.5423749415277</v>
      </c>
      <c r="U8">
        <v>4244.9164551262284</v>
      </c>
      <c r="V8">
        <v>4386.5573977194599</v>
      </c>
      <c r="W8">
        <v>4528.9332285695909</v>
      </c>
      <c r="X8">
        <v>4682.3454097748381</v>
      </c>
      <c r="Y8">
        <v>4825.7046746468777</v>
      </c>
      <c r="Z8">
        <v>4968.6360352337588</v>
      </c>
      <c r="AA8">
        <v>5115.5870701079766</v>
      </c>
      <c r="AB8">
        <v>5269.6380307301333</v>
      </c>
      <c r="AC8">
        <v>5427.7036585212027</v>
      </c>
      <c r="AD8">
        <v>5473.0070498884961</v>
      </c>
      <c r="AE8">
        <v>5491.5606154507905</v>
      </c>
      <c r="AF8">
        <v>5499.8543443120752</v>
      </c>
      <c r="AG8">
        <v>5494.5742167540902</v>
      </c>
    </row>
    <row r="9" spans="1:40" x14ac:dyDescent="0.3">
      <c r="A9" s="115" t="s">
        <v>1442</v>
      </c>
      <c r="B9">
        <v>102.77045496481327</v>
      </c>
      <c r="C9">
        <v>101.2783455754127</v>
      </c>
      <c r="D9">
        <v>103.67469495529939</v>
      </c>
      <c r="E9">
        <v>105.32237972732469</v>
      </c>
      <c r="F9">
        <v>107.31735776520725</v>
      </c>
      <c r="G9">
        <v>109.09112524752713</v>
      </c>
      <c r="H9">
        <v>111.14256168117822</v>
      </c>
      <c r="I9">
        <v>113.12189764166691</v>
      </c>
      <c r="J9">
        <v>115.31590927136841</v>
      </c>
      <c r="K9">
        <v>119.61091400610388</v>
      </c>
      <c r="L9">
        <v>122.69535251303019</v>
      </c>
      <c r="M9">
        <v>125.10908857052132</v>
      </c>
      <c r="N9">
        <v>127.93978393522856</v>
      </c>
      <c r="O9">
        <v>130.71440473769684</v>
      </c>
      <c r="P9">
        <v>133.5868568094611</v>
      </c>
      <c r="Q9">
        <v>136.88297655108732</v>
      </c>
      <c r="R9">
        <v>139.75543434760206</v>
      </c>
      <c r="S9">
        <v>142.73552730966844</v>
      </c>
      <c r="T9">
        <v>145.92499665870307</v>
      </c>
      <c r="U9">
        <v>148.93771846882294</v>
      </c>
      <c r="V9">
        <v>151.90061933634766</v>
      </c>
      <c r="W9">
        <v>154.95854185929019</v>
      </c>
      <c r="X9">
        <v>158.95640512606792</v>
      </c>
      <c r="Y9">
        <v>162.4154633036934</v>
      </c>
      <c r="Z9">
        <v>165.65867587509217</v>
      </c>
      <c r="AA9">
        <v>168.94576494792457</v>
      </c>
      <c r="AB9">
        <v>172.35750076375373</v>
      </c>
      <c r="AC9">
        <v>175.39443707199385</v>
      </c>
      <c r="AD9">
        <v>174.71946301368951</v>
      </c>
      <c r="AE9">
        <v>173.46612498448653</v>
      </c>
      <c r="AF9">
        <v>172.44326441403769</v>
      </c>
      <c r="AG9">
        <v>171.20017741337179</v>
      </c>
    </row>
    <row r="10" spans="1:40" x14ac:dyDescent="0.3">
      <c r="A10" s="115" t="s">
        <v>897</v>
      </c>
      <c r="B10">
        <v>197.32396542857981</v>
      </c>
      <c r="C10">
        <v>187.3305701055672</v>
      </c>
      <c r="D10">
        <v>192.40944498285035</v>
      </c>
      <c r="E10">
        <v>195.1700388071111</v>
      </c>
      <c r="F10">
        <v>198.16038156732372</v>
      </c>
      <c r="G10">
        <v>201.18175059348167</v>
      </c>
      <c r="H10">
        <v>204.75124714927244</v>
      </c>
      <c r="I10">
        <v>208.90943548551178</v>
      </c>
      <c r="J10">
        <v>213.25367109366988</v>
      </c>
      <c r="K10">
        <v>221.75837025726304</v>
      </c>
      <c r="L10">
        <v>227.7887226540999</v>
      </c>
      <c r="M10">
        <v>232.80057606984678</v>
      </c>
      <c r="N10">
        <v>237.9464163035359</v>
      </c>
      <c r="O10">
        <v>243.09389825789685</v>
      </c>
      <c r="P10">
        <v>248.49064126821176</v>
      </c>
      <c r="Q10">
        <v>254.34153292404605</v>
      </c>
      <c r="R10">
        <v>259.41742700318662</v>
      </c>
      <c r="S10">
        <v>264.97512773204858</v>
      </c>
      <c r="T10">
        <v>271.50618087191447</v>
      </c>
      <c r="U10">
        <v>277.15341619508484</v>
      </c>
      <c r="V10">
        <v>282.48461456564775</v>
      </c>
      <c r="W10">
        <v>288.05851886636088</v>
      </c>
      <c r="X10">
        <v>294.65358612977906</v>
      </c>
      <c r="Y10">
        <v>299.95631161450018</v>
      </c>
      <c r="Z10">
        <v>304.64432201834882</v>
      </c>
      <c r="AA10">
        <v>309.16577446547342</v>
      </c>
      <c r="AB10">
        <v>313.90612355414618</v>
      </c>
      <c r="AC10">
        <v>318.302331743244</v>
      </c>
      <c r="AD10">
        <v>316.6204870822956</v>
      </c>
      <c r="AE10">
        <v>312.29562835168326</v>
      </c>
      <c r="AF10">
        <v>308.09629853056731</v>
      </c>
      <c r="AG10">
        <v>302.89830624905329</v>
      </c>
    </row>
    <row r="11" spans="1:40" x14ac:dyDescent="0.3">
      <c r="A11" s="115" t="s">
        <v>894</v>
      </c>
      <c r="B11">
        <v>155.19916098390058</v>
      </c>
      <c r="C11">
        <v>152.20720743739068</v>
      </c>
      <c r="D11">
        <v>157.03479018909442</v>
      </c>
      <c r="E11">
        <v>160.1707834930458</v>
      </c>
      <c r="F11">
        <v>163.91767943172914</v>
      </c>
      <c r="G11">
        <v>167.25387466275521</v>
      </c>
      <c r="H11">
        <v>171.02906350577197</v>
      </c>
      <c r="I11">
        <v>174.83627717108996</v>
      </c>
      <c r="J11">
        <v>178.89198883665941</v>
      </c>
      <c r="K11">
        <v>187.71415478701553</v>
      </c>
      <c r="L11">
        <v>193.30097740706978</v>
      </c>
      <c r="M11">
        <v>197.52779113363039</v>
      </c>
      <c r="N11">
        <v>202.52686942843724</v>
      </c>
      <c r="O11">
        <v>207.61917126478872</v>
      </c>
      <c r="P11">
        <v>213.02327357650685</v>
      </c>
      <c r="Q11">
        <v>218.99052933139899</v>
      </c>
      <c r="R11">
        <v>224.02354021529158</v>
      </c>
      <c r="S11">
        <v>229.57598049318381</v>
      </c>
      <c r="T11">
        <v>235.7549180519955</v>
      </c>
      <c r="U11">
        <v>241.13294129760013</v>
      </c>
      <c r="V11">
        <v>246.33696784477422</v>
      </c>
      <c r="W11">
        <v>251.78897792693658</v>
      </c>
      <c r="X11">
        <v>259.91072668599168</v>
      </c>
      <c r="Y11">
        <v>266.51497353034154</v>
      </c>
      <c r="Z11">
        <v>272.16830735327738</v>
      </c>
      <c r="AA11">
        <v>277.74813178604245</v>
      </c>
      <c r="AB11">
        <v>283.49459239185035</v>
      </c>
      <c r="AC11">
        <v>288.71095482988733</v>
      </c>
      <c r="AD11">
        <v>288.62430404151189</v>
      </c>
      <c r="AE11">
        <v>287.14534117122781</v>
      </c>
      <c r="AF11">
        <v>285.62663590203863</v>
      </c>
      <c r="AG11">
        <v>283.51471618973</v>
      </c>
    </row>
    <row r="12" spans="1:40" x14ac:dyDescent="0.3">
      <c r="A12" s="115" t="s">
        <v>900</v>
      </c>
      <c r="B12">
        <v>366.70830116968568</v>
      </c>
      <c r="C12">
        <v>335.92420422036031</v>
      </c>
      <c r="D12">
        <v>346.79739834215997</v>
      </c>
      <c r="E12">
        <v>352.45676581102964</v>
      </c>
      <c r="F12">
        <v>358.74634511126476</v>
      </c>
      <c r="G12">
        <v>366.06845833119962</v>
      </c>
      <c r="H12">
        <v>375.13693596607482</v>
      </c>
      <c r="I12">
        <v>386.18400923247395</v>
      </c>
      <c r="J12">
        <v>397.6083412689901</v>
      </c>
      <c r="K12">
        <v>416.00212080575955</v>
      </c>
      <c r="L12">
        <v>429.95378679780288</v>
      </c>
      <c r="M12">
        <v>442.20055122769293</v>
      </c>
      <c r="N12">
        <v>455.79954848905459</v>
      </c>
      <c r="O12">
        <v>470.1073058946937</v>
      </c>
      <c r="P12">
        <v>485.48658528402802</v>
      </c>
      <c r="Q12">
        <v>503.10639858326272</v>
      </c>
      <c r="R12">
        <v>521.23510868097219</v>
      </c>
      <c r="S12">
        <v>539.47342683943486</v>
      </c>
      <c r="T12">
        <v>556.96924024160194</v>
      </c>
      <c r="U12">
        <v>573.82103022228296</v>
      </c>
      <c r="V12">
        <v>590.78425513776619</v>
      </c>
      <c r="W12">
        <v>608.14078482803905</v>
      </c>
      <c r="X12">
        <v>622.67989376492062</v>
      </c>
      <c r="Y12">
        <v>637.7241728567343</v>
      </c>
      <c r="Z12">
        <v>655.90863882783867</v>
      </c>
      <c r="AA12">
        <v>675.66848033296492</v>
      </c>
      <c r="AB12">
        <v>696.64120875073399</v>
      </c>
      <c r="AC12">
        <v>716.98430155469418</v>
      </c>
      <c r="AD12">
        <v>711.87646821979183</v>
      </c>
      <c r="AE12">
        <v>703.68636960540016</v>
      </c>
      <c r="AF12">
        <v>698.41933649241298</v>
      </c>
      <c r="AG12">
        <v>692.32601068351551</v>
      </c>
    </row>
    <row r="13" spans="1:40" x14ac:dyDescent="0.3">
      <c r="A13" s="115" t="s">
        <v>902</v>
      </c>
      <c r="B13">
        <v>24.019985549556981</v>
      </c>
      <c r="C13">
        <v>22.719452237610842</v>
      </c>
      <c r="D13">
        <v>23.572283800865492</v>
      </c>
      <c r="E13">
        <v>24.068122986597995</v>
      </c>
      <c r="F13">
        <v>24.515381739098554</v>
      </c>
      <c r="G13">
        <v>25.084454358377272</v>
      </c>
      <c r="H13">
        <v>25.658451309117613</v>
      </c>
      <c r="I13">
        <v>26.094963209249411</v>
      </c>
      <c r="J13">
        <v>26.759038700084698</v>
      </c>
      <c r="K13">
        <v>27.85422236744644</v>
      </c>
      <c r="L13">
        <v>28.63136805807007</v>
      </c>
      <c r="M13">
        <v>29.329384673339106</v>
      </c>
      <c r="N13">
        <v>30.52506929579301</v>
      </c>
      <c r="O13">
        <v>31.374171016642094</v>
      </c>
      <c r="P13">
        <v>32.296848977130708</v>
      </c>
      <c r="Q13">
        <v>33.345994401776082</v>
      </c>
      <c r="R13">
        <v>34.310912040407736</v>
      </c>
      <c r="S13">
        <v>35.360176550710129</v>
      </c>
      <c r="T13">
        <v>36.511316101962564</v>
      </c>
      <c r="U13">
        <v>37.565770829128738</v>
      </c>
      <c r="V13">
        <v>38.60887730660081</v>
      </c>
      <c r="W13">
        <v>39.68757585645114</v>
      </c>
      <c r="X13">
        <v>40.907459739233708</v>
      </c>
      <c r="Y13">
        <v>41.929377067527497</v>
      </c>
      <c r="Z13">
        <v>42.885546150974591</v>
      </c>
      <c r="AA13">
        <v>43.858711191041934</v>
      </c>
      <c r="AB13">
        <v>44.875805043102382</v>
      </c>
      <c r="AC13">
        <v>45.886939870570693</v>
      </c>
      <c r="AD13">
        <v>45.893513122146686</v>
      </c>
      <c r="AE13">
        <v>45.600676330470748</v>
      </c>
      <c r="AF13">
        <v>45.290917195474712</v>
      </c>
      <c r="AG13">
        <v>44.894071208342979</v>
      </c>
    </row>
    <row r="14" spans="1:40" x14ac:dyDescent="0.3">
      <c r="A14" s="115" t="s">
        <v>892</v>
      </c>
      <c r="B14">
        <v>78.804647701598839</v>
      </c>
      <c r="C14">
        <v>77.483877688399957</v>
      </c>
      <c r="D14">
        <v>76.642035907478757</v>
      </c>
      <c r="E14">
        <v>77.099867999180731</v>
      </c>
      <c r="F14">
        <v>77.844776019046307</v>
      </c>
      <c r="G14">
        <v>78.443345188451588</v>
      </c>
      <c r="H14">
        <v>79.107589938966115</v>
      </c>
      <c r="I14">
        <v>79.853393556509033</v>
      </c>
      <c r="J14">
        <v>80.507038724080672</v>
      </c>
      <c r="K14">
        <v>82.013718901742777</v>
      </c>
      <c r="L14">
        <v>82.681241506744072</v>
      </c>
      <c r="M14">
        <v>83.236294584025714</v>
      </c>
      <c r="N14">
        <v>84.191281889781052</v>
      </c>
      <c r="O14">
        <v>85.245981718783852</v>
      </c>
      <c r="P14">
        <v>86.376188115673145</v>
      </c>
      <c r="Q14">
        <v>87.63517470550164</v>
      </c>
      <c r="R14">
        <v>88.71227930839926</v>
      </c>
      <c r="S14">
        <v>90.059131930935521</v>
      </c>
      <c r="T14">
        <v>91.719428826246087</v>
      </c>
      <c r="U14">
        <v>93.122329598407177</v>
      </c>
      <c r="V14">
        <v>94.38711354749168</v>
      </c>
      <c r="W14">
        <v>94.715622979319946</v>
      </c>
      <c r="X14">
        <v>92.200207146766132</v>
      </c>
      <c r="Y14">
        <v>89.024272520146283</v>
      </c>
      <c r="Z14">
        <v>86.094526044137936</v>
      </c>
      <c r="AA14">
        <v>83.600723941203611</v>
      </c>
      <c r="AB14">
        <v>81.514237381724698</v>
      </c>
      <c r="AC14">
        <v>79.549520383243973</v>
      </c>
      <c r="AD14">
        <v>76.821526616501316</v>
      </c>
      <c r="AE14">
        <v>73.342937586085313</v>
      </c>
      <c r="AF14">
        <v>69.970072249230768</v>
      </c>
      <c r="AG14">
        <v>66.825930553913963</v>
      </c>
    </row>
    <row r="15" spans="1:40" x14ac:dyDescent="0.3">
      <c r="A15" s="115" t="s">
        <v>899</v>
      </c>
      <c r="B15">
        <v>17.626887984269136</v>
      </c>
      <c r="C15">
        <v>16.299216438633291</v>
      </c>
      <c r="D15">
        <v>16.851252216757054</v>
      </c>
      <c r="E15">
        <v>17.175746858445397</v>
      </c>
      <c r="F15">
        <v>17.5222893258981</v>
      </c>
      <c r="G15">
        <v>17.903305037768494</v>
      </c>
      <c r="H15">
        <v>18.350914850298327</v>
      </c>
      <c r="I15">
        <v>18.851694902905301</v>
      </c>
      <c r="J15">
        <v>19.390667819499249</v>
      </c>
      <c r="K15">
        <v>20.24663342705739</v>
      </c>
      <c r="L15">
        <v>20.908686360204467</v>
      </c>
      <c r="M15">
        <v>21.492889644955369</v>
      </c>
      <c r="N15">
        <v>22.148602073883978</v>
      </c>
      <c r="O15">
        <v>22.835084307006682</v>
      </c>
      <c r="P15">
        <v>23.568654770469479</v>
      </c>
      <c r="Q15">
        <v>24.409745992685572</v>
      </c>
      <c r="R15">
        <v>25.244171978850222</v>
      </c>
      <c r="S15">
        <v>26.117481129248883</v>
      </c>
      <c r="T15">
        <v>27.002339200180536</v>
      </c>
      <c r="U15">
        <v>27.859015238891757</v>
      </c>
      <c r="V15">
        <v>28.731063020816137</v>
      </c>
      <c r="W15">
        <v>29.60679889024075</v>
      </c>
      <c r="X15">
        <v>30.546261682882186</v>
      </c>
      <c r="Y15">
        <v>31.408885497121066</v>
      </c>
      <c r="Z15">
        <v>32.299360177555435</v>
      </c>
      <c r="AA15">
        <v>33.224511497103492</v>
      </c>
      <c r="AB15">
        <v>34.195746847749696</v>
      </c>
      <c r="AC15">
        <v>35.097561787084324</v>
      </c>
      <c r="AD15">
        <v>35.066300879010896</v>
      </c>
      <c r="AE15">
        <v>34.847522330252211</v>
      </c>
      <c r="AF15">
        <v>34.649256274725076</v>
      </c>
      <c r="AG15">
        <v>34.372658549211287</v>
      </c>
    </row>
    <row r="16" spans="1:40" x14ac:dyDescent="0.3">
      <c r="A16" s="115" t="s">
        <v>896</v>
      </c>
      <c r="B16">
        <v>20.838620435937308</v>
      </c>
      <c r="C16">
        <v>19.587325599154351</v>
      </c>
      <c r="D16">
        <v>19.859818928600216</v>
      </c>
      <c r="E16">
        <v>19.899799356437139</v>
      </c>
      <c r="F16">
        <v>20.038589300166933</v>
      </c>
      <c r="G16">
        <v>20.255340976819237</v>
      </c>
      <c r="H16">
        <v>20.573471349003459</v>
      </c>
      <c r="I16">
        <v>21.056112025340042</v>
      </c>
      <c r="J16">
        <v>21.523876867647179</v>
      </c>
      <c r="K16">
        <v>22.483681349794885</v>
      </c>
      <c r="L16">
        <v>23.086489495505919</v>
      </c>
      <c r="M16">
        <v>23.536493998444492</v>
      </c>
      <c r="N16">
        <v>24.005579079768815</v>
      </c>
      <c r="O16">
        <v>24.521752932191056</v>
      </c>
      <c r="P16">
        <v>25.081234566771396</v>
      </c>
      <c r="Q16">
        <v>25.745955439345426</v>
      </c>
      <c r="R16">
        <v>26.573333071460173</v>
      </c>
      <c r="S16">
        <v>27.355923600216677</v>
      </c>
      <c r="T16">
        <v>28.035788949715084</v>
      </c>
      <c r="U16">
        <v>28.792976102472423</v>
      </c>
      <c r="V16">
        <v>29.489539341119656</v>
      </c>
      <c r="W16">
        <v>30.294117563790405</v>
      </c>
      <c r="X16">
        <v>30.227413498782653</v>
      </c>
      <c r="Y16">
        <v>30.538323305841235</v>
      </c>
      <c r="Z16">
        <v>31.216666000540545</v>
      </c>
      <c r="AA16">
        <v>32.036346292092368</v>
      </c>
      <c r="AB16">
        <v>32.917981693754051</v>
      </c>
      <c r="AC16">
        <v>33.694268517470519</v>
      </c>
      <c r="AD16">
        <v>33.051374095183355</v>
      </c>
      <c r="AE16">
        <v>32.630523842421269</v>
      </c>
      <c r="AF16">
        <v>32.356110856620688</v>
      </c>
      <c r="AG16">
        <v>32.101475136685188</v>
      </c>
    </row>
    <row r="17" spans="1:33" x14ac:dyDescent="0.3">
      <c r="A17" s="115" t="s">
        <v>898</v>
      </c>
      <c r="B17">
        <v>13.073651251026298</v>
      </c>
      <c r="C17">
        <v>11.73441015208299</v>
      </c>
      <c r="D17">
        <v>11.341032270650651</v>
      </c>
      <c r="E17">
        <v>10.587398989683372</v>
      </c>
      <c r="F17">
        <v>10.31198785160864</v>
      </c>
      <c r="G17">
        <v>10.2841979676409</v>
      </c>
      <c r="H17">
        <v>10.539685495483393</v>
      </c>
      <c r="I17">
        <v>11.447070147918271</v>
      </c>
      <c r="J17">
        <v>12.214308547107793</v>
      </c>
      <c r="K17">
        <v>14.62734166942284</v>
      </c>
      <c r="L17">
        <v>15.842744290979905</v>
      </c>
      <c r="M17">
        <v>16.437657414952682</v>
      </c>
      <c r="N17">
        <v>16.866913563689813</v>
      </c>
      <c r="O17">
        <v>17.393083371739817</v>
      </c>
      <c r="P17">
        <v>17.979473508020323</v>
      </c>
      <c r="Q17">
        <v>18.790727174775167</v>
      </c>
      <c r="R17">
        <v>20.444220809385605</v>
      </c>
      <c r="S17">
        <v>21.875975635171987</v>
      </c>
      <c r="T17">
        <v>22.463280416039535</v>
      </c>
      <c r="U17">
        <v>23.475687207848406</v>
      </c>
      <c r="V17">
        <v>24.238559918571895</v>
      </c>
      <c r="W17">
        <v>25.385563233322681</v>
      </c>
      <c r="X17">
        <v>21.776362670561689</v>
      </c>
      <c r="Y17">
        <v>20.439871771222361</v>
      </c>
      <c r="Z17">
        <v>20.815049073028959</v>
      </c>
      <c r="AA17">
        <v>21.638646712599517</v>
      </c>
      <c r="AB17">
        <v>22.614960926392246</v>
      </c>
      <c r="AC17">
        <v>23.185338518917604</v>
      </c>
      <c r="AD17">
        <v>19.813401117574976</v>
      </c>
      <c r="AE17">
        <v>17.641484683617605</v>
      </c>
      <c r="AF17">
        <v>16.622429075621792</v>
      </c>
      <c r="AG17">
        <v>15.864302606640354</v>
      </c>
    </row>
    <row r="18" spans="1:33" x14ac:dyDescent="0.3">
      <c r="A18" s="115" t="s">
        <v>895</v>
      </c>
      <c r="B18">
        <v>0.12086732559633409</v>
      </c>
      <c r="C18">
        <v>0.12737916629064383</v>
      </c>
      <c r="D18">
        <v>0.30861188295270631</v>
      </c>
      <c r="E18">
        <v>0.73978610955266977</v>
      </c>
      <c r="F18">
        <v>0.73978610955266944</v>
      </c>
      <c r="G18">
        <v>0.73978610955266899</v>
      </c>
      <c r="H18">
        <v>0.73978610955266899</v>
      </c>
      <c r="I18">
        <v>0.73978610955266899</v>
      </c>
      <c r="J18">
        <v>0.73978610955266899</v>
      </c>
      <c r="K18">
        <v>0.73978610955266888</v>
      </c>
      <c r="L18">
        <v>0.73978610955266877</v>
      </c>
      <c r="M18">
        <v>0.73978610955266866</v>
      </c>
      <c r="N18">
        <v>0.73978610955266855</v>
      </c>
      <c r="O18">
        <v>0.7397861095526681</v>
      </c>
      <c r="P18">
        <v>0.73978610955266766</v>
      </c>
      <c r="Q18">
        <v>0.73978610955266744</v>
      </c>
      <c r="R18">
        <v>0.73978610955266699</v>
      </c>
      <c r="S18">
        <v>0.73978610955266699</v>
      </c>
      <c r="T18">
        <v>2.3672550692003602</v>
      </c>
      <c r="U18">
        <v>3.5699094769238338</v>
      </c>
      <c r="V18">
        <v>4.7725638846473046</v>
      </c>
      <c r="W18">
        <v>5.9752182923707799</v>
      </c>
      <c r="X18">
        <v>6.4639574737824441</v>
      </c>
      <c r="Y18">
        <v>6.9526966551941101</v>
      </c>
      <c r="Z18">
        <v>7.4414358366057769</v>
      </c>
      <c r="AA18">
        <v>7.9301750180174411</v>
      </c>
      <c r="AB18">
        <v>8.418914199429107</v>
      </c>
      <c r="AC18">
        <v>9.4863735894551535</v>
      </c>
      <c r="AD18">
        <v>10.553832979481202</v>
      </c>
      <c r="AE18">
        <v>11.621292369507255</v>
      </c>
      <c r="AF18">
        <v>12.688751759533304</v>
      </c>
      <c r="AG18">
        <v>13.756211149559347</v>
      </c>
    </row>
    <row r="19" spans="1:33" x14ac:dyDescent="0.3">
      <c r="A19" s="115" t="s">
        <v>893</v>
      </c>
      <c r="B19">
        <v>142.20363281736817</v>
      </c>
      <c r="C19">
        <v>136.75331991081816</v>
      </c>
      <c r="D19">
        <v>141.67580753041605</v>
      </c>
      <c r="E19">
        <v>141.56592789687224</v>
      </c>
      <c r="F19">
        <v>138.42138897555972</v>
      </c>
      <c r="G19">
        <v>138.15697608628057</v>
      </c>
      <c r="H19">
        <v>138.95170273011163</v>
      </c>
      <c r="I19">
        <v>139.97466804828795</v>
      </c>
      <c r="J19">
        <v>141.46567518430075</v>
      </c>
      <c r="K19">
        <v>142.12494447706447</v>
      </c>
      <c r="L19">
        <v>143.86768093765019</v>
      </c>
      <c r="M19">
        <v>145.01942073801101</v>
      </c>
      <c r="N19">
        <v>148.02230870344587</v>
      </c>
      <c r="O19">
        <v>152.17709266755693</v>
      </c>
      <c r="P19">
        <v>155.64930824682742</v>
      </c>
      <c r="Q19">
        <v>159.87333514859955</v>
      </c>
      <c r="R19">
        <v>160.56787917912538</v>
      </c>
      <c r="S19">
        <v>164.10466750341277</v>
      </c>
      <c r="T19">
        <v>175.2356377655349</v>
      </c>
      <c r="U19">
        <v>181.81672021355308</v>
      </c>
      <c r="V19">
        <v>189.00278890372641</v>
      </c>
      <c r="W19">
        <v>196.20528425793236</v>
      </c>
      <c r="X19">
        <v>199.78878461345127</v>
      </c>
      <c r="Y19">
        <v>203.92352345044546</v>
      </c>
      <c r="Z19">
        <v>209.05460511186752</v>
      </c>
      <c r="AA19">
        <v>214.55354148281447</v>
      </c>
      <c r="AB19">
        <v>220.12788590964971</v>
      </c>
      <c r="AC19">
        <v>232.38376420923831</v>
      </c>
      <c r="AD19">
        <v>242.87587102412994</v>
      </c>
      <c r="AE19">
        <v>251.38583324798205</v>
      </c>
      <c r="AF19">
        <v>261.03550829526608</v>
      </c>
      <c r="AG19">
        <v>270.22636932544509</v>
      </c>
    </row>
    <row r="20" spans="1:33" x14ac:dyDescent="0.3">
      <c r="A20" s="115" t="s">
        <v>904</v>
      </c>
      <c r="B20">
        <v>60.675714154100191</v>
      </c>
      <c r="C20">
        <v>58.244944073988677</v>
      </c>
      <c r="D20">
        <v>59.721823591972608</v>
      </c>
      <c r="E20">
        <v>60.748877664898778</v>
      </c>
      <c r="F20">
        <v>61.792634735508827</v>
      </c>
      <c r="G20">
        <v>62.899352417825511</v>
      </c>
      <c r="H20">
        <v>64.242521015880058</v>
      </c>
      <c r="I20">
        <v>65.749619789921155</v>
      </c>
      <c r="J20">
        <v>67.517106333746028</v>
      </c>
      <c r="K20">
        <v>70.013854738091666</v>
      </c>
      <c r="L20">
        <v>72.367235447456423</v>
      </c>
      <c r="M20">
        <v>74.55405057291253</v>
      </c>
      <c r="N20">
        <v>77.145621319214882</v>
      </c>
      <c r="O20">
        <v>79.794990008531897</v>
      </c>
      <c r="P20">
        <v>82.619586538876803</v>
      </c>
      <c r="Q20">
        <v>85.896031362169921</v>
      </c>
      <c r="R20">
        <v>88.868493481017524</v>
      </c>
      <c r="S20">
        <v>91.984698615752862</v>
      </c>
      <c r="T20">
        <v>95.27258618611593</v>
      </c>
      <c r="U20">
        <v>98.262881965448599</v>
      </c>
      <c r="V20">
        <v>101.1570378150975</v>
      </c>
      <c r="W20">
        <v>104.02206545502187</v>
      </c>
      <c r="X20">
        <v>107.22040970728214</v>
      </c>
      <c r="Y20">
        <v>109.99019672184524</v>
      </c>
      <c r="Z20">
        <v>112.49843669706182</v>
      </c>
      <c r="AA20">
        <v>115.02266062411448</v>
      </c>
      <c r="AB20">
        <v>117.57473509268021</v>
      </c>
      <c r="AC20">
        <v>119.98121164949188</v>
      </c>
      <c r="AD20">
        <v>118.98242416897692</v>
      </c>
      <c r="AE20">
        <v>117.72578555596077</v>
      </c>
      <c r="AF20">
        <v>116.81424607190007</v>
      </c>
      <c r="AG20">
        <v>115.67938925413644</v>
      </c>
    </row>
    <row r="21" spans="1:33" x14ac:dyDescent="0.3">
      <c r="A21" s="115" t="s">
        <v>903</v>
      </c>
      <c r="B21">
        <v>247.4293653834751</v>
      </c>
      <c r="C21">
        <v>233.99598025925525</v>
      </c>
      <c r="D21">
        <v>239.62713593234622</v>
      </c>
      <c r="E21">
        <v>244.18269189743813</v>
      </c>
      <c r="F21">
        <v>248.60869692680185</v>
      </c>
      <c r="G21">
        <v>252.73622791668279</v>
      </c>
      <c r="H21">
        <v>257.4556461209213</v>
      </c>
      <c r="I21">
        <v>262.37541285153964</v>
      </c>
      <c r="J21">
        <v>268.95268004655196</v>
      </c>
      <c r="K21">
        <v>277.15408144267957</v>
      </c>
      <c r="L21">
        <v>286.00005909111923</v>
      </c>
      <c r="M21">
        <v>295.84758318606771</v>
      </c>
      <c r="N21">
        <v>306.02150374627672</v>
      </c>
      <c r="O21">
        <v>314.98267251287575</v>
      </c>
      <c r="P21">
        <v>324.27701430965851</v>
      </c>
      <c r="Q21">
        <v>337.06465116666675</v>
      </c>
      <c r="R21">
        <v>348.86439256932198</v>
      </c>
      <c r="S21">
        <v>359.65146393324653</v>
      </c>
      <c r="T21">
        <v>371.29210766893453</v>
      </c>
      <c r="U21">
        <v>384.01080580400372</v>
      </c>
      <c r="V21">
        <v>398.1822753111972</v>
      </c>
      <c r="W21">
        <v>412.82046361055717</v>
      </c>
      <c r="X21">
        <v>427.62974358363664</v>
      </c>
      <c r="Y21">
        <v>441.97254190279733</v>
      </c>
      <c r="Z21">
        <v>455.38686212426597</v>
      </c>
      <c r="AA21">
        <v>468.77876611405026</v>
      </c>
      <c r="AB21">
        <v>480.58692528255119</v>
      </c>
      <c r="AC21">
        <v>491.30194861147055</v>
      </c>
      <c r="AD21">
        <v>488.72706706456165</v>
      </c>
      <c r="AE21">
        <v>485.16589104606396</v>
      </c>
      <c r="AF21">
        <v>482.81323112051678</v>
      </c>
      <c r="AG21">
        <v>479.98942153939515</v>
      </c>
    </row>
    <row r="22" spans="1:33" x14ac:dyDescent="0.3">
      <c r="A22" s="115" t="s">
        <v>905</v>
      </c>
      <c r="B22">
        <v>7.2942674736104633</v>
      </c>
      <c r="C22">
        <v>6.9547244435715401</v>
      </c>
      <c r="D22">
        <v>7.2316757904967304</v>
      </c>
      <c r="E22">
        <v>7.4336108732160975</v>
      </c>
      <c r="F22">
        <v>7.6072093903429359</v>
      </c>
      <c r="G22">
        <v>7.7572424426485007</v>
      </c>
      <c r="H22">
        <v>7.9185160485851851</v>
      </c>
      <c r="I22">
        <v>8.0822912858377975</v>
      </c>
      <c r="J22">
        <v>8.2863860452101612</v>
      </c>
      <c r="K22">
        <v>8.47849312061817</v>
      </c>
      <c r="L22">
        <v>8.7119661642649078</v>
      </c>
      <c r="M22">
        <v>8.9752402778336968</v>
      </c>
      <c r="N22">
        <v>9.2454814704019999</v>
      </c>
      <c r="O22">
        <v>9.4756527314218957</v>
      </c>
      <c r="P22">
        <v>9.7178133731381422</v>
      </c>
      <c r="Q22">
        <v>10.05336199564578</v>
      </c>
      <c r="R22">
        <v>10.361753136043514</v>
      </c>
      <c r="S22">
        <v>10.635399015788316</v>
      </c>
      <c r="T22">
        <v>10.908225360300037</v>
      </c>
      <c r="U22">
        <v>11.216622905554447</v>
      </c>
      <c r="V22">
        <v>11.554809125193628</v>
      </c>
      <c r="W22">
        <v>11.888247156806521</v>
      </c>
      <c r="X22">
        <v>12.196102024741364</v>
      </c>
      <c r="Y22">
        <v>12.509434168332389</v>
      </c>
      <c r="Z22">
        <v>12.803022640392497</v>
      </c>
      <c r="AA22">
        <v>13.110183021551755</v>
      </c>
      <c r="AB22">
        <v>13.374067099909114</v>
      </c>
      <c r="AC22">
        <v>13.6204749016152</v>
      </c>
      <c r="AD22">
        <v>13.552807657242937</v>
      </c>
      <c r="AE22">
        <v>13.467890811610951</v>
      </c>
      <c r="AF22">
        <v>13.407206970630478</v>
      </c>
      <c r="AG22">
        <v>13.330756608310063</v>
      </c>
    </row>
    <row r="23" spans="1:33" x14ac:dyDescent="0.3">
      <c r="A23" s="115" t="s">
        <v>901</v>
      </c>
      <c r="B23">
        <v>46.318025213526241</v>
      </c>
      <c r="C23">
        <v>28.848450924973321</v>
      </c>
      <c r="D23">
        <v>33.275968278054556</v>
      </c>
      <c r="E23">
        <v>38.348178622021564</v>
      </c>
      <c r="F23">
        <v>38.348178622021557</v>
      </c>
      <c r="G23">
        <v>38.348178622021535</v>
      </c>
      <c r="H23">
        <v>38.348178622021535</v>
      </c>
      <c r="I23">
        <v>38.348178622021535</v>
      </c>
      <c r="J23">
        <v>38.300080589719762</v>
      </c>
      <c r="K23">
        <v>16.661044748351291</v>
      </c>
      <c r="L23">
        <v>10.652312036657172</v>
      </c>
      <c r="M23">
        <v>10.564082486909076</v>
      </c>
      <c r="N23">
        <v>10.564082486909072</v>
      </c>
      <c r="O23">
        <v>10.564082486909067</v>
      </c>
      <c r="P23">
        <v>10.564082486909061</v>
      </c>
      <c r="Q23">
        <v>10.56408248690906</v>
      </c>
      <c r="R23">
        <v>10.519074114257876</v>
      </c>
      <c r="S23">
        <v>10.519074114257876</v>
      </c>
      <c r="T23">
        <v>10.566947263185186</v>
      </c>
      <c r="U23">
        <v>10.499863465113481</v>
      </c>
      <c r="V23">
        <v>10.432779667041769</v>
      </c>
      <c r="W23">
        <v>10.365695868970066</v>
      </c>
      <c r="X23">
        <v>9.4476678786926431</v>
      </c>
      <c r="Y23">
        <v>8.5296398884152218</v>
      </c>
      <c r="Z23">
        <v>7.6116118981378031</v>
      </c>
      <c r="AA23">
        <v>6.6935839078603809</v>
      </c>
      <c r="AB23">
        <v>5.7755559175829569</v>
      </c>
      <c r="AC23">
        <v>4.8178545265109731</v>
      </c>
      <c r="AD23">
        <v>3.8601531354389906</v>
      </c>
      <c r="AE23">
        <v>2.9024517443670086</v>
      </c>
      <c r="AF23">
        <v>1.9447503532950248</v>
      </c>
      <c r="AG23">
        <v>0.98704896222304106</v>
      </c>
    </row>
    <row r="24" spans="1:33" x14ac:dyDescent="0.3">
      <c r="A24" s="115" t="s">
        <v>890</v>
      </c>
      <c r="B24">
        <v>112.98526133447486</v>
      </c>
      <c r="C24">
        <v>109.3576243231953</v>
      </c>
      <c r="D24">
        <v>107.44752652896624</v>
      </c>
      <c r="E24">
        <v>105.70292803494684</v>
      </c>
      <c r="F24">
        <v>102.50457814724345</v>
      </c>
      <c r="G24">
        <v>101.14857773601622</v>
      </c>
      <c r="H24">
        <v>99.155793222662524</v>
      </c>
      <c r="I24">
        <v>97.182670935446026</v>
      </c>
      <c r="J24">
        <v>96.048462943157489</v>
      </c>
      <c r="K24">
        <v>94.631456382122636</v>
      </c>
      <c r="L24">
        <v>91.730537385550306</v>
      </c>
      <c r="M24">
        <v>86.881231348955822</v>
      </c>
      <c r="N24">
        <v>83.680313556975292</v>
      </c>
      <c r="O24">
        <v>83.655648116888813</v>
      </c>
      <c r="P24">
        <v>82.765481990183787</v>
      </c>
      <c r="Q24">
        <v>82.33603421726481</v>
      </c>
      <c r="R24">
        <v>81.455009996312143</v>
      </c>
      <c r="S24">
        <v>81.187209121545948</v>
      </c>
      <c r="T24">
        <v>79.091357470131683</v>
      </c>
      <c r="U24">
        <v>77.16957972657822</v>
      </c>
      <c r="V24">
        <v>75.247801983024786</v>
      </c>
      <c r="W24">
        <v>73.326024239471408</v>
      </c>
      <c r="X24">
        <v>69.101534262610883</v>
      </c>
      <c r="Y24">
        <v>64.877044285750401</v>
      </c>
      <c r="Z24">
        <v>60.652554308889911</v>
      </c>
      <c r="AA24">
        <v>56.428064332029422</v>
      </c>
      <c r="AB24">
        <v>52.203574355168925</v>
      </c>
      <c r="AC24">
        <v>44.484918448316613</v>
      </c>
      <c r="AD24">
        <v>36.766262541464329</v>
      </c>
      <c r="AE24">
        <v>29.047606634612038</v>
      </c>
      <c r="AF24">
        <v>21.328950727759743</v>
      </c>
      <c r="AG24">
        <v>13.610294820907445</v>
      </c>
    </row>
    <row r="25" spans="1:33" x14ac:dyDescent="0.3">
      <c r="A25" s="115" t="s">
        <v>1444</v>
      </c>
      <c r="B25">
        <v>97.820469381022718</v>
      </c>
      <c r="C25">
        <v>74.043973734362325</v>
      </c>
      <c r="D25">
        <v>78.073538104761809</v>
      </c>
      <c r="E25">
        <v>81.998397979590266</v>
      </c>
      <c r="F25">
        <v>85.993641912587904</v>
      </c>
      <c r="G25">
        <v>90.033858630522644</v>
      </c>
      <c r="H25">
        <v>94.126656445030676</v>
      </c>
      <c r="I25">
        <v>94.700932455271683</v>
      </c>
      <c r="J25">
        <v>95.257068477463491</v>
      </c>
      <c r="K25">
        <v>96.08969699479924</v>
      </c>
      <c r="L25">
        <v>96.719253617489358</v>
      </c>
      <c r="M25">
        <v>97.25655323534707</v>
      </c>
      <c r="N25">
        <v>99.300716480189834</v>
      </c>
      <c r="O25">
        <v>101.36660127869231</v>
      </c>
      <c r="P25">
        <v>103.45198381623918</v>
      </c>
      <c r="Q25">
        <v>105.58652468309241</v>
      </c>
      <c r="R25">
        <v>107.82839519972421</v>
      </c>
      <c r="S25">
        <v>110.04362699057107</v>
      </c>
      <c r="T25">
        <v>112.15136854823051</v>
      </c>
      <c r="U25">
        <v>114.27407048597514</v>
      </c>
      <c r="V25">
        <v>116.36618673953505</v>
      </c>
      <c r="W25">
        <v>118.51018140061768</v>
      </c>
      <c r="X25">
        <v>141.23914502659483</v>
      </c>
      <c r="Y25">
        <v>164.26346683507143</v>
      </c>
      <c r="Z25">
        <v>187.54989712248639</v>
      </c>
      <c r="AA25">
        <v>210.91200862790777</v>
      </c>
      <c r="AB25">
        <v>234.30563211376932</v>
      </c>
      <c r="AC25">
        <v>257.64936575417534</v>
      </c>
      <c r="AD25">
        <v>280.22415629133337</v>
      </c>
      <c r="AE25">
        <v>302.90761033497813</v>
      </c>
      <c r="AF25">
        <v>325.78519192248689</v>
      </c>
      <c r="AG25">
        <v>348.694900209894</v>
      </c>
    </row>
    <row r="26" spans="1:33" x14ac:dyDescent="0.3">
      <c r="A26" s="115" t="s">
        <v>1445</v>
      </c>
      <c r="B26">
        <v>2.4857265311444383</v>
      </c>
      <c r="C26">
        <v>2.3435473006587508</v>
      </c>
      <c r="D26">
        <v>2.3471510097923809</v>
      </c>
      <c r="E26">
        <v>2.378747396549568</v>
      </c>
      <c r="F26">
        <v>2.4012176765863127</v>
      </c>
      <c r="G26">
        <v>2.4231957048961306</v>
      </c>
      <c r="H26">
        <v>2.4507837129754368</v>
      </c>
      <c r="I26">
        <v>2.4871953192087801</v>
      </c>
      <c r="J26">
        <v>2.520788942035376</v>
      </c>
      <c r="K26">
        <v>2.5074901389378361</v>
      </c>
      <c r="L26">
        <v>2.5231072300860298</v>
      </c>
      <c r="M26">
        <v>2.5529699269068526</v>
      </c>
      <c r="N26">
        <v>2.5944674229955829</v>
      </c>
      <c r="O26">
        <v>2.6385827292269699</v>
      </c>
      <c r="P26">
        <v>2.6860598452206412</v>
      </c>
      <c r="Q26">
        <v>2.7411902873266389</v>
      </c>
      <c r="R26">
        <v>2.7990465324182319</v>
      </c>
      <c r="S26">
        <v>2.862335055615739</v>
      </c>
      <c r="T26">
        <v>2.9282948318120581</v>
      </c>
      <c r="U26">
        <v>2.9856974006864547</v>
      </c>
      <c r="V26">
        <v>3.0368272274268091</v>
      </c>
      <c r="W26">
        <v>3.0701642170794439</v>
      </c>
      <c r="X26">
        <v>2.9813914354362647</v>
      </c>
      <c r="Y26">
        <v>2.8978157893212213</v>
      </c>
      <c r="Z26">
        <v>2.838009321032382</v>
      </c>
      <c r="AA26">
        <v>2.7951856789307827</v>
      </c>
      <c r="AB26">
        <v>2.764891012987039</v>
      </c>
      <c r="AC26">
        <v>2.7325058466798753</v>
      </c>
      <c r="AD26">
        <v>2.6230194855336015</v>
      </c>
      <c r="AE26">
        <v>2.5087632586612232</v>
      </c>
      <c r="AF26">
        <v>2.4056767166772204</v>
      </c>
      <c r="AG26">
        <v>2.3103599039456095</v>
      </c>
    </row>
    <row r="27" spans="1:33" x14ac:dyDescent="0.3">
      <c r="A27" s="115" t="s">
        <v>1446</v>
      </c>
      <c r="B27">
        <v>0.28999999999999998</v>
      </c>
      <c r="C27">
        <v>0.28999999999999998</v>
      </c>
      <c r="D27">
        <v>0.28968487133077392</v>
      </c>
      <c r="E27">
        <v>0.28965935419567673</v>
      </c>
      <c r="F27">
        <v>0.28965935419567662</v>
      </c>
      <c r="G27">
        <v>0.28965935419567646</v>
      </c>
      <c r="H27">
        <v>0.28965935419567646</v>
      </c>
      <c r="I27">
        <v>0.28965935419567646</v>
      </c>
      <c r="J27">
        <v>0.28965935419567646</v>
      </c>
      <c r="K27">
        <v>0.2896593541956764</v>
      </c>
      <c r="L27">
        <v>0.28965935419567634</v>
      </c>
      <c r="M27">
        <v>0.28965935419567629</v>
      </c>
      <c r="N27">
        <v>0.28965935419567623</v>
      </c>
      <c r="O27">
        <v>0.28965935419567601</v>
      </c>
      <c r="P27">
        <v>0.2896593541956759</v>
      </c>
      <c r="Q27">
        <v>0.28965935419567584</v>
      </c>
      <c r="R27">
        <v>0.28965935419567568</v>
      </c>
      <c r="S27">
        <v>0.28965935419567562</v>
      </c>
      <c r="T27">
        <v>0.28965935419567584</v>
      </c>
      <c r="U27">
        <v>4.2184859843336842</v>
      </c>
      <c r="V27">
        <v>8.4369719686673648</v>
      </c>
      <c r="W27">
        <v>12.655457953001049</v>
      </c>
      <c r="X27">
        <v>13.646356090895432</v>
      </c>
      <c r="Y27">
        <v>14.637254228789825</v>
      </c>
      <c r="Z27">
        <v>15.628152366684214</v>
      </c>
      <c r="AA27">
        <v>16.619050504578603</v>
      </c>
      <c r="AB27">
        <v>17.609948642472993</v>
      </c>
      <c r="AC27">
        <v>17.564640181764393</v>
      </c>
      <c r="AD27">
        <v>17.519331721055796</v>
      </c>
      <c r="AE27">
        <v>17.474023260347206</v>
      </c>
      <c r="AF27">
        <v>17.428714799638605</v>
      </c>
      <c r="AG27">
        <v>17.383406338930005</v>
      </c>
    </row>
    <row r="28" spans="1:33" x14ac:dyDescent="0.3">
      <c r="A28" s="115" t="s">
        <v>1447</v>
      </c>
      <c r="B28">
        <v>7.8476290328821835E-2</v>
      </c>
      <c r="C28">
        <v>7.8476290328821835E-2</v>
      </c>
      <c r="D28">
        <v>7.8391014022142116E-2</v>
      </c>
      <c r="E28">
        <v>7.8384108883858508E-2</v>
      </c>
      <c r="F28">
        <v>7.838410888385848E-2</v>
      </c>
      <c r="G28">
        <v>7.8384108883858439E-2</v>
      </c>
      <c r="H28">
        <v>7.8384108883858439E-2</v>
      </c>
      <c r="I28">
        <v>7.8384108883858439E-2</v>
      </c>
      <c r="J28">
        <v>7.8384108883858453E-2</v>
      </c>
      <c r="K28">
        <v>7.8384108883858439E-2</v>
      </c>
      <c r="L28">
        <v>7.8384108883858425E-2</v>
      </c>
      <c r="M28">
        <v>7.8384108883858397E-2</v>
      </c>
      <c r="N28">
        <v>7.8384108883858383E-2</v>
      </c>
      <c r="O28">
        <v>7.8384108883858328E-2</v>
      </c>
      <c r="P28">
        <v>7.8384108883858286E-2</v>
      </c>
      <c r="Q28">
        <v>7.8384108883858272E-2</v>
      </c>
      <c r="R28">
        <v>7.8384108883858217E-2</v>
      </c>
      <c r="S28">
        <v>7.8384108883858217E-2</v>
      </c>
      <c r="T28">
        <v>3.1935093670491055</v>
      </c>
      <c r="U28">
        <v>3.1935093670491042</v>
      </c>
      <c r="V28">
        <v>1.7574213450853422</v>
      </c>
      <c r="W28">
        <v>1.7574213450853426</v>
      </c>
      <c r="X28">
        <v>1.7574213450853422</v>
      </c>
      <c r="Y28">
        <v>1.7574213450853424</v>
      </c>
      <c r="Z28">
        <v>0.99202817258474796</v>
      </c>
      <c r="AA28">
        <v>0.99202817258474807</v>
      </c>
      <c r="AB28">
        <v>0.99202817258474785</v>
      </c>
      <c r="AC28">
        <v>0.99202817258474774</v>
      </c>
      <c r="AD28">
        <v>0.99202817258474785</v>
      </c>
      <c r="AE28">
        <v>7.4597532694591306</v>
      </c>
      <c r="AF28">
        <v>7.4597532694591306</v>
      </c>
      <c r="AG28">
        <v>7.4597532694591315</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977.4832471049433</v>
      </c>
      <c r="E7" s="85">
        <f>'Net zero emission summary'!AF5</f>
        <v>972.58505850583788</v>
      </c>
      <c r="F7" s="85">
        <f>'Net zero emission summary'!AG5</f>
        <v>972.49373775284289</v>
      </c>
      <c r="G7" s="85">
        <f>'Net zero emission summary'!AH5</f>
        <v>963.82588908536798</v>
      </c>
      <c r="H7" s="85">
        <f>'Net zero emission summary'!AI5</f>
        <v>949.9702893612864</v>
      </c>
      <c r="I7" s="85">
        <f>'Net zero emission summary'!AJ5</f>
        <v>931.22387023867611</v>
      </c>
      <c r="J7" s="85">
        <f>'Net zero emission summary'!AK5</f>
        <v>917.0943260670341</v>
      </c>
      <c r="K7" s="85">
        <f>'Net zero emission summary'!AL5</f>
        <v>903.91074691874132</v>
      </c>
      <c r="L7" s="85">
        <f>'Net zero emission summary'!AM5</f>
        <v>811.0569682033364</v>
      </c>
      <c r="M7" s="85">
        <f>'Net zero emission summary'!AN5</f>
        <v>824.18442817930031</v>
      </c>
      <c r="N7" s="85">
        <f>'Net zero emission summary'!AO5</f>
        <v>827.45893124900613</v>
      </c>
      <c r="O7" s="85">
        <f>'Net zero emission summary'!AP5</f>
        <v>828.3149123913804</v>
      </c>
      <c r="P7" s="85">
        <f>'Net zero emission summary'!AQ5</f>
        <v>830.9504459942824</v>
      </c>
      <c r="Q7" s="85">
        <f>'Net zero emission summary'!AR5</f>
        <v>836.04671956023265</v>
      </c>
      <c r="R7" s="85">
        <f>'Net zero emission summary'!AS5</f>
        <v>842.09176805618063</v>
      </c>
      <c r="S7" s="85">
        <f>'Net zero emission summary'!AT5</f>
        <v>850.05501456149784</v>
      </c>
      <c r="T7" s="85">
        <f>'Net zero emission summary'!AU5</f>
        <v>859.17881226897475</v>
      </c>
      <c r="U7" s="85">
        <f>'Net zero emission summary'!AV5</f>
        <v>869.03935278943879</v>
      </c>
      <c r="V7" s="85">
        <f>'Net zero emission summary'!AW5</f>
        <v>878.49006060129648</v>
      </c>
      <c r="W7" s="85">
        <f>'Net zero emission summary'!AX5</f>
        <v>886.30118016925871</v>
      </c>
      <c r="X7" s="85">
        <f>'Net zero emission summary'!AY5</f>
        <v>894.9388941915596</v>
      </c>
      <c r="Y7" s="85">
        <f>'Net zero emission summary'!AZ5</f>
        <v>904.34415828214719</v>
      </c>
      <c r="Z7" s="85">
        <f>'Net zero emission summary'!BA5</f>
        <v>916.95020943173017</v>
      </c>
      <c r="AA7" s="85">
        <f>'Net zero emission summary'!BB5</f>
        <v>927.03209081928776</v>
      </c>
      <c r="AB7" s="85">
        <f>'Net zero emission summary'!BC5</f>
        <v>938.26990398956673</v>
      </c>
      <c r="AC7" s="85">
        <f>'Net zero emission summary'!BD5</f>
        <v>951.36425865796105</v>
      </c>
      <c r="AD7" s="85">
        <f>'Net zero emission summary'!BE5</f>
        <v>961.68706343668327</v>
      </c>
      <c r="AE7" s="85">
        <f>'Net zero emission summary'!BF5</f>
        <v>971.67344920757682</v>
      </c>
      <c r="AF7" s="85">
        <f>'Net zero emission summary'!BG5</f>
        <v>980.9272851704709</v>
      </c>
      <c r="AG7" s="85">
        <f>'Net zero emission summary'!BH5</f>
        <v>995.41000498540745</v>
      </c>
      <c r="AH7" s="85">
        <f>'Net zero emission summary'!BI5</f>
        <v>1007.4107582996345</v>
      </c>
      <c r="AI7" s="85">
        <f>'Net zero emission summary'!BJ5</f>
        <v>1019.0579649678791</v>
      </c>
      <c r="AJ7" s="85">
        <f>'Net zero emission summary'!BK5</f>
        <v>1030.841682971055</v>
      </c>
      <c r="AK7" s="85">
        <f>'Net zero emission summary'!BL5</f>
        <v>1042.8743757687785</v>
      </c>
      <c r="AL7" s="85">
        <f>'Net zero emission summary'!BM5</f>
        <v>1054.6103139796573</v>
      </c>
      <c r="AM7" s="85">
        <f>'Net zero emission summary'!BN5</f>
        <v>1042.321201830425</v>
      </c>
      <c r="AN7" s="85">
        <f>'Net zero emission summary'!BO5</f>
        <v>1025.4243747356338</v>
      </c>
      <c r="AO7" s="85">
        <f>'Net zero emission summary'!BP5</f>
        <v>1008.4650114233629</v>
      </c>
      <c r="AP7" s="85">
        <f>'Net zero emission summary'!BQ5</f>
        <v>989.72844645943781</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149.91415492210265</v>
      </c>
      <c r="M8" s="85">
        <f>'Net zero emission summary'!AN6</f>
        <v>150.13971538015065</v>
      </c>
      <c r="N8" s="85">
        <f>'Net zero emission summary'!AO6</f>
        <v>150.39045765582907</v>
      </c>
      <c r="O8" s="85">
        <f>'Net zero emission summary'!AP6</f>
        <v>150.67305375456061</v>
      </c>
      <c r="P8" s="85">
        <f>'Net zero emission summary'!AQ6</f>
        <v>150.99078201758692</v>
      </c>
      <c r="Q8" s="85">
        <f>'Net zero emission summary'!AR6</f>
        <v>151.34287625007894</v>
      </c>
      <c r="R8" s="85">
        <f>'Net zero emission summary'!AS6</f>
        <v>151.55935112607182</v>
      </c>
      <c r="S8" s="85">
        <f>'Net zero emission summary'!AT6</f>
        <v>151.80492626031122</v>
      </c>
      <c r="T8" s="85">
        <f>'Net zero emission summary'!AU6</f>
        <v>152.07738097714099</v>
      </c>
      <c r="U8" s="85">
        <f>'Net zero emission summary'!AV6</f>
        <v>152.37503218030005</v>
      </c>
      <c r="V8" s="85">
        <f>'Net zero emission summary'!AW6</f>
        <v>152.69529622183015</v>
      </c>
      <c r="W8" s="85">
        <f>'Net zero emission summary'!AX6</f>
        <v>152.90879452771134</v>
      </c>
      <c r="X8" s="85">
        <f>'Net zero emission summary'!AY6</f>
        <v>153.14405727407177</v>
      </c>
      <c r="Y8" s="85">
        <f>'Net zero emission summary'!AZ6</f>
        <v>153.40026919835799</v>
      </c>
      <c r="Z8" s="85">
        <f>'Net zero emission summary'!BA6</f>
        <v>153.6803743413102</v>
      </c>
      <c r="AA8" s="85">
        <f>'Net zero emission summary'!BB6</f>
        <v>153.97536448524659</v>
      </c>
      <c r="AB8" s="85">
        <f>'Net zero emission summary'!BC6</f>
        <v>154.16321850412274</v>
      </c>
      <c r="AC8" s="85">
        <f>'Net zero emission summary'!BD6</f>
        <v>154.3704915804947</v>
      </c>
      <c r="AD8" s="85">
        <f>'Net zero emission summary'!BE6</f>
        <v>154.58943698734058</v>
      </c>
      <c r="AE8" s="85">
        <f>'Net zero emission summary'!BF6</f>
        <v>154.82329692037524</v>
      </c>
      <c r="AF8" s="85">
        <f>'Net zero emission summary'!BG6</f>
        <v>155.07095039363276</v>
      </c>
      <c r="AG8" s="85">
        <f>'Net zero emission summary'!BH6</f>
        <v>155.21781708850787</v>
      </c>
      <c r="AH8" s="85">
        <f>'Net zero emission summary'!BI6</f>
        <v>155.37367112868921</v>
      </c>
      <c r="AI8" s="85">
        <f>'Net zero emission summary'!BJ6</f>
        <v>155.54164864249009</v>
      </c>
      <c r="AJ8" s="85">
        <f>'Net zero emission summary'!BK6</f>
        <v>155.72224152987059</v>
      </c>
      <c r="AK8" s="85">
        <f>'Net zero emission summary'!BL6</f>
        <v>155.91534393208218</v>
      </c>
      <c r="AL8" s="85">
        <f>'Net zero emission summary'!BM6</f>
        <v>156.0003871344166</v>
      </c>
      <c r="AM8" s="85">
        <f>'Net zero emission summary'!BN6</f>
        <v>156.05149754224763</v>
      </c>
      <c r="AN8" s="85">
        <f>'Net zero emission summary'!BO6</f>
        <v>156.10300880401041</v>
      </c>
      <c r="AO8" s="85">
        <f>'Net zero emission summary'!BP6</f>
        <v>156.16295288567508</v>
      </c>
      <c r="AP8" s="85">
        <f>'Net zero emission summary'!BQ6</f>
        <v>156.22766240539255</v>
      </c>
    </row>
    <row r="9" spans="1:42" x14ac:dyDescent="0.3">
      <c r="A9" t="str">
        <f>'Emissions summary'!C7</f>
        <v>3A1d Goats</v>
      </c>
      <c r="B9" t="str">
        <f t="shared" si="1"/>
        <v>A3A1d</v>
      </c>
      <c r="C9" t="str">
        <f>'Emissions summary'!D7</f>
        <v>CH4</v>
      </c>
      <c r="D9" s="85">
        <f>'Net zero emission summary'!AE7</f>
        <v>37.504515885641091</v>
      </c>
      <c r="E9" s="85">
        <f>'Net zero emission summary'!AF7</f>
        <v>37.602009523714749</v>
      </c>
      <c r="F9" s="85">
        <f>'Net zero emission summary'!AG7</f>
        <v>37.736498552133625</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39.035627233725208</v>
      </c>
      <c r="M9" s="85">
        <f>'Net zero emission summary'!AN7</f>
        <v>39.147985173727513</v>
      </c>
      <c r="N9" s="85">
        <f>'Net zero emission summary'!AO7</f>
        <v>39.267044643753188</v>
      </c>
      <c r="O9" s="85">
        <f>'Net zero emission summary'!AP7</f>
        <v>39.395626690048303</v>
      </c>
      <c r="P9" s="85">
        <f>'Net zero emission summary'!AQ7</f>
        <v>39.53516875121997</v>
      </c>
      <c r="Q9" s="85">
        <f>'Net zero emission summary'!AR7</f>
        <v>39.685492146264949</v>
      </c>
      <c r="R9" s="85">
        <f>'Net zero emission summary'!AS7</f>
        <v>39.780429219556019</v>
      </c>
      <c r="S9" s="85">
        <f>'Net zero emission summary'!AT7</f>
        <v>39.884586686543265</v>
      </c>
      <c r="T9" s="85">
        <f>'Net zero emission summary'!AU7</f>
        <v>39.997178241312525</v>
      </c>
      <c r="U9" s="85">
        <f>'Net zero emission summary'!AV7</f>
        <v>40.117621199584292</v>
      </c>
      <c r="V9" s="85">
        <f>'Net zero emission summary'!AW7</f>
        <v>40.244979768555694</v>
      </c>
      <c r="W9" s="85">
        <f>'Net zero emission summary'!AX7</f>
        <v>40.329415147267383</v>
      </c>
      <c r="X9" s="85">
        <f>'Net zero emission summary'!AY7</f>
        <v>40.420753564349596</v>
      </c>
      <c r="Y9" s="85">
        <f>'Net zero emission summary'!AZ7</f>
        <v>40.518721851995309</v>
      </c>
      <c r="Z9" s="85">
        <f>'Net zero emission summary'!BA7</f>
        <v>40.624484430892309</v>
      </c>
      <c r="AA9" s="85">
        <f>'Net zero emission summary'!BB7</f>
        <v>40.734618335650772</v>
      </c>
      <c r="AB9" s="85">
        <f>'Net zero emission summary'!BC7</f>
        <v>40.802562653309934</v>
      </c>
      <c r="AC9" s="85">
        <f>'Net zero emission summary'!BD7</f>
        <v>40.876854374556999</v>
      </c>
      <c r="AD9" s="85">
        <f>'Net zero emission summary'!BE7</f>
        <v>40.954562176684945</v>
      </c>
      <c r="AE9" s="85">
        <f>'Net zero emission summary'!BF7</f>
        <v>41.036946527120207</v>
      </c>
      <c r="AF9" s="85">
        <f>'Net zero emission summary'!BG7</f>
        <v>41.123601652327302</v>
      </c>
      <c r="AG9" s="85">
        <f>'Net zero emission summary'!BH7</f>
        <v>41.171184257885699</v>
      </c>
      <c r="AH9" s="85">
        <f>'Net zero emission summary'!BI7</f>
        <v>41.221407876644562</v>
      </c>
      <c r="AI9" s="85">
        <f>'Net zero emission summary'!BJ7</f>
        <v>41.275475145936738</v>
      </c>
      <c r="AJ9" s="85">
        <f>'Net zero emission summary'!BK7</f>
        <v>41.333583002865296</v>
      </c>
      <c r="AK9" s="85">
        <f>'Net zero emission summary'!BL7</f>
        <v>41.395700706919499</v>
      </c>
      <c r="AL9" s="85">
        <f>'Net zero emission summary'!BM7</f>
        <v>41.416593508495424</v>
      </c>
      <c r="AM9" s="85">
        <f>'Net zero emission summary'!BN7</f>
        <v>41.424259356674895</v>
      </c>
      <c r="AN9" s="85">
        <f>'Net zero emission summary'!BO7</f>
        <v>41.431626162189445</v>
      </c>
      <c r="AO9" s="85">
        <f>'Net zero emission summary'!BP7</f>
        <v>41.441714855478601</v>
      </c>
      <c r="AP9" s="85">
        <f>'Net zero emission summary'!BQ7</f>
        <v>41.453164046948004</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5.5795235710196529</v>
      </c>
      <c r="F10" s="85">
        <f>'Net zero emission summary'!AG8</f>
        <v>5.6203482259438022</v>
      </c>
      <c r="G10" s="85">
        <f>'Net zero emission summary'!AH8</f>
        <v>5.6290756550083767</v>
      </c>
      <c r="H10" s="85">
        <f>'Net zero emission summary'!AI8</f>
        <v>5.6165815405282293</v>
      </c>
      <c r="I10" s="85">
        <f>'Net zero emission summary'!AJ8</f>
        <v>5.5833231296706112</v>
      </c>
      <c r="J10" s="85">
        <f>'Net zero emission summary'!AK8</f>
        <v>5.5648827699457346</v>
      </c>
      <c r="K10" s="85">
        <f>'Net zero emission summary'!AL8</f>
        <v>5.5483103177944031</v>
      </c>
      <c r="L10" s="85">
        <f>'Net zero emission summary'!AM8</f>
        <v>5.2311191381526676</v>
      </c>
      <c r="M10" s="85">
        <f>'Net zero emission summary'!AN8</f>
        <v>5.2959025395474395</v>
      </c>
      <c r="N10" s="85">
        <f>'Net zero emission summary'!AO8</f>
        <v>5.3230521113321068</v>
      </c>
      <c r="O10" s="85">
        <f>'Net zero emission summary'!AP8</f>
        <v>5.3403401009073859</v>
      </c>
      <c r="P10" s="85">
        <f>'Net zero emission summary'!AQ8</f>
        <v>5.3638381702397817</v>
      </c>
      <c r="Q10" s="85">
        <f>'Net zero emission summary'!AR8</f>
        <v>5.396367608704919</v>
      </c>
      <c r="R10" s="85">
        <f>'Net zero emission summary'!AS8</f>
        <v>5.4379574418624088</v>
      </c>
      <c r="S10" s="85">
        <f>'Net zero emission summary'!AT8</f>
        <v>5.4869454404583609</v>
      </c>
      <c r="T10" s="85">
        <f>'Net zero emission summary'!AU8</f>
        <v>5.5405093400211358</v>
      </c>
      <c r="U10" s="85">
        <f>'Net zero emission summary'!AV8</f>
        <v>5.5970694348623855</v>
      </c>
      <c r="V10" s="85">
        <f>'Net zero emission summary'!AW8</f>
        <v>5.6520829501212333</v>
      </c>
      <c r="W10" s="85">
        <f>'Net zero emission summary'!AX8</f>
        <v>5.7278621328095713</v>
      </c>
      <c r="X10" s="85">
        <f>'Net zero emission summary'!AY8</f>
        <v>5.8086304285708898</v>
      </c>
      <c r="Y10" s="85">
        <f>'Net zero emission summary'!AZ8</f>
        <v>5.8943694344234476</v>
      </c>
      <c r="Z10" s="85">
        <f>'Net zero emission summary'!BA8</f>
        <v>5.9957157562256116</v>
      </c>
      <c r="AA10" s="85">
        <f>'Net zero emission summary'!BB8</f>
        <v>6.0885147212172139</v>
      </c>
      <c r="AB10" s="85">
        <f>'Net zero emission summary'!BC8</f>
        <v>6.193737522497603</v>
      </c>
      <c r="AC10" s="85">
        <f>'Net zero emission summary'!BD8</f>
        <v>6.3099936318591539</v>
      </c>
      <c r="AD10" s="85">
        <f>'Net zero emission summary'!BE8</f>
        <v>6.4167041105400688</v>
      </c>
      <c r="AE10" s="85">
        <f>'Net zero emission summary'!BF8</f>
        <v>6.5246629574302135</v>
      </c>
      <c r="AF10" s="85">
        <f>'Net zero emission summary'!BG8</f>
        <v>6.6320511480139777</v>
      </c>
      <c r="AG10" s="85">
        <f>'Net zero emission summary'!BH8</f>
        <v>6.755527296721481</v>
      </c>
      <c r="AH10" s="85">
        <f>'Net zero emission summary'!BI8</f>
        <v>6.8696082133454697</v>
      </c>
      <c r="AI10" s="85">
        <f>'Net zero emission summary'!BJ8</f>
        <v>6.9843319054307971</v>
      </c>
      <c r="AJ10" s="85">
        <f>'Net zero emission summary'!BK8</f>
        <v>7.1021442852932823</v>
      </c>
      <c r="AK10" s="85">
        <f>'Net zero emission summary'!BL8</f>
        <v>7.2237212385094018</v>
      </c>
      <c r="AL10" s="85">
        <f>'Net zero emission summary'!BM8</f>
        <v>7.3524477370748427</v>
      </c>
      <c r="AM10" s="85">
        <f>'Net zero emission summary'!BN8</f>
        <v>7.3592473103348555</v>
      </c>
      <c r="AN10" s="85">
        <f>'Net zero emission summary'!BO8</f>
        <v>7.3410637918136903</v>
      </c>
      <c r="AO10" s="85">
        <f>'Net zero emission summary'!BP8</f>
        <v>7.3211493013508449</v>
      </c>
      <c r="AP10" s="85">
        <f>'Net zero emission summary'!BQ8</f>
        <v>7.2901505558898405</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2.0836791108466945</v>
      </c>
      <c r="F12" s="85">
        <f>'Net zero emission summary'!AG10</f>
        <v>2.0846138094278084</v>
      </c>
      <c r="G12" s="85">
        <f>'Net zero emission summary'!AH10</f>
        <v>2.0654754572205234</v>
      </c>
      <c r="H12" s="85">
        <f>'Net zero emission summary'!AI10</f>
        <v>2.0342181138558568</v>
      </c>
      <c r="I12" s="85">
        <f>'Net zero emission summary'!AJ10</f>
        <v>1.9913414611083866</v>
      </c>
      <c r="J12" s="85">
        <f>'Net zero emission summary'!AK10</f>
        <v>1.9602082563146459</v>
      </c>
      <c r="K12" s="85">
        <f>'Net zero emission summary'!AL10</f>
        <v>1.9318299226197024</v>
      </c>
      <c r="L12" s="85">
        <f>'Net zero emission summary'!AM10</f>
        <v>1.7057089422576761</v>
      </c>
      <c r="M12" s="85">
        <f>'Net zero emission summary'!AN10</f>
        <v>1.7272790395534419</v>
      </c>
      <c r="N12" s="85">
        <f>'Net zero emission summary'!AO10</f>
        <v>1.7245292807020112</v>
      </c>
      <c r="O12" s="85">
        <f>'Net zero emission summary'!AP10</f>
        <v>1.7160045001705626</v>
      </c>
      <c r="P12" s="85">
        <f>'Net zero emission summary'!AQ10</f>
        <v>1.7120313642022349</v>
      </c>
      <c r="Q12" s="85">
        <f>'Net zero emission summary'!AR10</f>
        <v>1.7142042606153467</v>
      </c>
      <c r="R12" s="85">
        <f>'Net zero emission summary'!AS10</f>
        <v>1.719640016458867</v>
      </c>
      <c r="S12" s="85">
        <f>'Net zero emission summary'!AT10</f>
        <v>1.7297658674281926</v>
      </c>
      <c r="T12" s="85">
        <f>'Net zero emission summary'!AU10</f>
        <v>1.7426953074786642</v>
      </c>
      <c r="U12" s="85">
        <f>'Net zero emission summary'!AV10</f>
        <v>1.7573722893881307</v>
      </c>
      <c r="V12" s="85">
        <f>'Net zero emission summary'!AW10</f>
        <v>1.7710266677254323</v>
      </c>
      <c r="W12" s="85">
        <f>'Net zero emission summary'!AX10</f>
        <v>1.7945682008674089</v>
      </c>
      <c r="X12" s="85">
        <f>'Net zero emission summary'!AY10</f>
        <v>1.8205863601921999</v>
      </c>
      <c r="Y12" s="85">
        <f>'Net zero emission summary'!AZ10</f>
        <v>1.8489741478180375</v>
      </c>
      <c r="Z12" s="85">
        <f>'Net zero emission summary'!BA10</f>
        <v>1.8856818687989647</v>
      </c>
      <c r="AA12" s="85">
        <f>'Net zero emission summary'!BB10</f>
        <v>1.916854096887131</v>
      </c>
      <c r="AB12" s="85">
        <f>'Net zero emission summary'!BC10</f>
        <v>1.9520512155580678</v>
      </c>
      <c r="AC12" s="85">
        <f>'Net zero emission summary'!BD10</f>
        <v>1.9924528690131713</v>
      </c>
      <c r="AD12" s="85">
        <f>'Net zero emission summary'!BE10</f>
        <v>2.0266984481224726</v>
      </c>
      <c r="AE12" s="85">
        <f>'Net zero emission summary'!BF10</f>
        <v>2.0607685354387026</v>
      </c>
      <c r="AF12" s="85">
        <f>'Net zero emission summary'!BG10</f>
        <v>2.0936859206826002</v>
      </c>
      <c r="AG12" s="85">
        <f>'Net zero emission summary'!BH10</f>
        <v>2.1319224641105121</v>
      </c>
      <c r="AH12" s="85">
        <f>'Net zero emission summary'!BI10</f>
        <v>2.1641984665348768</v>
      </c>
      <c r="AI12" s="85">
        <f>'Net zero emission summary'!BJ10</f>
        <v>2.1958341036283593</v>
      </c>
      <c r="AJ12" s="85">
        <f>'Net zero emission summary'!BK10</f>
        <v>2.2280621368978153</v>
      </c>
      <c r="AK12" s="85">
        <f>'Net zero emission summary'!BL10</f>
        <v>2.261172698196162</v>
      </c>
      <c r="AL12" s="85">
        <f>'Net zero emission summary'!BM10</f>
        <v>2.2943173386638525</v>
      </c>
      <c r="AM12" s="85">
        <f>'Net zero emission summary'!BN10</f>
        <v>2.267116897997437</v>
      </c>
      <c r="AN12" s="85">
        <f>'Net zero emission summary'!BO10</f>
        <v>2.2283414734333391</v>
      </c>
      <c r="AO12" s="85">
        <f>'Net zero emission summary'!BP10</f>
        <v>2.189429550257489</v>
      </c>
      <c r="AP12" s="85">
        <f>'Net zero emission summary'!BQ10</f>
        <v>2.1460239906076266</v>
      </c>
    </row>
    <row r="13" spans="1:42" x14ac:dyDescent="0.3">
      <c r="A13" t="str">
        <f>'Emissions summary'!C12</f>
        <v>3A2a Cattle</v>
      </c>
      <c r="B13" t="str">
        <f t="shared" si="1"/>
        <v>A3A2a</v>
      </c>
      <c r="C13" t="str">
        <f>'Emissions summary'!D12</f>
        <v>CH4</v>
      </c>
      <c r="D13" s="85">
        <f>'Net zero emission summary'!AE12</f>
        <v>10.513994827787096</v>
      </c>
      <c r="E13" s="85">
        <f>'Net zero emission summary'!AF12</f>
        <v>10.583676395984561</v>
      </c>
      <c r="F13" s="85">
        <f>'Net zero emission summary'!AG12</f>
        <v>10.680340304941298</v>
      </c>
      <c r="G13" s="85">
        <f>'Net zero emission summary'!AH12</f>
        <v>10.74258011113773</v>
      </c>
      <c r="H13" s="85">
        <f>'Net zero emission summary'!AI12</f>
        <v>10.783729898618766</v>
      </c>
      <c r="I13" s="85">
        <f>'Net zero emission summary'!AJ12</f>
        <v>10.803370567699298</v>
      </c>
      <c r="J13" s="85">
        <f>'Net zero emission summary'!AK12</f>
        <v>10.846236588865763</v>
      </c>
      <c r="K13" s="85">
        <f>'Net zero emission summary'!AL12</f>
        <v>10.895047418651059</v>
      </c>
      <c r="L13" s="85">
        <f>'Net zero emission summary'!AM12</f>
        <v>10.523717091973133</v>
      </c>
      <c r="M13" s="85">
        <f>'Net zero emission summary'!AN12</f>
        <v>10.650575662289489</v>
      </c>
      <c r="N13" s="85">
        <f>'Net zero emission summary'!AO12</f>
        <v>10.727489282743528</v>
      </c>
      <c r="O13" s="85">
        <f>'Net zero emission summary'!AP12</f>
        <v>10.793186887615288</v>
      </c>
      <c r="P13" s="85">
        <f>'Net zero emission summary'!AQ12</f>
        <v>10.870512364818918</v>
      </c>
      <c r="Q13" s="85">
        <f>'Net zero emission summary'!AR12</f>
        <v>10.963667572823185</v>
      </c>
      <c r="R13" s="85">
        <f>'Net zero emission summary'!AS12</f>
        <v>11.05824945790825</v>
      </c>
      <c r="S13" s="85">
        <f>'Net zero emission summary'!AT12</f>
        <v>11.166270986639669</v>
      </c>
      <c r="T13" s="85">
        <f>'Net zero emission summary'!AU12</f>
        <v>11.283690727194134</v>
      </c>
      <c r="U13" s="85">
        <f>'Net zero emission summary'!AV12</f>
        <v>11.408236791339638</v>
      </c>
      <c r="V13" s="85">
        <f>'Net zero emission summary'!AW12</f>
        <v>11.533157340583539</v>
      </c>
      <c r="W13" s="85">
        <f>'Net zero emission summary'!AX12</f>
        <v>11.680266399602921</v>
      </c>
      <c r="X13" s="85">
        <f>'Net zero emission summary'!AY12</f>
        <v>11.837568398587122</v>
      </c>
      <c r="Y13" s="85">
        <f>'Net zero emission summary'!AZ12</f>
        <v>12.005141984707404</v>
      </c>
      <c r="Z13" s="85">
        <f>'Net zero emission summary'!BA12</f>
        <v>12.19935259253859</v>
      </c>
      <c r="AA13" s="85">
        <f>'Net zero emission summary'!BB12</f>
        <v>12.383484550513892</v>
      </c>
      <c r="AB13" s="85">
        <f>'Net zero emission summary'!BC12</f>
        <v>12.577092768923592</v>
      </c>
      <c r="AC13" s="85">
        <f>'Net zero emission summary'!BD12</f>
        <v>12.790425690604533</v>
      </c>
      <c r="AD13" s="85">
        <f>'Net zero emission summary'!BE12</f>
        <v>12.991703207663472</v>
      </c>
      <c r="AE13" s="85">
        <f>'Net zero emission summary'!BF12</f>
        <v>13.197610835346445</v>
      </c>
      <c r="AF13" s="85">
        <f>'Net zero emission summary'!BG12</f>
        <v>13.40533373118334</v>
      </c>
      <c r="AG13" s="85">
        <f>'Net zero emission summary'!BH12</f>
        <v>13.627797019735636</v>
      </c>
      <c r="AH13" s="85">
        <f>'Net zero emission summary'!BI12</f>
        <v>13.837800115085917</v>
      </c>
      <c r="AI13" s="85">
        <f>'Net zero emission summary'!BJ12</f>
        <v>14.051120711207</v>
      </c>
      <c r="AJ13" s="85">
        <f>'Net zero emission summary'!BK12</f>
        <v>14.271674935696439</v>
      </c>
      <c r="AK13" s="85">
        <f>'Net zero emission summary'!BL12</f>
        <v>14.500609389903396</v>
      </c>
      <c r="AL13" s="85">
        <f>'Net zero emission summary'!BM12</f>
        <v>14.729442184230738</v>
      </c>
      <c r="AM13" s="85">
        <f>'Net zero emission summary'!BN12</f>
        <v>14.764455047204603</v>
      </c>
      <c r="AN13" s="85">
        <f>'Net zero emission summary'!BO12</f>
        <v>14.760176017953642</v>
      </c>
      <c r="AO13" s="85">
        <f>'Net zero emission summary'!BP12</f>
        <v>14.753796339003049</v>
      </c>
      <c r="AP13" s="85">
        <f>'Net zero emission summary'!BQ12</f>
        <v>14.730118909338298</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4.0979918548700839E-2</v>
      </c>
      <c r="M14" s="85">
        <f>'Net zero emission summary'!AN13</f>
        <v>4.1041576830424913E-2</v>
      </c>
      <c r="N14" s="85">
        <f>'Net zero emission summary'!AO13</f>
        <v>4.1110118710538615E-2</v>
      </c>
      <c r="O14" s="85">
        <f>'Net zero emission summary'!AP13</f>
        <v>4.1187368021080487E-2</v>
      </c>
      <c r="P14" s="85">
        <f>'Net zero emission summary'!AQ13</f>
        <v>4.1274220915966921E-2</v>
      </c>
      <c r="Q14" s="85">
        <f>'Net zero emission summary'!AR13</f>
        <v>4.1370467951321842E-2</v>
      </c>
      <c r="R14" s="85">
        <f>'Net zero emission summary'!AS13</f>
        <v>4.1429642635597903E-2</v>
      </c>
      <c r="S14" s="85">
        <f>'Net zero emission summary'!AT13</f>
        <v>4.1496772047119754E-2</v>
      </c>
      <c r="T14" s="85">
        <f>'Net zero emission summary'!AU13</f>
        <v>4.1571249151097667E-2</v>
      </c>
      <c r="U14" s="85">
        <f>'Net zero emission summary'!AV13</f>
        <v>4.165261386324056E-2</v>
      </c>
      <c r="V14" s="85">
        <f>'Net zero emission summary'!AW13</f>
        <v>4.1740159928138836E-2</v>
      </c>
      <c r="W14" s="85">
        <f>'Net zero emission summary'!AX13</f>
        <v>4.1798520949416933E-2</v>
      </c>
      <c r="X14" s="85">
        <f>'Net zero emission summary'!AY13</f>
        <v>4.1862831408882237E-2</v>
      </c>
      <c r="Y14" s="85">
        <f>'Net zero emission summary'!AZ13</f>
        <v>4.1932868449706784E-2</v>
      </c>
      <c r="Z14" s="85">
        <f>'Net zero emission summary'!BA13</f>
        <v>4.200943684279293E-2</v>
      </c>
      <c r="AA14" s="85">
        <f>'Net zero emission summary'!BB13</f>
        <v>4.2090074138700466E-2</v>
      </c>
      <c r="AB14" s="85">
        <f>'Net zero emission summary'!BC13</f>
        <v>4.2141425142857424E-2</v>
      </c>
      <c r="AC14" s="85">
        <f>'Net zero emission summary'!BD13</f>
        <v>4.2198084460928327E-2</v>
      </c>
      <c r="AD14" s="85">
        <f>'Net zero emission summary'!BE13</f>
        <v>4.2257934479386014E-2</v>
      </c>
      <c r="AE14" s="85">
        <f>'Net zero emission summary'!BF13</f>
        <v>4.2321861471553923E-2</v>
      </c>
      <c r="AF14" s="85">
        <f>'Net zero emission summary'!BG13</f>
        <v>4.2389559009305897E-2</v>
      </c>
      <c r="AG14" s="85">
        <f>'Net zero emission summary'!BH13</f>
        <v>4.2429705886674676E-2</v>
      </c>
      <c r="AH14" s="85">
        <f>'Net zero emission summary'!BI13</f>
        <v>4.2472309507896669E-2</v>
      </c>
      <c r="AI14" s="85">
        <f>'Net zero emission summary'!BJ13</f>
        <v>4.2518227152145469E-2</v>
      </c>
      <c r="AJ14" s="85">
        <f>'Net zero emission summary'!BK13</f>
        <v>4.256759328317674E-2</v>
      </c>
      <c r="AK14" s="85">
        <f>'Net zero emission summary'!BL13</f>
        <v>4.2620378963877152E-2</v>
      </c>
      <c r="AL14" s="85">
        <f>'Net zero emission summary'!BM13</f>
        <v>4.2643626024880817E-2</v>
      </c>
      <c r="AM14" s="85">
        <f>'Net zero emission summary'!BN13</f>
        <v>4.2657597356347103E-2</v>
      </c>
      <c r="AN14" s="85">
        <f>'Net zero emission summary'!BO13</f>
        <v>4.267167826360016E-2</v>
      </c>
      <c r="AO14" s="85">
        <f>'Net zero emission summary'!BP13</f>
        <v>4.2688064331916208E-2</v>
      </c>
      <c r="AP14" s="85">
        <f>'Net zero emission summary'!BQ13</f>
        <v>4.2705753060833934E-2</v>
      </c>
    </row>
    <row r="15" spans="1:42" x14ac:dyDescent="0.3">
      <c r="A15" t="str">
        <f>'Emissions summary'!C14</f>
        <v>3A2d Goats</v>
      </c>
      <c r="B15" t="str">
        <f t="shared" si="1"/>
        <v>A3A2d</v>
      </c>
      <c r="C15" t="str">
        <f>'Emissions summary'!D14</f>
        <v>CH4</v>
      </c>
      <c r="D15" s="85">
        <f>'Net zero emission summary'!AE14</f>
        <v>4.2381891563828093E-2</v>
      </c>
      <c r="E15" s="85">
        <f>'Net zero emission summary'!AF14</f>
        <v>4.2492064024381909E-2</v>
      </c>
      <c r="F15" s="85">
        <f>'Net zero emission summary'!AG14</f>
        <v>4.2644043040358376E-2</v>
      </c>
      <c r="G15" s="85">
        <f>'Net zero emission summary'!AH14</f>
        <v>4.2829193619610274E-2</v>
      </c>
      <c r="H15" s="85">
        <f>'Net zero emission summary'!AI14</f>
        <v>4.3047251688384705E-2</v>
      </c>
      <c r="I15" s="85">
        <f>'Net zero emission summary'!AJ14</f>
        <v>4.3296890030905533E-2</v>
      </c>
      <c r="J15" s="85">
        <f>'Net zero emission summary'!AK14</f>
        <v>4.3565554612885068E-2</v>
      </c>
      <c r="K15" s="85">
        <f>'Net zero emission summary'!AL14</f>
        <v>4.3852181920952263E-2</v>
      </c>
      <c r="L15" s="85">
        <f>'Net zero emission summary'!AM14</f>
        <v>4.411212040678969E-2</v>
      </c>
      <c r="M15" s="85">
        <f>'Net zero emission summary'!AN14</f>
        <v>4.4239090237410433E-2</v>
      </c>
      <c r="N15" s="85">
        <f>'Net zero emission summary'!AO14</f>
        <v>4.4373633116557606E-2</v>
      </c>
      <c r="O15" s="85">
        <f>'Net zero emission summary'!AP14</f>
        <v>4.4518936961026656E-2</v>
      </c>
      <c r="P15" s="85">
        <f>'Net zero emission summary'!AQ14</f>
        <v>4.4676626144995971E-2</v>
      </c>
      <c r="Q15" s="85">
        <f>'Net zero emission summary'!AR14</f>
        <v>4.4846498750410455E-2</v>
      </c>
      <c r="R15" s="85">
        <f>'Net zero emission summary'!AS14</f>
        <v>4.4953782170835829E-2</v>
      </c>
      <c r="S15" s="85">
        <f>'Net zero emission summary'!AT14</f>
        <v>4.5071485075864032E-2</v>
      </c>
      <c r="T15" s="85">
        <f>'Net zero emission summary'!AU14</f>
        <v>4.5198718902312668E-2</v>
      </c>
      <c r="U15" s="85">
        <f>'Net zero emission summary'!AV14</f>
        <v>4.533482518915731E-2</v>
      </c>
      <c r="V15" s="85">
        <f>'Net zero emission summary'!AW14</f>
        <v>4.5478746445902218E-2</v>
      </c>
      <c r="W15" s="85">
        <f>'Net zero emission summary'!AX14</f>
        <v>4.5574162450620709E-2</v>
      </c>
      <c r="X15" s="85">
        <f>'Net zero emission summary'!AY14</f>
        <v>4.5677379217907987E-2</v>
      </c>
      <c r="Y15" s="85">
        <f>'Net zero emission summary'!AZ14</f>
        <v>4.5788088055114556E-2</v>
      </c>
      <c r="Z15" s="85">
        <f>'Net zero emission summary'!BA14</f>
        <v>4.5907604813149538E-2</v>
      </c>
      <c r="AA15" s="85">
        <f>'Net zero emission summary'!BB14</f>
        <v>4.6032061377879158E-2</v>
      </c>
      <c r="AB15" s="85">
        <f>'Net zero emission summary'!BC14</f>
        <v>4.6108841697139621E-2</v>
      </c>
      <c r="AC15" s="85">
        <f>'Net zero emission summary'!BD14</f>
        <v>4.6192794885165943E-2</v>
      </c>
      <c r="AD15" s="85">
        <f>'Net zero emission summary'!BE14</f>
        <v>4.6280608407502616E-2</v>
      </c>
      <c r="AE15" s="85">
        <f>'Net zero emission summary'!BF14</f>
        <v>4.6373706652453987E-2</v>
      </c>
      <c r="AF15" s="85">
        <f>'Net zero emission summary'!BG14</f>
        <v>4.6471631076573351E-2</v>
      </c>
      <c r="AG15" s="85">
        <f>'Net zero emission summary'!BH14</f>
        <v>4.6525401690097591E-2</v>
      </c>
      <c r="AH15" s="85">
        <f>'Net zero emission summary'!BI14</f>
        <v>4.6582156774489861E-2</v>
      </c>
      <c r="AI15" s="85">
        <f>'Net zero emission summary'!BJ14</f>
        <v>4.6643255367290803E-2</v>
      </c>
      <c r="AJ15" s="85">
        <f>'Net zero emission summary'!BK14</f>
        <v>4.6708920016818922E-2</v>
      </c>
      <c r="AK15" s="85">
        <f>'Net zero emission summary'!BL14</f>
        <v>4.6779115984831067E-2</v>
      </c>
      <c r="AL15" s="85">
        <f>'Net zero emission summary'!BM14</f>
        <v>4.6802725847002222E-2</v>
      </c>
      <c r="AM15" s="85">
        <f>'Net zero emission summary'!BN14</f>
        <v>4.6811388621033956E-2</v>
      </c>
      <c r="AN15" s="85">
        <f>'Net zero emission summary'!BO14</f>
        <v>4.6819713462592817E-2</v>
      </c>
      <c r="AO15" s="85">
        <f>'Net zero emission summary'!BP14</f>
        <v>4.6831114167145443E-2</v>
      </c>
      <c r="AP15" s="85">
        <f>'Net zero emission summary'!BQ14</f>
        <v>4.6844052299524735E-2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4.1536453250924088E-3</v>
      </c>
      <c r="F16" s="85">
        <f>'Net zero emission summary'!AG15</f>
        <v>4.1840370126470534E-3</v>
      </c>
      <c r="G16" s="85">
        <f>'Net zero emission summary'!AH15</f>
        <v>4.1905340987284578E-3</v>
      </c>
      <c r="H16" s="85">
        <f>'Net zero emission summary'!AI15</f>
        <v>4.1812329246154606E-3</v>
      </c>
      <c r="I16" s="85">
        <f>'Net zero emission summary'!AJ15</f>
        <v>4.1564738854214557E-3</v>
      </c>
      <c r="J16" s="85">
        <f>'Net zero emission summary'!AK15</f>
        <v>4.1427460620707141E-3</v>
      </c>
      <c r="K16" s="85">
        <f>'Net zero emission summary'!AL15</f>
        <v>4.130408792135833E-3</v>
      </c>
      <c r="L16" s="85">
        <f>'Net zero emission summary'!AM15</f>
        <v>3.8942775806247638E-3</v>
      </c>
      <c r="M16" s="85">
        <f>'Net zero emission summary'!AN15</f>
        <v>3.9425052238853163E-3</v>
      </c>
      <c r="N16" s="85">
        <f>'Net zero emission summary'!AO15</f>
        <v>3.962716571769458E-3</v>
      </c>
      <c r="O16" s="85">
        <f>'Net zero emission summary'!AP15</f>
        <v>3.9755865195643877E-3</v>
      </c>
      <c r="P16" s="85">
        <f>'Net zero emission summary'!AQ15</f>
        <v>3.9930795267340601E-3</v>
      </c>
      <c r="Q16" s="85">
        <f>'Net zero emission summary'!AR15</f>
        <v>4.0172958864803281E-3</v>
      </c>
      <c r="R16" s="85">
        <f>'Net zero emission summary'!AS15</f>
        <v>4.0482572067197936E-3</v>
      </c>
      <c r="S16" s="85">
        <f>'Net zero emission summary'!AT15</f>
        <v>4.0847260501190022E-3</v>
      </c>
      <c r="T16" s="85">
        <f>'Net zero emission summary'!AU15</f>
        <v>4.1246013975712904E-3</v>
      </c>
      <c r="U16" s="85">
        <f>'Net zero emission summary'!AV15</f>
        <v>4.166707245953109E-3</v>
      </c>
      <c r="V16" s="85">
        <f>'Net zero emission summary'!AW15</f>
        <v>4.2076617517569177E-3</v>
      </c>
      <c r="W16" s="85">
        <f>'Net zero emission summary'!AX15</f>
        <v>4.2640751433137931E-3</v>
      </c>
      <c r="X16" s="85">
        <f>'Net zero emission summary'!AY15</f>
        <v>4.3242026523805516E-3</v>
      </c>
      <c r="Y16" s="85">
        <f>'Net zero emission summary'!AZ15</f>
        <v>4.3880305789596773E-3</v>
      </c>
      <c r="Z16" s="85">
        <f>'Net zero emission summary'!BA15</f>
        <v>4.4634772851901774E-3</v>
      </c>
      <c r="AA16" s="85">
        <f>'Net zero emission summary'!BB15</f>
        <v>4.5325609591283702E-3</v>
      </c>
      <c r="AB16" s="85">
        <f>'Net zero emission summary'!BC15</f>
        <v>4.6108934889704384E-3</v>
      </c>
      <c r="AC16" s="85">
        <f>'Net zero emission summary'!BD15</f>
        <v>4.6974397037173703E-3</v>
      </c>
      <c r="AD16" s="85">
        <f>'Net zero emission summary'!BE15</f>
        <v>4.7768797267353849E-3</v>
      </c>
      <c r="AE16" s="85">
        <f>'Net zero emission summary'!BF15</f>
        <v>4.8572490905313811E-3</v>
      </c>
      <c r="AF16" s="85">
        <f>'Net zero emission summary'!BG15</f>
        <v>4.9371936324104065E-3</v>
      </c>
      <c r="AG16" s="85">
        <f>'Net zero emission summary'!BH15</f>
        <v>5.0291147653371022E-3</v>
      </c>
      <c r="AH16" s="85">
        <f>'Net zero emission summary'!BI15</f>
        <v>5.1140416699349605E-3</v>
      </c>
      <c r="AI16" s="85">
        <f>'Net zero emission summary'!BJ15</f>
        <v>5.1994470851540377E-3</v>
      </c>
      <c r="AJ16" s="85">
        <f>'Net zero emission summary'!BK15</f>
        <v>5.2871518568294437E-3</v>
      </c>
      <c r="AK16" s="85">
        <f>'Net zero emission summary'!BL15</f>
        <v>5.3776591442236668E-3</v>
      </c>
      <c r="AL16" s="85">
        <f>'Net zero emission summary'!BM15</f>
        <v>5.4734888709334932E-3</v>
      </c>
      <c r="AM16" s="85">
        <f>'Net zero emission summary'!BN15</f>
        <v>5.4785507754715034E-3</v>
      </c>
      <c r="AN16" s="85">
        <f>'Net zero emission summary'!BO15</f>
        <v>5.4650141561279689E-3</v>
      </c>
      <c r="AO16" s="85">
        <f>'Net zero emission summary'!BP15</f>
        <v>5.4501889243389621E-3</v>
      </c>
      <c r="AP16" s="85">
        <f>'Net zero emission summary'!BQ15</f>
        <v>5.4271120804957711E-3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23.230039099944467</v>
      </c>
      <c r="F18" s="85">
        <f>'Net zero emission summary'!AG17</f>
        <v>23.240459651013445</v>
      </c>
      <c r="G18" s="85">
        <f>'Net zero emission summary'!AH17</f>
        <v>23.027094422284396</v>
      </c>
      <c r="H18" s="85">
        <f>'Net zero emission summary'!AI17</f>
        <v>22.678619791645836</v>
      </c>
      <c r="I18" s="85">
        <f>'Net zero emission summary'!AJ17</f>
        <v>22.200606495542029</v>
      </c>
      <c r="J18" s="85">
        <f>'Net zero emission summary'!AK17</f>
        <v>21.853515832253049</v>
      </c>
      <c r="K18" s="85">
        <f>'Net zero emission summary'!AL17</f>
        <v>21.53713803785411</v>
      </c>
      <c r="L18" s="85">
        <f>'Net zero emission summary'!AM17</f>
        <v>19.016212820634273</v>
      </c>
      <c r="M18" s="85">
        <f>'Net zero emission summary'!AN17</f>
        <v>19.256688525824135</v>
      </c>
      <c r="N18" s="85">
        <f>'Net zero emission summary'!AO17</f>
        <v>19.226032651173554</v>
      </c>
      <c r="O18" s="85">
        <f>'Net zero emission summary'!AP17</f>
        <v>19.130993552286814</v>
      </c>
      <c r="P18" s="85">
        <f>'Net zero emission summary'!AQ17</f>
        <v>19.086698774164212</v>
      </c>
      <c r="Q18" s="85">
        <f>'Net zero emission summary'!AR17</f>
        <v>19.110923458461315</v>
      </c>
      <c r="R18" s="85">
        <f>'Net zero emission summary'!AS17</f>
        <v>19.171524354312023</v>
      </c>
      <c r="S18" s="85">
        <f>'Net zero emission summary'!AT17</f>
        <v>19.284413096495587</v>
      </c>
      <c r="T18" s="85">
        <f>'Net zero emission summary'!AU17</f>
        <v>19.42855784332793</v>
      </c>
      <c r="U18" s="85">
        <f>'Net zero emission summary'!AV17</f>
        <v>19.592185180114708</v>
      </c>
      <c r="V18" s="85">
        <f>'Net zero emission summary'!AW17</f>
        <v>19.744411951026695</v>
      </c>
      <c r="W18" s="85">
        <f>'Net zero emission summary'!AX17</f>
        <v>20.00686634360278</v>
      </c>
      <c r="X18" s="85">
        <f>'Net zero emission summary'!AY17</f>
        <v>20.29693157258993</v>
      </c>
      <c r="Y18" s="85">
        <f>'Net zero emission summary'!AZ17</f>
        <v>20.613414764784128</v>
      </c>
      <c r="Z18" s="85">
        <f>'Net zero emission summary'!BA17</f>
        <v>21.022653303106992</v>
      </c>
      <c r="AA18" s="85">
        <f>'Net zero emission summary'!BB17</f>
        <v>21.37017902026324</v>
      </c>
      <c r="AB18" s="85">
        <f>'Net zero emission summary'!BC17</f>
        <v>21.762576505401441</v>
      </c>
      <c r="AC18" s="85">
        <f>'Net zero emission summary'!BD17</f>
        <v>22.212997102593629</v>
      </c>
      <c r="AD18" s="85">
        <f>'Net zero emission summary'!BE17</f>
        <v>22.594786283839515</v>
      </c>
      <c r="AE18" s="85">
        <f>'Net zero emission summary'!BF17</f>
        <v>22.974618982825948</v>
      </c>
      <c r="AF18" s="85">
        <f>'Net zero emission summary'!BG17</f>
        <v>23.341600703909169</v>
      </c>
      <c r="AG18" s="85">
        <f>'Net zero emission summary'!BH17</f>
        <v>23.767883423860322</v>
      </c>
      <c r="AH18" s="85">
        <f>'Net zero emission summary'!BI17</f>
        <v>24.127714644706611</v>
      </c>
      <c r="AI18" s="85">
        <f>'Net zero emission summary'!BJ17</f>
        <v>24.48040670885781</v>
      </c>
      <c r="AJ18" s="85">
        <f>'Net zero emission summary'!BK17</f>
        <v>24.839703142299317</v>
      </c>
      <c r="AK18" s="85">
        <f>'Net zero emission summary'!BL17</f>
        <v>25.208838499839633</v>
      </c>
      <c r="AL18" s="85">
        <f>'Net zero emission summary'!BM17</f>
        <v>25.578353791330549</v>
      </c>
      <c r="AM18" s="85">
        <f>'Net zero emission summary'!BN17</f>
        <v>25.275107817933151</v>
      </c>
      <c r="AN18" s="85">
        <f>'Net zero emission summary'!BO17</f>
        <v>24.842817344773426</v>
      </c>
      <c r="AO18" s="85">
        <f>'Net zero emission summary'!BP17</f>
        <v>24.409005107503496</v>
      </c>
      <c r="AP18" s="85">
        <f>'Net zero emission summary'!BQ17</f>
        <v>23.925095256618846</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2.9232175341370552</v>
      </c>
      <c r="F19" s="85">
        <f>'Net zero emission summary'!AG18</f>
        <v>2.9856726990921154</v>
      </c>
      <c r="G19" s="85">
        <f>'Net zero emission summary'!AH18</f>
        <v>3.010218986645961</v>
      </c>
      <c r="H19" s="85">
        <f>'Net zero emission summary'!AI18</f>
        <v>3.0101265790703753</v>
      </c>
      <c r="I19" s="85">
        <f>'Net zero emission summary'!AJ18</f>
        <v>2.9854362546719693</v>
      </c>
      <c r="J19" s="85">
        <f>'Net zero emission summary'!AK18</f>
        <v>2.9805084686213332</v>
      </c>
      <c r="K19" s="85">
        <f>'Net zero emission summary'!AL18</f>
        <v>2.9788681664379344</v>
      </c>
      <c r="L19" s="85">
        <f>'Net zero emission summary'!AM18</f>
        <v>2.5837961407599774</v>
      </c>
      <c r="M19" s="85">
        <f>'Net zero emission summary'!AN18</f>
        <v>2.6770369731637191</v>
      </c>
      <c r="N19" s="85">
        <f>'Net zero emission summary'!AO18</f>
        <v>2.7218694270677903</v>
      </c>
      <c r="O19" s="85">
        <f>'Net zero emission summary'!AP18</f>
        <v>2.7545810378509263</v>
      </c>
      <c r="P19" s="85">
        <f>'Net zero emission summary'!AQ18</f>
        <v>2.7963697919270749</v>
      </c>
      <c r="Q19" s="85">
        <f>'Net zero emission summary'!AR18</f>
        <v>2.8510756117270435</v>
      </c>
      <c r="R19" s="85">
        <f>'Net zero emission summary'!AS18</f>
        <v>2.9144486241109724</v>
      </c>
      <c r="S19" s="85">
        <f>'Net zero emission summary'!AT18</f>
        <v>2.9885772371992094</v>
      </c>
      <c r="T19" s="85">
        <f>'Net zero emission summary'!AU18</f>
        <v>3.0697571333597775</v>
      </c>
      <c r="U19" s="85">
        <f>'Net zero emission summary'!AV18</f>
        <v>3.1559255537052957</v>
      </c>
      <c r="V19" s="85">
        <f>'Net zero emission summary'!AW18</f>
        <v>3.2409939154759804</v>
      </c>
      <c r="W19" s="85">
        <f>'Net zero emission summary'!AX18</f>
        <v>3.3511562310384369</v>
      </c>
      <c r="X19" s="85">
        <f>'Net zero emission summary'!AY18</f>
        <v>3.4689962577296898</v>
      </c>
      <c r="Y19" s="85">
        <f>'Net zero emission summary'!AZ18</f>
        <v>3.5945601146725745</v>
      </c>
      <c r="Z19" s="85">
        <f>'Net zero emission summary'!BA18</f>
        <v>3.7424301889220697</v>
      </c>
      <c r="AA19" s="85">
        <f>'Net zero emission summary'!BB18</f>
        <v>3.8797706179282714</v>
      </c>
      <c r="AB19" s="85">
        <f>'Net zero emission summary'!BC18</f>
        <v>4.0306816599809627</v>
      </c>
      <c r="AC19" s="85">
        <f>'Net zero emission summary'!BD18</f>
        <v>4.1976047759618922</v>
      </c>
      <c r="AD19" s="85">
        <f>'Net zero emission summary'!BE18</f>
        <v>4.3523796401371531</v>
      </c>
      <c r="AE19" s="85">
        <f>'Net zero emission summary'!BF18</f>
        <v>4.5098258447923625</v>
      </c>
      <c r="AF19" s="85">
        <f>'Net zero emission summary'!BG18</f>
        <v>4.6674757014323784</v>
      </c>
      <c r="AG19" s="85">
        <f>'Net zero emission summary'!BH18</f>
        <v>4.8432537586590003</v>
      </c>
      <c r="AH19" s="85">
        <f>'Net zero emission summary'!BI18</f>
        <v>5.0067949475687579</v>
      </c>
      <c r="AI19" s="85">
        <f>'Net zero emission summary'!BJ18</f>
        <v>5.1719679305554669</v>
      </c>
      <c r="AJ19" s="85">
        <f>'Net zero emission summary'!BK18</f>
        <v>5.3421875758835826</v>
      </c>
      <c r="AK19" s="85">
        <f>'Net zero emission summary'!BL18</f>
        <v>5.5184317275314347</v>
      </c>
      <c r="AL19" s="85">
        <f>'Net zero emission summary'!BM18</f>
        <v>5.6993959048259493</v>
      </c>
      <c r="AM19" s="85">
        <f>'Net zero emission summary'!BN18</f>
        <v>5.7118119251699389</v>
      </c>
      <c r="AN19" s="85">
        <f>'Net zero emission summary'!BO18</f>
        <v>5.6899840019261596</v>
      </c>
      <c r="AO19" s="85">
        <f>'Net zero emission summary'!BP18</f>
        <v>5.6661193779716257</v>
      </c>
      <c r="AP19" s="85">
        <f>'Net zero emission summary'!BQ18</f>
        <v>5.6272139042183378</v>
      </c>
    </row>
    <row r="20" spans="1:42" x14ac:dyDescent="0.3">
      <c r="A20" t="str">
        <f>'Emissions summary'!C20</f>
        <v>3A2a Cattle</v>
      </c>
      <c r="B20" t="str">
        <f t="shared" si="1"/>
        <v>A3A2a</v>
      </c>
      <c r="C20" t="str">
        <f>'Emissions summary'!D20</f>
        <v>N2O</v>
      </c>
      <c r="D20" s="85">
        <f>'Net zero emission summary'!AE20</f>
        <v>2.6405154397771438</v>
      </c>
      <c r="E20" s="85">
        <f>'Net zero emission summary'!AF20</f>
        <v>2.6638547658757199</v>
      </c>
      <c r="F20" s="85">
        <f>'Net zero emission summary'!AG20</f>
        <v>2.7012838960025114</v>
      </c>
      <c r="G20" s="85">
        <f>'Net zero emission summary'!AH20</f>
        <v>2.7146557268578313</v>
      </c>
      <c r="H20" s="85">
        <f>'Net zero emission summary'!AI20</f>
        <v>2.7128512798971718</v>
      </c>
      <c r="I20" s="85">
        <f>'Net zero emission summary'!AJ20</f>
        <v>2.6960639868509837</v>
      </c>
      <c r="J20" s="85">
        <f>'Net zero emission summary'!AK20</f>
        <v>2.6925532758612407</v>
      </c>
      <c r="K20" s="85">
        <f>'Net zero emission summary'!AL20</f>
        <v>2.6916404315629796</v>
      </c>
      <c r="L20" s="85">
        <f>'Net zero emission summary'!AM20</f>
        <v>2.4400298941338479</v>
      </c>
      <c r="M20" s="85">
        <f>'Net zero emission summary'!AN20</f>
        <v>2.5038082649689839</v>
      </c>
      <c r="N20" s="85">
        <f>'Net zero emission summary'!AO20</f>
        <v>2.5369091271692055</v>
      </c>
      <c r="O20" s="85">
        <f>'Net zero emission summary'!AP20</f>
        <v>2.5624925064956487</v>
      </c>
      <c r="P20" s="85">
        <f>'Net zero emission summary'!AQ20</f>
        <v>2.5940744445332093</v>
      </c>
      <c r="Q20" s="85">
        <f>'Net zero emission summary'!AR20</f>
        <v>2.6340922424042965</v>
      </c>
      <c r="R20" s="85">
        <f>'Net zero emission summary'!AS20</f>
        <v>2.6778892586919176</v>
      </c>
      <c r="S20" s="85">
        <f>'Net zero emission summary'!AT20</f>
        <v>2.7287182586629255</v>
      </c>
      <c r="T20" s="85">
        <f>'Net zero emission summary'!AU20</f>
        <v>2.7842096417331494</v>
      </c>
      <c r="U20" s="85">
        <f>'Net zero emission summary'!AV20</f>
        <v>2.8430426902077746</v>
      </c>
      <c r="V20" s="85">
        <f>'Net zero emission summary'!AW20</f>
        <v>2.9013338768311767</v>
      </c>
      <c r="W20" s="85">
        <f>'Net zero emission summary'!AX20</f>
        <v>2.9685932067628205</v>
      </c>
      <c r="X20" s="85">
        <f>'Net zero emission summary'!AY20</f>
        <v>3.0406977815545351</v>
      </c>
      <c r="Y20" s="85">
        <f>'Net zero emission summary'!AZ20</f>
        <v>3.1176512473637397</v>
      </c>
      <c r="Z20" s="85">
        <f>'Net zero emission summary'!BA20</f>
        <v>3.2086418195471449</v>
      </c>
      <c r="AA20" s="85">
        <f>'Net zero emission summary'!BB20</f>
        <v>3.2928919946030373</v>
      </c>
      <c r="AB20" s="85">
        <f>'Net zero emission summary'!BC20</f>
        <v>3.3842067708343322</v>
      </c>
      <c r="AC20" s="85">
        <f>'Net zero emission summary'!BD20</f>
        <v>3.4854921526141407</v>
      </c>
      <c r="AD20" s="85">
        <f>'Net zero emission summary'!BE20</f>
        <v>3.5790493117818087</v>
      </c>
      <c r="AE20" s="85">
        <f>'Net zero emission summary'!BF20</f>
        <v>3.6742053273560153</v>
      </c>
      <c r="AF20" s="85">
        <f>'Net zero emission summary'!BG20</f>
        <v>3.7694212026955332</v>
      </c>
      <c r="AG20" s="85">
        <f>'Net zero emission summary'!BH20</f>
        <v>3.8780310435483987</v>
      </c>
      <c r="AH20" s="85">
        <f>'Net zero emission summary'!BI20</f>
        <v>3.9790616947108761</v>
      </c>
      <c r="AI20" s="85">
        <f>'Net zero emission summary'!BJ20</f>
        <v>4.0811829522789376</v>
      </c>
      <c r="AJ20" s="85">
        <f>'Net zero emission summary'!BK20</f>
        <v>4.1865282710466083</v>
      </c>
      <c r="AK20" s="85">
        <f>'Net zero emission summary'!BL20</f>
        <v>4.2957089428204487</v>
      </c>
      <c r="AL20" s="85">
        <f>'Net zero emission summary'!BM20</f>
        <v>4.4066415025594168</v>
      </c>
      <c r="AM20" s="85">
        <f>'Net zero emission summary'!BN20</f>
        <v>4.4128156086632337</v>
      </c>
      <c r="AN20" s="85">
        <f>'Net zero emission summary'!BO20</f>
        <v>4.3978994469931711</v>
      </c>
      <c r="AO20" s="85">
        <f>'Net zero emission summary'!BP20</f>
        <v>4.3819367873040829</v>
      </c>
      <c r="AP20" s="85">
        <f>'Net zero emission summary'!BQ20</f>
        <v>4.3568456234522044</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0.18346956612050624</v>
      </c>
      <c r="M21" s="85">
        <f>'Net zero emission summary'!AN21</f>
        <v>0.18374561396531119</v>
      </c>
      <c r="N21" s="85">
        <f>'Net zero emission summary'!AO21</f>
        <v>0.18405248009513525</v>
      </c>
      <c r="O21" s="85">
        <f>'Net zero emission summary'!AP21</f>
        <v>0.18439832991597818</v>
      </c>
      <c r="P21" s="85">
        <f>'Net zero emission summary'!AQ21</f>
        <v>0.18478717556295493</v>
      </c>
      <c r="Q21" s="85">
        <f>'Net zero emission summary'!AR21</f>
        <v>0.18521807934320444</v>
      </c>
      <c r="R21" s="85">
        <f>'Net zero emission summary'!AS21</f>
        <v>0.18548300797249262</v>
      </c>
      <c r="S21" s="85">
        <f>'Net zero emission summary'!AT21</f>
        <v>0.18578355039526975</v>
      </c>
      <c r="T21" s="85">
        <f>'Net zero emission summary'!AU21</f>
        <v>0.18611698888018285</v>
      </c>
      <c r="U21" s="85">
        <f>'Net zero emission summary'!AV21</f>
        <v>0.186481263602121</v>
      </c>
      <c r="V21" s="85">
        <f>'Net zero emission summary'!AW21</f>
        <v>0.18687321261303363</v>
      </c>
      <c r="W21" s="85">
        <f>'Net zero emission summary'!AX21</f>
        <v>0.18713449842402219</v>
      </c>
      <c r="X21" s="85">
        <f>'Net zero emission summary'!AY21</f>
        <v>0.18742242022848088</v>
      </c>
      <c r="Y21" s="85">
        <f>'Net zero emission summary'!AZ21</f>
        <v>0.18773598028295416</v>
      </c>
      <c r="Z21" s="85">
        <f>'Net zero emission summary'!BA21</f>
        <v>0.18807878159529368</v>
      </c>
      <c r="AA21" s="85">
        <f>'Net zero emission summary'!BB21</f>
        <v>0.18843979963088847</v>
      </c>
      <c r="AB21" s="85">
        <f>'Net zero emission summary'!BC21</f>
        <v>0.18866970117257481</v>
      </c>
      <c r="AC21" s="85">
        <f>'Net zero emission summary'!BD21</f>
        <v>0.18892336835570503</v>
      </c>
      <c r="AD21" s="85">
        <f>'Net zero emission summary'!BE21</f>
        <v>0.18919132049684181</v>
      </c>
      <c r="AE21" s="85">
        <f>'Net zero emission summary'!BF21</f>
        <v>0.18947752549508984</v>
      </c>
      <c r="AF21" s="85">
        <f>'Net zero emission summary'!BG21</f>
        <v>0.18978061145325303</v>
      </c>
      <c r="AG21" s="85">
        <f>'Net zero emission summary'!BH21</f>
        <v>0.18996035144378492</v>
      </c>
      <c r="AH21" s="85">
        <f>'Net zero emission summary'!BI21</f>
        <v>0.19015109042467071</v>
      </c>
      <c r="AI21" s="85">
        <f>'Net zero emission summary'!BJ21</f>
        <v>0.19035666648645794</v>
      </c>
      <c r="AJ21" s="85">
        <f>'Net zero emission summary'!BK21</f>
        <v>0.19057768163148792</v>
      </c>
      <c r="AK21" s="85">
        <f>'Net zero emission summary'!BL21</f>
        <v>0.19081400630655942</v>
      </c>
      <c r="AL21" s="85">
        <f>'Net zero emission summary'!BM21</f>
        <v>0.19091808480029407</v>
      </c>
      <c r="AM21" s="85">
        <f>'Net zero emission summary'!BN21</f>
        <v>0.1909806352936339</v>
      </c>
      <c r="AN21" s="85">
        <f>'Net zero emission summary'!BO21</f>
        <v>0.19104367636437769</v>
      </c>
      <c r="AO21" s="85">
        <f>'Net zero emission summary'!BP21</f>
        <v>0.19111703778018407</v>
      </c>
      <c r="AP21" s="85">
        <f>'Net zero emission summary'!BQ21</f>
        <v>0.19119623128604482</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0.12966672233797988</v>
      </c>
      <c r="F22" s="85">
        <f>'Net zero emission summary'!AG22</f>
        <v>0.13013049413439137</v>
      </c>
      <c r="G22" s="85">
        <f>'Net zero emission summary'!AH22</f>
        <v>0.13069549066496228</v>
      </c>
      <c r="H22" s="85">
        <f>'Net zero emission summary'!AI22</f>
        <v>0.13136090609503187</v>
      </c>
      <c r="I22" s="85">
        <f>'Net zero emission summary'!AJ22</f>
        <v>0.13212269035728819</v>
      </c>
      <c r="J22" s="85">
        <f>'Net zero emission summary'!AK22</f>
        <v>0.13294253416938448</v>
      </c>
      <c r="K22" s="85">
        <f>'Net zero emission summary'!AL22</f>
        <v>0.13381719216548243</v>
      </c>
      <c r="L22" s="85">
        <f>'Net zero emission summary'!AM22</f>
        <v>0.1346104078456786</v>
      </c>
      <c r="M22" s="85">
        <f>'Net zero emission summary'!AN22</f>
        <v>0.13499786282463541</v>
      </c>
      <c r="N22" s="85">
        <f>'Net zero emission summary'!AO22</f>
        <v>0.1354084273512943</v>
      </c>
      <c r="O22" s="85">
        <f>'Net zero emission summary'!AP22</f>
        <v>0.13585182951798119</v>
      </c>
      <c r="P22" s="85">
        <f>'Net zero emission summary'!AQ22</f>
        <v>0.13633302618618068</v>
      </c>
      <c r="Q22" s="85">
        <f>'Net zero emission summary'!AR22</f>
        <v>0.13685140119254588</v>
      </c>
      <c r="R22" s="85">
        <f>'Net zero emission summary'!AS22</f>
        <v>0.13717878207665127</v>
      </c>
      <c r="S22" s="85">
        <f>'Net zero emission summary'!AT22</f>
        <v>0.13753795855477927</v>
      </c>
      <c r="T22" s="85">
        <f>'Net zero emission summary'!AU22</f>
        <v>0.13792621913060463</v>
      </c>
      <c r="U22" s="85">
        <f>'Net zero emission summary'!AV22</f>
        <v>0.13834155447639085</v>
      </c>
      <c r="V22" s="85">
        <f>'Net zero emission summary'!AW22</f>
        <v>0.13878073760541385</v>
      </c>
      <c r="W22" s="85">
        <f>'Net zero emission summary'!AX22</f>
        <v>0.13907190445914291</v>
      </c>
      <c r="X22" s="85">
        <f>'Net zero emission summary'!AY22</f>
        <v>0.13938687574170483</v>
      </c>
      <c r="Y22" s="85">
        <f>'Net zero emission summary'!AZ22</f>
        <v>0.1397247094615775</v>
      </c>
      <c r="Z22" s="85">
        <f>'Net zero emission summary'!BA22</f>
        <v>0.14008942100559582</v>
      </c>
      <c r="AA22" s="85">
        <f>'Net zero emission summary'!BB22</f>
        <v>0.14046920662421566</v>
      </c>
      <c r="AB22" s="85">
        <f>'Net zero emission summary'!BC22</f>
        <v>0.14070350572375712</v>
      </c>
      <c r="AC22" s="85">
        <f>'Net zero emission summary'!BD22</f>
        <v>0.14095969320184595</v>
      </c>
      <c r="AD22" s="85">
        <f>'Net zero emission summary'!BE22</f>
        <v>0.14122766068894696</v>
      </c>
      <c r="AE22" s="85">
        <f>'Net zero emission summary'!BF22</f>
        <v>0.14151175477934785</v>
      </c>
      <c r="AF22" s="85">
        <f>'Net zero emission summary'!BG22</f>
        <v>0.1418105762040992</v>
      </c>
      <c r="AG22" s="85">
        <f>'Net zero emission summary'!BH22</f>
        <v>0.14197466000124753</v>
      </c>
      <c r="AH22" s="85">
        <f>'Net zero emission summary'!BI22</f>
        <v>0.14214785106499386</v>
      </c>
      <c r="AI22" s="85">
        <f>'Net zero emission summary'!BJ22</f>
        <v>0.14233429656840402</v>
      </c>
      <c r="AJ22" s="85">
        <f>'Net zero emission summary'!BK22</f>
        <v>0.14253467562913633</v>
      </c>
      <c r="AK22" s="85">
        <f>'Net zero emission summary'!BL22</f>
        <v>0.14274888224165236</v>
      </c>
      <c r="AL22" s="85">
        <f>'Net zero emission summary'!BM22</f>
        <v>0.14282092895232348</v>
      </c>
      <c r="AM22" s="85">
        <f>'Net zero emission summary'!BN22</f>
        <v>0.14284736385354191</v>
      </c>
      <c r="AN22" s="85">
        <f>'Net zero emission summary'!BO22</f>
        <v>0.14287276753641082</v>
      </c>
      <c r="AO22" s="85">
        <f>'Net zero emission summary'!BP22</f>
        <v>0.14290755737365746</v>
      </c>
      <c r="AP22" s="85">
        <f>'Net zero emission summary'!BQ22</f>
        <v>0.14294703875111736</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0.13486096937945152</v>
      </c>
      <c r="F23" s="85">
        <f>'Net zero emission summary'!AG25</f>
        <v>0.13492146542995687</v>
      </c>
      <c r="G23" s="85">
        <f>'Net zero emission summary'!AH25</f>
        <v>0.13368278298717368</v>
      </c>
      <c r="H23" s="85">
        <f>'Net zero emission summary'!AI25</f>
        <v>0.13165972885928906</v>
      </c>
      <c r="I23" s="85">
        <f>'Net zero emission summary'!AJ25</f>
        <v>0.12888464371149955</v>
      </c>
      <c r="J23" s="85">
        <f>'Net zero emission summary'!AK25</f>
        <v>0.12686962414513903</v>
      </c>
      <c r="K23" s="85">
        <f>'Net zero emission summary'!AL25</f>
        <v>0.12503290678710083</v>
      </c>
      <c r="L23" s="85">
        <f>'Net zero emission summary'!AM25</f>
        <v>0.11039778641280132</v>
      </c>
      <c r="M23" s="85">
        <f>'Net zero emission summary'!AN25</f>
        <v>0.11179385753324078</v>
      </c>
      <c r="N23" s="85">
        <f>'Net zero emission summary'!AO25</f>
        <v>0.11161588620246662</v>
      </c>
      <c r="O23" s="85">
        <f>'Net zero emission summary'!AP25</f>
        <v>0.11106414089761926</v>
      </c>
      <c r="P23" s="85">
        <f>'Net zero emission summary'!AQ25</f>
        <v>0.11080698951313986</v>
      </c>
      <c r="Q23" s="85">
        <f>'Net zero emission summary'!AR25</f>
        <v>0.11094762485142586</v>
      </c>
      <c r="R23" s="85">
        <f>'Net zero emission summary'!AS25</f>
        <v>0.11129944068456019</v>
      </c>
      <c r="S23" s="85">
        <f>'Net zero emission summary'!AT25</f>
        <v>0.11195481130780374</v>
      </c>
      <c r="T23" s="85">
        <f>'Net zero emission summary'!AU25</f>
        <v>0.11279163729010747</v>
      </c>
      <c r="U23" s="85">
        <f>'Net zero emission summary'!AV25</f>
        <v>0.11374156859074379</v>
      </c>
      <c r="V23" s="85">
        <f>'Net zero emission summary'!AW25</f>
        <v>0.11462531440806112</v>
      </c>
      <c r="W23" s="85">
        <f>'Net zero emission summary'!AX25</f>
        <v>0.11614898183059211</v>
      </c>
      <c r="X23" s="85">
        <f>'Net zero emission summary'!AY25</f>
        <v>0.11783294274844405</v>
      </c>
      <c r="Y23" s="85">
        <f>'Net zero emission summary'!AZ25</f>
        <v>0.11967027198874289</v>
      </c>
      <c r="Z23" s="85">
        <f>'Net zero emission summary'!BA25</f>
        <v>0.12204608830778574</v>
      </c>
      <c r="AA23" s="85">
        <f>'Net zero emission summary'!BB25</f>
        <v>0.1240636335602211</v>
      </c>
      <c r="AB23" s="85">
        <f>'Net zero emission summary'!BC25</f>
        <v>0.12634167988636452</v>
      </c>
      <c r="AC23" s="85">
        <f>'Net zero emission summary'!BD25</f>
        <v>0.12895657683528769</v>
      </c>
      <c r="AD23" s="85">
        <f>'Net zero emission summary'!BE25</f>
        <v>0.131173037120175</v>
      </c>
      <c r="AE23" s="85">
        <f>'Net zero emission summary'!BF25</f>
        <v>0.13337813913343191</v>
      </c>
      <c r="AF23" s="85">
        <f>'Net zero emission summary'!BG25</f>
        <v>0.13550863536018776</v>
      </c>
      <c r="AG23" s="85">
        <f>'Net zero emission summary'!BH25</f>
        <v>0.13798340092536748</v>
      </c>
      <c r="AH23" s="85">
        <f>'Net zero emission summary'!BI25</f>
        <v>0.1400723852377718</v>
      </c>
      <c r="AI23" s="85">
        <f>'Net zero emission summary'!BJ25</f>
        <v>0.14211992349025729</v>
      </c>
      <c r="AJ23" s="85">
        <f>'Net zero emission summary'!BK25</f>
        <v>0.14420580311792511</v>
      </c>
      <c r="AK23" s="85">
        <f>'Net zero emission summary'!BL25</f>
        <v>0.1463488021863269</v>
      </c>
      <c r="AL23" s="85">
        <f>'Net zero emission summary'!BM25</f>
        <v>0.1484940069445537</v>
      </c>
      <c r="AM23" s="85">
        <f>'Net zero emission summary'!BN25</f>
        <v>0.14673352579526081</v>
      </c>
      <c r="AN23" s="85">
        <f>'Net zero emission summary'!BO25</f>
        <v>0.14422388248329751</v>
      </c>
      <c r="AO23" s="85">
        <f>'Net zero emission summary'!BP25</f>
        <v>0.1417054046367823</v>
      </c>
      <c r="AP23" s="85">
        <f>'Net zero emission summary'!BQ25</f>
        <v>0.13889608729978628</v>
      </c>
    </row>
    <row r="24" spans="1:42" x14ac:dyDescent="0.3">
      <c r="A24" t="str">
        <f>'Emissions summary'!C26</f>
        <v>3A2i Poultry</v>
      </c>
      <c r="B24" t="str">
        <f t="shared" si="1"/>
        <v>A3A2i</v>
      </c>
      <c r="C24" t="str">
        <f>'Emissions summary'!D26</f>
        <v>N2O</v>
      </c>
      <c r="D24" s="85">
        <f>'Net zero emission summary'!AE26</f>
        <v>2.1141223071087358</v>
      </c>
      <c r="E24" s="85">
        <f>'Net zero emission summary'!AF26</f>
        <v>2.1444079633530233</v>
      </c>
      <c r="F24" s="85">
        <f>'Net zero emission summary'!AG26</f>
        <v>2.1900184905347522</v>
      </c>
      <c r="G24" s="85">
        <f>'Net zero emission summary'!AH26</f>
        <v>2.2070152134542451</v>
      </c>
      <c r="H24" s="85">
        <f>'Net zero emission summary'!AI26</f>
        <v>2.2054156910391578</v>
      </c>
      <c r="I24" s="85">
        <f>'Net zero emission summary'!AJ26</f>
        <v>2.1852604118945722</v>
      </c>
      <c r="J24" s="85">
        <f>'Net zero emission summary'!AK26</f>
        <v>2.1799994398925189</v>
      </c>
      <c r="K24" s="85">
        <f>'Net zero emission summary'!AL26</f>
        <v>2.1772115733745308</v>
      </c>
      <c r="L24" s="85">
        <f>'Net zero emission summary'!AM26</f>
        <v>1.8781921202913254</v>
      </c>
      <c r="M24" s="85">
        <f>'Net zero emission summary'!AN26</f>
        <v>1.9472165438303726</v>
      </c>
      <c r="N24" s="85">
        <f>'Net zero emission summary'!AO26</f>
        <v>1.9797797415650031</v>
      </c>
      <c r="O24" s="85">
        <f>'Net zero emission summary'!AP26</f>
        <v>2.0032087309338467</v>
      </c>
      <c r="P24" s="85">
        <f>'Net zero emission summary'!AQ26</f>
        <v>2.0334567723485342</v>
      </c>
      <c r="Q24" s="85">
        <f>'Net zero emission summary'!AR26</f>
        <v>2.0734083380747501</v>
      </c>
      <c r="R24" s="85">
        <f>'Net zero emission summary'!AS26</f>
        <v>2.1199902342692547</v>
      </c>
      <c r="S24" s="85">
        <f>'Net zero emission summary'!AT26</f>
        <v>2.1746434801471852</v>
      </c>
      <c r="T24" s="85">
        <f>'Net zero emission summary'!AU26</f>
        <v>2.2345789532764448</v>
      </c>
      <c r="U24" s="85">
        <f>'Net zero emission summary'!AV26</f>
        <v>2.2982435050787644</v>
      </c>
      <c r="V24" s="85">
        <f>'Net zero emission summary'!AW26</f>
        <v>2.3610593515084428</v>
      </c>
      <c r="W24" s="85">
        <f>'Net zero emission summary'!AX26</f>
        <v>2.442816556106429</v>
      </c>
      <c r="X24" s="85">
        <f>'Net zero emission summary'!AY26</f>
        <v>2.5303167906799651</v>
      </c>
      <c r="Y24" s="85">
        <f>'Net zero emission summary'!AZ26</f>
        <v>2.6235922921768222</v>
      </c>
      <c r="Z24" s="85">
        <f>'Net zero emission summary'!BA26</f>
        <v>2.7335936698081755</v>
      </c>
      <c r="AA24" s="85">
        <f>'Net zero emission summary'!BB26</f>
        <v>2.8356540537655976</v>
      </c>
      <c r="AB24" s="85">
        <f>'Net zero emission summary'!BC26</f>
        <v>2.9479755377531354</v>
      </c>
      <c r="AC24" s="85">
        <f>'Net zero emission summary'!BD26</f>
        <v>3.0722867918685619</v>
      </c>
      <c r="AD24" s="85">
        <f>'Net zero emission summary'!BE26</f>
        <v>3.1874440345481694</v>
      </c>
      <c r="AE24" s="85">
        <f>'Net zero emission summary'!BF26</f>
        <v>3.3045745849113586</v>
      </c>
      <c r="AF24" s="85">
        <f>'Net zero emission summary'!BG26</f>
        <v>3.421826092630194</v>
      </c>
      <c r="AG24" s="85">
        <f>'Net zero emission summary'!BH26</f>
        <v>3.5527446328893273</v>
      </c>
      <c r="AH24" s="85">
        <f>'Net zero emission summary'!BI26</f>
        <v>3.6744487863887252</v>
      </c>
      <c r="AI24" s="85">
        <f>'Net zero emission summary'!BJ26</f>
        <v>3.797346160733666</v>
      </c>
      <c r="AJ24" s="85">
        <f>'Net zero emission summary'!BK26</f>
        <v>3.9239978939721918</v>
      </c>
      <c r="AK24" s="85">
        <f>'Net zero emission summary'!BL26</f>
        <v>4.0551361333904516</v>
      </c>
      <c r="AL24" s="85">
        <f>'Net zero emission summary'!BM26</f>
        <v>4.1898797877155296</v>
      </c>
      <c r="AM24" s="85">
        <f>'Net zero emission summary'!BN26</f>
        <v>4.1982239120896239</v>
      </c>
      <c r="AN24" s="85">
        <f>'Net zero emission summary'!BO26</f>
        <v>4.1808983195123908</v>
      </c>
      <c r="AO24" s="85">
        <f>'Net zero emission summary'!BP26</f>
        <v>4.1620536103244117</v>
      </c>
      <c r="AP24" s="85">
        <f>'Net zero emission summary'!BQ26</f>
        <v>4.1319441065750375</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891.99675099412434</v>
      </c>
      <c r="N37" s="85">
        <f>'Net zero emission summary'!AO41</f>
        <v>896.31990476583758</v>
      </c>
      <c r="O37" s="85">
        <f>'Net zero emission summary'!AP41</f>
        <v>899.04350047682215</v>
      </c>
      <c r="P37" s="85">
        <f>'Net zero emission summary'!AQ41</f>
        <v>901.3569357470551</v>
      </c>
      <c r="Q37" s="85">
        <f>'Net zero emission summary'!AR41</f>
        <v>903.93985626561346</v>
      </c>
      <c r="R37" s="85">
        <f>'Net zero emission summary'!AS41</f>
        <v>906.90932257225506</v>
      </c>
      <c r="S37" s="85">
        <f>'Net zero emission summary'!AT41</f>
        <v>910.02932620418221</v>
      </c>
      <c r="T37" s="85">
        <f>'Net zero emission summary'!AU41</f>
        <v>913.45380339025473</v>
      </c>
      <c r="U37" s="85">
        <f>'Net zero emission summary'!AV41</f>
        <v>917.05967792764125</v>
      </c>
      <c r="V37" s="85">
        <f>'Net zero emission summary'!AW41</f>
        <v>920.77780602248185</v>
      </c>
      <c r="W37" s="85">
        <f>'Net zero emission summary'!AX41</f>
        <v>924.42172337739316</v>
      </c>
      <c r="X37" s="85">
        <f>'Net zero emission summary'!AY41</f>
        <v>928.69385065623339</v>
      </c>
      <c r="Y37" s="85">
        <f>'Net zero emission summary'!AZ41</f>
        <v>933.13061753425393</v>
      </c>
      <c r="Z37" s="85">
        <f>'Net zero emission summary'!BA41</f>
        <v>937.72382544316019</v>
      </c>
      <c r="AA37" s="85">
        <f>'Net zero emission summary'!BB41</f>
        <v>942.87010424428286</v>
      </c>
      <c r="AB37" s="85">
        <f>'Net zero emission summary'!BC41</f>
        <v>947.63902975678127</v>
      </c>
      <c r="AC37" s="85">
        <f>'Net zero emission summary'!BD41</f>
        <v>952.63602750223174</v>
      </c>
      <c r="AD37" s="85">
        <f>'Net zero emission summary'!BE41</f>
        <v>957.96787185055553</v>
      </c>
      <c r="AE37" s="85">
        <f>'Net zero emission summary'!BF41</f>
        <v>962.88811014567227</v>
      </c>
      <c r="AF37" s="85">
        <f>'Net zero emission summary'!BG41</f>
        <v>967.79201667504117</v>
      </c>
      <c r="AG37" s="85">
        <f>'Net zero emission summary'!BH41</f>
        <v>972.61735184379199</v>
      </c>
      <c r="AH37" s="85">
        <f>'Net zero emission summary'!BI41</f>
        <v>977.75156291822918</v>
      </c>
      <c r="AI37" s="85">
        <f>'Net zero emission summary'!BJ41</f>
        <v>982.50158071330122</v>
      </c>
      <c r="AJ37" s="85">
        <f>'Net zero emission summary'!BK41</f>
        <v>987.21035498051378</v>
      </c>
      <c r="AK37" s="85">
        <f>'Net zero emission summary'!BL41</f>
        <v>991.9563382524193</v>
      </c>
      <c r="AL37" s="85">
        <f>'Net zero emission summary'!BM41</f>
        <v>996.75740273128213</v>
      </c>
      <c r="AM37" s="85">
        <f>'Net zero emission summary'!BN41</f>
        <v>1001.5352603729182</v>
      </c>
      <c r="AN37" s="85">
        <f>'Net zero emission summary'!BO41</f>
        <v>1002.5634396226677</v>
      </c>
      <c r="AO37" s="85">
        <f>'Net zero emission summary'!BP41</f>
        <v>1002.8302750833244</v>
      </c>
      <c r="AP37" s="85">
        <f>'Net zero emission summary'!BQ41</f>
        <v>1003.0421528716323</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469.95618046490154</v>
      </c>
      <c r="N38" s="85">
        <f>'Net zero emission summary'!AO42</f>
        <v>469.84725500200943</v>
      </c>
      <c r="O38" s="85">
        <f>'Net zero emission summary'!AP42</f>
        <v>469.77863173778724</v>
      </c>
      <c r="P38" s="85">
        <f>'Net zero emission summary'!AQ42</f>
        <v>469.72034280776347</v>
      </c>
      <c r="Q38" s="85">
        <f>'Net zero emission summary'!AR42</f>
        <v>469.6552639722758</v>
      </c>
      <c r="R38" s="85">
        <f>'Net zero emission summary'!AS42</f>
        <v>469.58044579344761</v>
      </c>
      <c r="S38" s="85">
        <f>'Net zero emission summary'!AT42</f>
        <v>469.50183470122681</v>
      </c>
      <c r="T38" s="85">
        <f>'Net zero emission summary'!AU42</f>
        <v>469.41555214401205</v>
      </c>
      <c r="U38" s="85">
        <f>'Net zero emission summary'!AV42</f>
        <v>469.32469912932498</v>
      </c>
      <c r="V38" s="85">
        <f>'Net zero emission summary'!AW42</f>
        <v>469.23101779268762</v>
      </c>
      <c r="W38" s="85">
        <f>'Net zero emission summary'!AX42</f>
        <v>469.13920625750222</v>
      </c>
      <c r="X38" s="85">
        <f>'Net zero emission summary'!AY42</f>
        <v>469.03156644963173</v>
      </c>
      <c r="Y38" s="85">
        <f>'Net zero emission summary'!AZ42</f>
        <v>468.91977840982281</v>
      </c>
      <c r="Z38" s="85">
        <f>'Net zero emission summary'!BA42</f>
        <v>468.80404870783735</v>
      </c>
      <c r="AA38" s="85">
        <f>'Net zero emission summary'!BB42</f>
        <v>468.67438392370406</v>
      </c>
      <c r="AB38" s="85">
        <f>'Net zero emission summary'!BC42</f>
        <v>468.55422687022485</v>
      </c>
      <c r="AC38" s="85">
        <f>'Net zero emission summary'!BD42</f>
        <v>468.42832334672408</v>
      </c>
      <c r="AD38" s="85">
        <f>'Net zero emission summary'!BE42</f>
        <v>468.29398308394889</v>
      </c>
      <c r="AE38" s="85">
        <f>'Net zero emission summary'!BF42</f>
        <v>468.17001357878303</v>
      </c>
      <c r="AF38" s="85">
        <f>'Net zero emission summary'!BG42</f>
        <v>468.04645556606886</v>
      </c>
      <c r="AG38" s="85">
        <f>'Net zero emission summary'!BH42</f>
        <v>467.92487722427933</v>
      </c>
      <c r="AH38" s="85">
        <f>'Net zero emission summary'!BI42</f>
        <v>467.79551649657913</v>
      </c>
      <c r="AI38" s="85">
        <f>'Net zero emission summary'!BJ42</f>
        <v>467.67583583880116</v>
      </c>
      <c r="AJ38" s="85">
        <f>'Net zero emission summary'!BK42</f>
        <v>467.55719434608659</v>
      </c>
      <c r="AK38" s="85">
        <f>'Net zero emission summary'!BL42</f>
        <v>467.4376153414828</v>
      </c>
      <c r="AL38" s="85">
        <f>'Net zero emission summary'!BM42</f>
        <v>467.31664851995623</v>
      </c>
      <c r="AM38" s="85">
        <f>'Net zero emission summary'!BN42</f>
        <v>467.19626641403784</v>
      </c>
      <c r="AN38" s="85">
        <f>'Net zero emission summary'!BO42</f>
        <v>467.17036058078997</v>
      </c>
      <c r="AO38" s="85">
        <f>'Net zero emission summary'!BP42</f>
        <v>467.16363743893498</v>
      </c>
      <c r="AP38" s="85">
        <f>'Net zero emission summary'!BQ42</f>
        <v>467.15829900144547</v>
      </c>
    </row>
    <row r="39" spans="1:42" x14ac:dyDescent="0.3">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55.141377146941778</v>
      </c>
      <c r="F39" s="85">
        <f>'Net zero emission summary'!AG43</f>
        <v>55.133536751110533</v>
      </c>
      <c r="G39" s="85">
        <f>'Net zero emission summary'!AH43</f>
        <v>54.82749609462973</v>
      </c>
      <c r="H39" s="85">
        <f>'Net zero emission summary'!AI43</f>
        <v>54.339148116939334</v>
      </c>
      <c r="I39" s="85">
        <f>'Net zero emission summary'!AJ43</f>
        <v>53.680284142654159</v>
      </c>
      <c r="J39" s="85">
        <f>'Net zero emission summary'!AK43</f>
        <v>53.185580517007516</v>
      </c>
      <c r="K39" s="85">
        <f>'Net zero emission summary'!AL43</f>
        <v>52.728403644181725</v>
      </c>
      <c r="L39" s="85">
        <f>'Net zero emission summary'!AM43</f>
        <v>49.461748558749605</v>
      </c>
      <c r="M39" s="85">
        <f>'Net zero emission summary'!AN43</f>
        <v>49.891677307247917</v>
      </c>
      <c r="N39" s="85">
        <f>'Net zero emission summary'!AO43</f>
        <v>50.014426849601051</v>
      </c>
      <c r="O39" s="85">
        <f>'Net zero emission summary'!AP43</f>
        <v>50.049300229421412</v>
      </c>
      <c r="P39" s="85">
        <f>'Net zero emission summary'!AQ43</f>
        <v>50.147201467781727</v>
      </c>
      <c r="Q39" s="85">
        <f>'Net zero emission summary'!AR43</f>
        <v>50.333619185611731</v>
      </c>
      <c r="R39" s="85">
        <f>'Net zero emission summary'!AS43</f>
        <v>50.54736638245906</v>
      </c>
      <c r="S39" s="85">
        <f>'Net zero emission summary'!AT43</f>
        <v>50.829737923048725</v>
      </c>
      <c r="T39" s="85">
        <f>'Net zero emission summary'!AU43</f>
        <v>51.154314482921755</v>
      </c>
      <c r="U39" s="85">
        <f>'Net zero emission summary'!AV43</f>
        <v>51.505756189440866</v>
      </c>
      <c r="V39" s="85">
        <f>'Net zero emission summary'!AW43</f>
        <v>51.8435650047537</v>
      </c>
      <c r="W39" s="85">
        <f>'Net zero emission summary'!AX43</f>
        <v>52.111658408190642</v>
      </c>
      <c r="X39" s="85">
        <f>'Net zero emission summary'!AY43</f>
        <v>52.410043650655389</v>
      </c>
      <c r="Y39" s="85">
        <f>'Net zero emission summary'!AZ43</f>
        <v>52.73528976426541</v>
      </c>
      <c r="Z39" s="85">
        <f>'Net zero emission summary'!BA43</f>
        <v>53.172188991332455</v>
      </c>
      <c r="AA39" s="85">
        <f>'Net zero emission summary'!BB43</f>
        <v>53.521559486031819</v>
      </c>
      <c r="AB39" s="85">
        <f>'Net zero emission summary'!BC43</f>
        <v>53.903336552547003</v>
      </c>
      <c r="AC39" s="85">
        <f>'Net zero emission summary'!BD43</f>
        <v>54.349312230818882</v>
      </c>
      <c r="AD39" s="85">
        <f>'Net zero emission summary'!BE43</f>
        <v>54.698474673577763</v>
      </c>
      <c r="AE39" s="85">
        <f>'Net zero emission summary'!BF43</f>
        <v>55.033717723916588</v>
      </c>
      <c r="AF39" s="85">
        <f>'Net zero emission summary'!BG43</f>
        <v>55.342241007884986</v>
      </c>
      <c r="AG39" s="85">
        <f>'Net zero emission summary'!BH43</f>
        <v>55.830255426525561</v>
      </c>
      <c r="AH39" s="85">
        <f>'Net zero emission summary'!BI43</f>
        <v>56.231878495811941</v>
      </c>
      <c r="AI39" s="85">
        <f>'Net zero emission summary'!BJ43</f>
        <v>56.61914075409971</v>
      </c>
      <c r="AJ39" s="85">
        <f>'Net zero emission summary'!BK43</f>
        <v>57.009810670498652</v>
      </c>
      <c r="AK39" s="85">
        <f>'Net zero emission summary'!BL43</f>
        <v>57.407871034748595</v>
      </c>
      <c r="AL39" s="85">
        <f>'Net zero emission summary'!BM43</f>
        <v>57.788716931669079</v>
      </c>
      <c r="AM39" s="85">
        <f>'Net zero emission summary'!BN43</f>
        <v>57.341031768283777</v>
      </c>
      <c r="AN39" s="85">
        <f>'Net zero emission summary'!BO43</f>
        <v>56.725819864289939</v>
      </c>
      <c r="AO39" s="85">
        <f>'Net zero emission summary'!BP43</f>
        <v>56.107402278641359</v>
      </c>
      <c r="AP39" s="85">
        <f>'Net zero emission summary'!BQ43</f>
        <v>55.428810542668259</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6.6159271131948456</v>
      </c>
      <c r="E40" s="85">
        <f>'Net zero emission summary'!AF49</f>
        <v>6.5985117259102442</v>
      </c>
      <c r="F40" s="85">
        <f>'Net zero emission summary'!AG49</f>
        <v>6.6034108162416487</v>
      </c>
      <c r="G40" s="85">
        <f>'Net zero emission summary'!AH49</f>
        <v>6.571876947932294</v>
      </c>
      <c r="H40" s="85">
        <f>'Net zero emission summary'!AI49</f>
        <v>6.5185214490709154</v>
      </c>
      <c r="I40" s="85">
        <f>'Net zero emission summary'!AJ49</f>
        <v>6.444570315986593</v>
      </c>
      <c r="J40" s="85">
        <f>'Net zero emission summary'!AK49</f>
        <v>6.3913491075327142</v>
      </c>
      <c r="K40" s="85">
        <f>'Net zero emission summary'!AL49</f>
        <v>6.3428476696520839</v>
      </c>
      <c r="L40" s="85">
        <f>'Net zero emission summary'!AM49</f>
        <v>5.9438248123842525</v>
      </c>
      <c r="M40" s="85">
        <f>'Net zero emission summary'!AN49</f>
        <v>6.0041980524416081</v>
      </c>
      <c r="N40" s="85">
        <f>'Net zero emission summary'!AO49</f>
        <v>6.0225197164581941</v>
      </c>
      <c r="O40" s="85">
        <f>'Net zero emission summary'!AP49</f>
        <v>6.0304662648847351</v>
      </c>
      <c r="P40" s="85">
        <f>'Net zero emission summary'!AQ49</f>
        <v>6.0466018900640019</v>
      </c>
      <c r="Q40" s="85">
        <f>'Net zero emission summary'!AR49</f>
        <v>6.0739653620780611</v>
      </c>
      <c r="R40" s="85">
        <f>'Net zero emission summary'!AS49</f>
        <v>6.1041039890937308</v>
      </c>
      <c r="S40" s="85">
        <f>'Net zero emission summary'!AT49</f>
        <v>6.1430370305704409</v>
      </c>
      <c r="T40" s="85">
        <f>'Net zero emission summary'!AU49</f>
        <v>6.1874218820677074</v>
      </c>
      <c r="U40" s="85">
        <f>'Net zero emission summary'!AV49</f>
        <v>6.235370980808236</v>
      </c>
      <c r="V40" s="85">
        <f>'Net zero emission summary'!AW49</f>
        <v>6.2818022564217753</v>
      </c>
      <c r="W40" s="85">
        <f>'Net zero emission summary'!AX49</f>
        <v>6.3215436576215094</v>
      </c>
      <c r="X40" s="85">
        <f>'Net zero emission summary'!AY49</f>
        <v>6.3653314198104516</v>
      </c>
      <c r="Y40" s="85">
        <f>'Net zero emission summary'!AZ49</f>
        <v>6.4128811437387068</v>
      </c>
      <c r="Z40" s="85">
        <f>'Net zero emission summary'!BA49</f>
        <v>6.4749999812132106</v>
      </c>
      <c r="AA40" s="85">
        <f>'Net zero emission summary'!BB49</f>
        <v>6.526315963222455</v>
      </c>
      <c r="AB40" s="85">
        <f>'Net zero emission summary'!BC49</f>
        <v>6.5817621081508584</v>
      </c>
      <c r="AC40" s="85">
        <f>'Net zero emission summary'!BD49</f>
        <v>6.6458479317162853</v>
      </c>
      <c r="AD40" s="85">
        <f>'Net zero emission summary'!BE49</f>
        <v>6.6979805458387851</v>
      </c>
      <c r="AE40" s="85">
        <f>'Net zero emission summary'!BF49</f>
        <v>6.7489417806545005</v>
      </c>
      <c r="AF40" s="85">
        <f>'Net zero emission summary'!BG49</f>
        <v>6.7969848210191026</v>
      </c>
      <c r="AG40" s="85">
        <f>'Net zero emission summary'!BH49</f>
        <v>6.8662334961994196</v>
      </c>
      <c r="AH40" s="85">
        <f>'Net zero emission summary'!BI49</f>
        <v>6.9246961977331125</v>
      </c>
      <c r="AI40" s="85">
        <f>'Net zero emission summary'!BJ49</f>
        <v>6.9818333874111751</v>
      </c>
      <c r="AJ40" s="85">
        <f>'Net zero emission summary'!BK49</f>
        <v>7.0398592833707418</v>
      </c>
      <c r="AK40" s="85">
        <f>'Net zero emission summary'!BL49</f>
        <v>7.0992859401128081</v>
      </c>
      <c r="AL40" s="85">
        <f>'Net zero emission summary'!BM49</f>
        <v>7.1564192610227675</v>
      </c>
      <c r="AM40" s="85">
        <f>'Net zero emission summary'!BN49</f>
        <v>7.1058510092374529</v>
      </c>
      <c r="AN40" s="85">
        <f>'Net zero emission summary'!BO49</f>
        <v>7.0343978100220497</v>
      </c>
      <c r="AO40" s="85">
        <f>'Net zero emission summary'!BP49</f>
        <v>6.9626486141909041</v>
      </c>
      <c r="AP40" s="85">
        <f>'Net zero emission summary'!BQ49</f>
        <v>6.8829122239533138</v>
      </c>
    </row>
    <row r="41" spans="1:42" x14ac:dyDescent="0.3">
      <c r="A41" t="str">
        <f>'Emissions summary'!B52</f>
        <v>3C6 Indirect N2O from manure management (N2O)</v>
      </c>
      <c r="B41" t="str">
        <f t="shared" si="2"/>
        <v>A3C6</v>
      </c>
      <c r="C41" t="str">
        <f>'Emissions summary'!D52</f>
        <v>N2O</v>
      </c>
      <c r="D41" s="85">
        <f>'Net zero emission summary'!AE52</f>
        <v>1.4966006533780927</v>
      </c>
      <c r="E41" s="85">
        <f>'Net zero emission summary'!AF52</f>
        <v>1.5114628716679746</v>
      </c>
      <c r="F41" s="85">
        <f>'Net zero emission summary'!AG52</f>
        <v>1.5337636748745855</v>
      </c>
      <c r="G41" s="85">
        <f>'Net zero emission summary'!AH52</f>
        <v>1.5436359301289118</v>
      </c>
      <c r="H41" s="85">
        <f>'Net zero emission summary'!AI52</f>
        <v>1.5455830647924342</v>
      </c>
      <c r="I41" s="85">
        <f>'Net zero emission summary'!AJ52</f>
        <v>1.5396059638680235</v>
      </c>
      <c r="J41" s="85">
        <f>'Net zero emission summary'!AK52</f>
        <v>1.5406069398014899</v>
      </c>
      <c r="K41" s="85">
        <f>'Net zero emission summary'!AL52</f>
        <v>1.5429841908916513</v>
      </c>
      <c r="L41" s="85">
        <f>'Net zero emission summary'!AM52</f>
        <v>1.4117858821718108</v>
      </c>
      <c r="M41" s="85">
        <f>'Net zero emission summary'!AN52</f>
        <v>1.444642724627466</v>
      </c>
      <c r="N41" s="85">
        <f>'Net zero emission summary'!AO52</f>
        <v>1.4612007983194384</v>
      </c>
      <c r="O41" s="85">
        <f>'Net zero emission summary'!AP52</f>
        <v>1.4737943568558542</v>
      </c>
      <c r="P41" s="85">
        <f>'Net zero emission summary'!AQ52</f>
        <v>1.4896243611880211</v>
      </c>
      <c r="Q41" s="85">
        <f>'Net zero emission summary'!AR52</f>
        <v>1.5099892000288673</v>
      </c>
      <c r="R41" s="85">
        <f>'Net zero emission summary'!AS52</f>
        <v>1.5326366696357974</v>
      </c>
      <c r="S41" s="85">
        <f>'Net zero emission summary'!AT52</f>
        <v>1.559065866536016</v>
      </c>
      <c r="T41" s="85">
        <f>'Net zero emission summary'!AU52</f>
        <v>1.5880122312309062</v>
      </c>
      <c r="U41" s="85">
        <f>'Net zero emission summary'!AV52</f>
        <v>1.6187701258163205</v>
      </c>
      <c r="V41" s="85">
        <f>'Net zero emission summary'!AW52</f>
        <v>1.6492653258253305</v>
      </c>
      <c r="W41" s="85">
        <f>'Net zero emission summary'!AX52</f>
        <v>1.6879120765092452</v>
      </c>
      <c r="X41" s="85">
        <f>'Net zero emission summary'!AY52</f>
        <v>1.7292963251527613</v>
      </c>
      <c r="Y41" s="85">
        <f>'Net zero emission summary'!AZ52</f>
        <v>1.7734335521346176</v>
      </c>
      <c r="Z41" s="85">
        <f>'Net zero emission summary'!BA52</f>
        <v>1.8252871998137006</v>
      </c>
      <c r="AA41" s="85">
        <f>'Net zero emission summary'!BB52</f>
        <v>1.87368364094905</v>
      </c>
      <c r="AB41" s="85">
        <f>'Net zero emission summary'!BC52</f>
        <v>1.9262236336671785</v>
      </c>
      <c r="AC41" s="85">
        <f>'Net zero emission summary'!BD52</f>
        <v>1.9843414162831408</v>
      </c>
      <c r="AD41" s="85">
        <f>'Net zero emission summary'!BE52</f>
        <v>2.0384472077754667</v>
      </c>
      <c r="AE41" s="85">
        <f>'Net zero emission summary'!BF52</f>
        <v>2.0935882525447633</v>
      </c>
      <c r="AF41" s="85">
        <f>'Net zero emission summary'!BG52</f>
        <v>2.148924408854795</v>
      </c>
      <c r="AG41" s="85">
        <f>'Net zero emission summary'!BH52</f>
        <v>2.2098601022980313</v>
      </c>
      <c r="AH41" s="85">
        <f>'Net zero emission summary'!BI52</f>
        <v>2.2667315709750833</v>
      </c>
      <c r="AI41" s="85">
        <f>'Net zero emission summary'!BJ52</f>
        <v>2.3242675710210499</v>
      </c>
      <c r="AJ41" s="85">
        <f>'Net zero emission summary'!BK52</f>
        <v>2.3836343171072389</v>
      </c>
      <c r="AK41" s="85">
        <f>'Net zero emission summary'!BL52</f>
        <v>2.4451675574252745</v>
      </c>
      <c r="AL41" s="85">
        <f>'Net zero emission summary'!BM52</f>
        <v>2.5078618858081505</v>
      </c>
      <c r="AM41" s="85">
        <f>'Net zero emission summary'!BN52</f>
        <v>2.5130761758825328</v>
      </c>
      <c r="AN41" s="85">
        <f>'Net zero emission summary'!BO52</f>
        <v>2.5066548999289511</v>
      </c>
      <c r="AO41" s="85">
        <f>'Net zero emission summary'!BP52</f>
        <v>2.4995963434255857</v>
      </c>
      <c r="AP41" s="85">
        <f>'Net zero emission summary'!BQ52</f>
        <v>2.4874495249994468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1973.3467312265022</v>
      </c>
      <c r="E5" s="21">
        <f t="shared" si="0"/>
        <v>2032.5471331632973</v>
      </c>
      <c r="F5" s="21">
        <f t="shared" si="0"/>
        <v>2093.5235471581964</v>
      </c>
      <c r="G5" s="21">
        <f t="shared" si="0"/>
        <v>2156.3292535729424</v>
      </c>
      <c r="H5" s="21">
        <f t="shared" si="0"/>
        <v>2221.0191311801309</v>
      </c>
      <c r="I5" s="21">
        <f t="shared" si="0"/>
        <v>2287.6497051155347</v>
      </c>
      <c r="J5" s="21">
        <f t="shared" si="0"/>
        <v>2383.7309927303872</v>
      </c>
      <c r="K5" s="21">
        <f t="shared" si="0"/>
        <v>2445.7079985413775</v>
      </c>
      <c r="L5" s="21">
        <f t="shared" si="0"/>
        <v>2462.8279545311671</v>
      </c>
      <c r="M5" s="21">
        <f t="shared" si="0"/>
        <v>2529.3243093035085</v>
      </c>
      <c r="N5" s="21">
        <f t="shared" si="0"/>
        <v>2640.6145789128627</v>
      </c>
      <c r="O5" s="21">
        <f t="shared" si="0"/>
        <v>2717.1924017013357</v>
      </c>
      <c r="P5" s="21">
        <f t="shared" si="0"/>
        <v>2820.4571329418359</v>
      </c>
      <c r="Q5" s="21">
        <f t="shared" si="0"/>
        <v>2904.5482054521235</v>
      </c>
      <c r="R5" s="21">
        <f t="shared" si="0"/>
        <v>3035.1854142509633</v>
      </c>
      <c r="S5" s="21">
        <f t="shared" si="0"/>
        <v>3196.4274968684831</v>
      </c>
      <c r="T5" s="21">
        <f t="shared" si="0"/>
        <v>3373.0676278794194</v>
      </c>
      <c r="U5" s="21">
        <f t="shared" si="0"/>
        <v>3561.4766916115273</v>
      </c>
      <c r="V5" s="21">
        <f t="shared" si="0"/>
        <v>3695.4560573774984</v>
      </c>
      <c r="W5" s="21">
        <f t="shared" si="0"/>
        <v>3645.8533384634957</v>
      </c>
      <c r="X5" s="21">
        <f t="shared" si="0"/>
        <v>3758.1348855174047</v>
      </c>
      <c r="Y5" s="21">
        <f t="shared" si="0"/>
        <v>3887.0947593436167</v>
      </c>
      <c r="Z5" s="21">
        <f t="shared" ref="Z5" si="1">AA5/(1+AA7)</f>
        <v>3981.890793900357</v>
      </c>
      <c r="AA5" s="21">
        <f t="shared" ref="AA5" si="2">AB5/(1+AB7)</f>
        <v>4070.0241652365389</v>
      </c>
      <c r="AB5" s="21">
        <f t="shared" ref="AB5" si="3">AC5/(1+AC7)</f>
        <v>4176.4054767155785</v>
      </c>
      <c r="AC5" s="21">
        <f t="shared" ref="AC5" si="4">AD5/(1+AD7)</f>
        <v>4250.9837176439178</v>
      </c>
      <c r="AD5" s="21">
        <f t="shared" ref="AD5" si="5">AE5/(1+AE7)</f>
        <v>4304.4537543881634</v>
      </c>
      <c r="AE5" s="21">
        <f t="shared" ref="AE5" si="6">AF5/(1+AF7)</f>
        <v>4336.29059893865</v>
      </c>
      <c r="AF5" s="21">
        <f t="shared" ref="AF5" si="7">AG5/(1+AG7)</f>
        <v>4385.0223641613893</v>
      </c>
      <c r="AG5" s="22">
        <f>SUM(DriversCGE!B8:B26)</f>
        <v>4436.398293976039</v>
      </c>
      <c r="AH5" s="22">
        <f>SUM(DriversCGE!C8:C26)</f>
        <v>4128.1620148318743</v>
      </c>
      <c r="AI5" s="22">
        <f>SUM(DriversCGE!D8:D26)</f>
        <v>4254.1954351300938</v>
      </c>
      <c r="AJ5" s="22">
        <f>SUM(DriversCGE!E8:E26)</f>
        <v>4336.4561661300595</v>
      </c>
      <c r="AK5" s="22">
        <f>SUM(DriversCGE!F8:F26)</f>
        <v>4407.8207170161668</v>
      </c>
      <c r="AL5" s="22">
        <f>SUM(DriversCGE!G8:G26)</f>
        <v>4488.0417447024174</v>
      </c>
      <c r="AM5" s="22">
        <f>SUM(DriversCGE!H8:H26)</f>
        <v>4580.9822910906878</v>
      </c>
      <c r="AN5" s="22">
        <f>SUM(DriversCGE!I8:I26)</f>
        <v>4679.3659874141522</v>
      </c>
      <c r="AO5" s="22">
        <f>SUM(DriversCGE!J8:J26)</f>
        <v>4788.8134996316085</v>
      </c>
      <c r="AP5" s="22">
        <f>SUM(DriversCGE!K8:K26)</f>
        <v>4905.9404861398143</v>
      </c>
      <c r="AQ5" s="22">
        <f>SUM(DriversCGE!L8:L26)</f>
        <v>5028.8624296128282</v>
      </c>
      <c r="AR5" s="22">
        <f>SUM(DriversCGE!M8:M26)</f>
        <v>5151.6690326615717</v>
      </c>
      <c r="AS5" s="22">
        <f>SUM(DriversCGE!N8:N26)</f>
        <v>5297.4509828548335</v>
      </c>
      <c r="AT5" s="22">
        <f>SUM(DriversCGE!O8:O26)</f>
        <v>5452.1065370503893</v>
      </c>
      <c r="AU5" s="22">
        <f>SUM(DriversCGE!P8:P26)</f>
        <v>5615.8090832102089</v>
      </c>
      <c r="AV5" s="22">
        <f>SUM(DriversCGE!Q8:Q26)</f>
        <v>5803.4200227815672</v>
      </c>
      <c r="AW5" s="22">
        <f>SUM(DriversCGE!R8:R26)</f>
        <v>5981.9429551674766</v>
      </c>
      <c r="AX5" s="22">
        <f>SUM(DriversCGE!S8:S26)</f>
        <v>6173.0732138895655</v>
      </c>
      <c r="AY5" s="22">
        <f>SUM(DriversCGE!T8:T26)</f>
        <v>6382.2436444233326</v>
      </c>
      <c r="AZ5" s="22">
        <f>SUM(DriversCGE!U8:U26)</f>
        <v>6580.5834917306056</v>
      </c>
      <c r="BA5" s="22">
        <f>SUM(DriversCGE!V8:V26)</f>
        <v>6783.2720783954874</v>
      </c>
      <c r="BB5" s="22">
        <f>SUM(DriversCGE!W8:W26)</f>
        <v>6987.7530750721708</v>
      </c>
      <c r="BC5" s="22">
        <f>SUM(DriversCGE!X8:X26)</f>
        <v>7210.2724622260512</v>
      </c>
      <c r="BD5" s="22">
        <f>SUM(DriversCGE!Y8:Y26)</f>
        <v>7421.5726858111784</v>
      </c>
      <c r="BE5" s="22">
        <f>SUM(DriversCGE!Z8:Z26)</f>
        <v>7636.1635618152932</v>
      </c>
      <c r="BF5" s="22">
        <f>SUM(DriversCGE!AA8:AA26)</f>
        <v>7857.6983300817001</v>
      </c>
      <c r="BG5" s="22">
        <f>SUM(DriversCGE!AB8:AB26)</f>
        <v>8087.2883690670687</v>
      </c>
      <c r="BH5" s="22">
        <f>SUM(DriversCGE!AC8:AC26)</f>
        <v>8320.9677303352655</v>
      </c>
      <c r="BI5" s="22">
        <f>SUM(DriversCGE!AD8:AD26)</f>
        <v>8373.6594824243657</v>
      </c>
      <c r="BJ5" s="22">
        <f>SUM(DriversCGE!AE8:AE26)</f>
        <v>8388.9503493401789</v>
      </c>
      <c r="BK5" s="22">
        <f>SUM(DriversCGE!AF8:AF26)</f>
        <v>8401.5521792408708</v>
      </c>
      <c r="BL5" s="22">
        <f>SUM(DriversCGE!AG8:AG26)</f>
        <v>8397.1566171183713</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53.622810793907831</v>
      </c>
      <c r="D4" s="22">
        <f>(Drivers!E5*1000000)/Drivers!E4</f>
        <v>53.886630809269541</v>
      </c>
      <c r="E4" s="22">
        <f>(Drivers!F5*1000000)/Drivers!F4</f>
        <v>54.134533706460402</v>
      </c>
      <c r="F4" s="22">
        <f>(Drivers!G5*1000000)/Drivers!G4</f>
        <v>54.406389846354237</v>
      </c>
      <c r="G4" s="22">
        <f>(Drivers!H5*1000000)/Drivers!H4</f>
        <v>54.753374931737746</v>
      </c>
      <c r="H4" s="22">
        <f>(Drivers!I5*1000000)/Drivers!I4</f>
        <v>55.209553668971971</v>
      </c>
      <c r="I4" s="22">
        <f>(Drivers!J5*1000000)/Drivers!J4</f>
        <v>56.431674723182816</v>
      </c>
      <c r="J4" s="22">
        <f>(Drivers!K5*1000000)/Drivers!K4</f>
        <v>56.893520613868716</v>
      </c>
      <c r="K4" s="22">
        <f>(Drivers!L5*1000000)/Drivers!L4</f>
        <v>56.380506744183272</v>
      </c>
      <c r="L4" s="22">
        <f>(Drivers!M5*1000000)/Drivers!M4</f>
        <v>57.045724513399286</v>
      </c>
      <c r="M4" s="22">
        <f>(Drivers!N5*1000000)/Drivers!N4</f>
        <v>58.722463215444797</v>
      </c>
      <c r="N4" s="22">
        <f>(Drivers!O5*1000000)/Drivers!O4</f>
        <v>59.62511387549393</v>
      </c>
      <c r="O4" s="22">
        <f>(Drivers!P5*1000000)/Drivers!P4</f>
        <v>61.113788430184165</v>
      </c>
      <c r="P4" s="22">
        <f>(Drivers!Q5*1000000)/Drivers!Q4</f>
        <v>62.170337979534658</v>
      </c>
      <c r="Q4" s="22">
        <f>(Drivers!R5*1000000)/Drivers!R4</f>
        <v>64.180209010667284</v>
      </c>
      <c r="R4" s="22">
        <f>(Drivers!S5*1000000)/Drivers!S4</f>
        <v>66.758299397045647</v>
      </c>
      <c r="S4" s="22">
        <f>(Drivers!T5*1000000)/Drivers!T4</f>
        <v>69.562904957950124</v>
      </c>
      <c r="T4" s="22">
        <f>(Drivers!U5*1000000)/Drivers!U4</f>
        <v>72.505988712434998</v>
      </c>
      <c r="U4" s="22">
        <f>(Drivers!V5*1000000)/Drivers!V4</f>
        <v>74.236547378687447</v>
      </c>
      <c r="V4" s="22">
        <f>(Drivers!W5*1000000)/Drivers!W4</f>
        <v>72.227995799186601</v>
      </c>
      <c r="W4" s="22">
        <f>(Drivers!X5*1000000)/Drivers!X4</f>
        <v>73.376760198386705</v>
      </c>
      <c r="X4" s="22">
        <f>(Drivers!Y5*1000000)/Drivers!Y4</f>
        <v>74.745825380002515</v>
      </c>
      <c r="Y4" s="22">
        <f>(Drivers!Z5*1000000)/Drivers!Z4</f>
        <v>76.098573381603089</v>
      </c>
      <c r="Z4" s="22">
        <f>(Drivers!AA5*1000000)/Drivers!AA4</f>
        <v>76.641958163344114</v>
      </c>
      <c r="AA4" s="22">
        <f>(Drivers!AB5*1000000)/Drivers!AB4</f>
        <v>77.466559353367856</v>
      </c>
      <c r="AB4" s="22">
        <f>(Drivers!AC5*1000000)/Drivers!AC4</f>
        <v>77.642841269427294</v>
      </c>
      <c r="AC4" s="22">
        <f>(Drivers!AD5*1000000)/Drivers!AD4</f>
        <v>77.390477552262652</v>
      </c>
      <c r="AD4" s="22">
        <f>(Drivers!AE5*1000000)/Drivers!AE4</f>
        <v>76.718703958035235</v>
      </c>
      <c r="AE4" s="22">
        <f>(Drivers!AF5*1000000)/Drivers!AF4</f>
        <v>76.34623436577904</v>
      </c>
      <c r="AF4" s="22">
        <f>(Drivers!AG5*1000000)/Drivers!AG4</f>
        <v>76.011493905853754</v>
      </c>
      <c r="AG4" s="22">
        <f>(Drivers!AH5*1000000)/Drivers!AH4</f>
        <v>69.60467369675294</v>
      </c>
      <c r="AH4" s="22">
        <f>(Drivers!AI5*1000000)/Drivers!AI4</f>
        <v>70.913208208144837</v>
      </c>
      <c r="AI4" s="22">
        <f>(Drivers!AJ5*1000000)/Drivers!AJ4</f>
        <v>71.461591758327103</v>
      </c>
      <c r="AJ4" s="22">
        <f>(Drivers!AK5*1000000)/Drivers!AK4</f>
        <v>71.810785077985997</v>
      </c>
      <c r="AK4" s="22">
        <f>(Drivers!AL5*1000000)/Drivers!AL4</f>
        <v>72.285413362554607</v>
      </c>
      <c r="AL4" s="22">
        <f>(Drivers!AM5*1000000)/Drivers!AM4</f>
        <v>72.942462729389263</v>
      </c>
      <c r="AM4" s="22">
        <f>(Drivers!AN5*1000000)/Drivers!AN4</f>
        <v>73.782519454382395</v>
      </c>
      <c r="AN4" s="22">
        <f>(Drivers!AO5*1000000)/Drivers!AO4</f>
        <v>74.772008820897696</v>
      </c>
      <c r="AO4" s="22">
        <f>(Drivers!AP5*1000000)/Drivers!AP4</f>
        <v>75.853925015996978</v>
      </c>
      <c r="AP4" s="22">
        <f>(Drivers!AQ5*1000000)/Drivers!AQ4</f>
        <v>76.996360184171778</v>
      </c>
      <c r="AQ4" s="22">
        <f>(Drivers!AR5*1000000)/Drivers!AR4</f>
        <v>78.107556598057457</v>
      </c>
      <c r="AR4" s="22">
        <f>(Drivers!AS5*1000000)/Drivers!AS4</f>
        <v>79.638190582347832</v>
      </c>
      <c r="AS4" s="22">
        <f>(Drivers!AT5*1000000)/Drivers!AT4</f>
        <v>81.269597704458604</v>
      </c>
      <c r="AT4" s="22">
        <f>(Drivers!AU5*1000000)/Drivers!AU4</f>
        <v>83.0014062497808</v>
      </c>
      <c r="AU4" s="22">
        <f>(Drivers!AV5*1000000)/Drivers!AV4</f>
        <v>85.048460847495434</v>
      </c>
      <c r="AV4" s="22">
        <f>(Drivers!AW5*1000000)/Drivers!AW4</f>
        <v>86.922870737970229</v>
      </c>
      <c r="AW4" s="22">
        <f>(Drivers!AX5*1000000)/Drivers!AX4</f>
        <v>89.048224823991276</v>
      </c>
      <c r="AX4" s="22">
        <f>(Drivers!AY5*1000000)/Drivers!AY4</f>
        <v>91.396436371772324</v>
      </c>
      <c r="AY4" s="22">
        <f>(Drivers!AZ5*1000000)/Drivers!AZ4</f>
        <v>93.551839470017086</v>
      </c>
      <c r="AZ4" s="22">
        <f>(Drivers!BA5*1000000)/Drivers!BA4</f>
        <v>95.732457868007344</v>
      </c>
      <c r="BA4" s="22">
        <f>(Drivers!BB5*1000000)/Drivers!BB4</f>
        <v>97.901549803123388</v>
      </c>
      <c r="BB4" s="22">
        <f>(Drivers!BC5*1000000)/Drivers!BC4</f>
        <v>100.39559609335979</v>
      </c>
      <c r="BC4" s="22">
        <f>(Drivers!BD5*1000000)/Drivers!BD4</f>
        <v>102.6998717763244</v>
      </c>
      <c r="BD4" s="22">
        <f>(Drivers!BE5*1000000)/Drivers!BE4</f>
        <v>105.01713062868319</v>
      </c>
      <c r="BE4" s="22">
        <f>(Drivers!BF5*1000000)/Drivers!BF4</f>
        <v>107.39677667381527</v>
      </c>
      <c r="BF4" s="22">
        <f>(Drivers!BG5*1000000)/Drivers!BG4</f>
        <v>109.85246185934197</v>
      </c>
      <c r="BG4" s="22">
        <f>(Drivers!BH5*1000000)/Drivers!BH4</f>
        <v>112.45255790673951</v>
      </c>
      <c r="BH4" s="22">
        <f>(Drivers!BI5*1000000)/Drivers!BI4</f>
        <v>112.58989981966637</v>
      </c>
      <c r="BI4" s="22">
        <f>(Drivers!BJ5*1000000)/Drivers!BJ4</f>
        <v>112.22261806212963</v>
      </c>
      <c r="BJ4" s="22">
        <f>(Drivers!BK5*1000000)/Drivers!BK4</f>
        <v>111.82037308137259</v>
      </c>
      <c r="BK4" s="22">
        <f>(Drivers!BL5*1000000)/Drivers!BL4</f>
        <v>111.19424158206463</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920446.26243808551</v>
      </c>
      <c r="Z5" s="27">
        <f>((Data!$AJ$5*'Intermediate calculations'!Z4)+Data!$AK$5)*Drivers!AA4</f>
        <v>941691.58339834923</v>
      </c>
      <c r="AA5" s="27">
        <f>((Data!$AJ$5*'Intermediate calculations'!AA4)+Data!$AK$5)*Drivers!AB4</f>
        <v>967640.07013586583</v>
      </c>
      <c r="AB5" s="27">
        <f>((Data!$AJ$5*'Intermediate calculations'!AB4)+Data!$AK$5)*Drivers!AC4</f>
        <v>985205.95615671005</v>
      </c>
      <c r="AC5" s="27">
        <f>((Data!$AJ$5*'Intermediate calculations'!AC4)+Data!$AK$5)*Drivers!AD4</f>
        <v>997182.14033234748</v>
      </c>
      <c r="AD5" s="27">
        <f>((Data!$AJ$5*'Intermediate calculations'!AD4)+Data!$AK$5)*Drivers!AE4</f>
        <v>1003428.5497078976</v>
      </c>
      <c r="AE5" s="27">
        <f>((Data!$AJ$5*'Intermediate calculations'!AE4)+Data!$AK$5)*Drivers!AF4</f>
        <v>1014063.5244529058</v>
      </c>
      <c r="AF5" s="27">
        <f>((Data!$AJ$5*'Intermediate calculations'!AF4)+Data!$AK$5)*Drivers!AG4</f>
        <v>1025355.6611865478</v>
      </c>
      <c r="AG5" s="27">
        <f>((Data!$AJ$5*'Intermediate calculations'!AG4)+Data!$AK$5)*Drivers!AH4</f>
        <v>942611.65771819511</v>
      </c>
      <c r="AH5" s="27">
        <f>((Data!$AJ$5*'Intermediate calculations'!AH4)+Data!$AK$5)*Drivers!AI4</f>
        <v>973984.9951457415</v>
      </c>
      <c r="AI5" s="27">
        <f>((Data!$AJ$5*'Intermediate calculations'!AI4)+Data!$AK$5)*Drivers!AJ4</f>
        <v>993898.18645165523</v>
      </c>
      <c r="AJ5" s="27">
        <f>((Data!$AJ$5*'Intermediate calculations'!AJ4)+Data!$AK$5)*Drivers!AK4</f>
        <v>1010944.8462458669</v>
      </c>
      <c r="AK5" s="27">
        <f>((Data!$AJ$5*'Intermediate calculations'!AK4)+Data!$AK$5)*Drivers!AL4</f>
        <v>1030288.0503002362</v>
      </c>
      <c r="AL5" s="27">
        <f>((Data!$AJ$5*'Intermediate calculations'!AL4)+Data!$AK$5)*Drivers!AM4</f>
        <v>1052937.3732631726</v>
      </c>
      <c r="AM5" s="27">
        <f>((Data!$AJ$5*'Intermediate calculations'!AM4)+Data!$AK$5)*Drivers!AN4</f>
        <v>1077231.5941191539</v>
      </c>
      <c r="AN5" s="27">
        <f>((Data!$AJ$5*'Intermediate calculations'!AN4)+Data!$AK$5)*Drivers!AO4</f>
        <v>1104403.8525744502</v>
      </c>
      <c r="AO5" s="27">
        <f>((Data!$AJ$5*'Intermediate calculations'!AO4)+Data!$AK$5)*Drivers!AP4</f>
        <v>1133569.353711305</v>
      </c>
      <c r="AP5" s="27">
        <f>((Data!$AJ$5*'Intermediate calculations'!AP4)+Data!$AK$5)*Drivers!AQ4</f>
        <v>1164235.3509146876</v>
      </c>
      <c r="AQ5" s="27">
        <f>((Data!$AJ$5*'Intermediate calculations'!AQ4)+Data!$AK$5)*Drivers!AR4</f>
        <v>1194856.7691127958</v>
      </c>
      <c r="AR5" s="27">
        <f>((Data!$AJ$5*'Intermediate calculations'!AR4)+Data!$AK$5)*Drivers!AS4</f>
        <v>1231668.4588962025</v>
      </c>
      <c r="AS5" s="27">
        <f>((Data!$AJ$5*'Intermediate calculations'!AS4)+Data!$AK$5)*Drivers!AT4</f>
        <v>1270788.6284002054</v>
      </c>
      <c r="AT5" s="27">
        <f>((Data!$AJ$5*'Intermediate calculations'!AT4)+Data!$AK$5)*Drivers!AU4</f>
        <v>1312262.5063883958</v>
      </c>
      <c r="AU5" s="27">
        <f>((Data!$AJ$5*'Intermediate calculations'!AU4)+Data!$AK$5)*Drivers!AV4</f>
        <v>1359974.7244062168</v>
      </c>
      <c r="AV5" s="27">
        <f>((Data!$AJ$5*'Intermediate calculations'!AV4)+Data!$AK$5)*Drivers!AW4</f>
        <v>1405300.0242890981</v>
      </c>
      <c r="AW5" s="27">
        <f>((Data!$AJ$5*'Intermediate calculations'!AW4)+Data!$AK$5)*Drivers!AX4</f>
        <v>1454101.5174380231</v>
      </c>
      <c r="AX5" s="27">
        <f>((Data!$AJ$5*'Intermediate calculations'!AX4)+Data!$AK$5)*Drivers!AY4</f>
        <v>1507610.1704021012</v>
      </c>
      <c r="AY5" s="27">
        <f>((Data!$AJ$5*'Intermediate calculations'!AY4)+Data!$AK$5)*Drivers!AZ4</f>
        <v>1558279.1904637443</v>
      </c>
      <c r="AZ5" s="27">
        <f>((Data!$AJ$5*'Intermediate calculations'!AZ4)+Data!$AK$5)*Drivers!BA4</f>
        <v>1610076.3453676431</v>
      </c>
      <c r="BA5" s="27">
        <f>((Data!$AJ$5*'Intermediate calculations'!BA4)+Data!$AK$5)*Drivers!BB4</f>
        <v>1662333.3550745845</v>
      </c>
      <c r="BB5" s="27">
        <f>((Data!$AJ$5*'Intermediate calculations'!BB4)+Data!$AK$5)*Drivers!BC4</f>
        <v>1719479.1566188787</v>
      </c>
      <c r="BC5" s="27">
        <f>((Data!$AJ$5*'Intermediate calculations'!BC4)+Data!$AK$5)*Drivers!BD4</f>
        <v>1773685.9659082603</v>
      </c>
      <c r="BD5" s="27">
        <f>((Data!$AJ$5*'Intermediate calculations'!BD4)+Data!$AK$5)*Drivers!BE4</f>
        <v>1828746.5668756983</v>
      </c>
      <c r="BE5" s="27">
        <f>((Data!$AJ$5*'Intermediate calculations'!BE4)+Data!$AK$5)*Drivers!BF4</f>
        <v>1885615.8660909031</v>
      </c>
      <c r="BF5" s="27">
        <f>((Data!$AJ$5*'Intermediate calculations'!BF4)+Data!$AK$5)*Drivers!BG4</f>
        <v>1944584.3347765338</v>
      </c>
      <c r="BG5" s="27">
        <f>((Data!$AJ$5*'Intermediate calculations'!BG4)+Data!$AK$5)*Drivers!BH4</f>
        <v>2004802.6271951948</v>
      </c>
      <c r="BH5" s="27">
        <f>((Data!$AJ$5*'Intermediate calculations'!BH4)+Data!$AK$5)*Drivers!BI4</f>
        <v>2017706.8754296158</v>
      </c>
      <c r="BI5" s="27">
        <f>((Data!$AJ$5*'Intermediate calculations'!BI4)+Data!$AK$5)*Drivers!BJ4</f>
        <v>2020830.204890413</v>
      </c>
      <c r="BJ5" s="27">
        <f>((Data!$AJ$5*'Intermediate calculations'!BJ4)+Data!$AK$5)*Drivers!BK4</f>
        <v>2023246.1680875209</v>
      </c>
      <c r="BK5" s="27">
        <f>((Data!$AJ$5*'Intermediate calculations'!BK4)+Data!$AK$5)*Drivers!BL4</f>
        <v>2021214.5802778665</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0.11784846449621923</v>
      </c>
      <c r="AP6" s="22"/>
      <c r="AQ6" s="22">
        <f>(AQ8-AD8)/AD8</f>
        <v>0.21554095206392612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17.590800720417686</v>
      </c>
      <c r="Z7" s="45">
        <f>Z5*ttokg/Drivers!AA4</f>
        <v>17.732839906466513</v>
      </c>
      <c r="AA7" s="45">
        <f>AA5*ttokg/Drivers!AB4</f>
        <v>17.948388235719669</v>
      </c>
      <c r="AB7" s="45">
        <f>AB5*ttokg/Drivers!AC4</f>
        <v>17.994467810845023</v>
      </c>
      <c r="AC7" s="45">
        <f>AC5*ttokg/Drivers!AD4</f>
        <v>17.928500676359821</v>
      </c>
      <c r="AD7" s="45">
        <f>AD5*ttokg/Drivers!AE4</f>
        <v>17.752901031799595</v>
      </c>
      <c r="AE7" s="45">
        <f>AE5*ttokg/Drivers!AF4</f>
        <v>17.655538574311372</v>
      </c>
      <c r="AF7" s="45">
        <f>AF5*ttokg/Drivers!AG4</f>
        <v>17.56803840120557</v>
      </c>
      <c r="AG7" s="45">
        <f>AG5*ttokg/Drivers!AH4</f>
        <v>15.893314415108394</v>
      </c>
      <c r="AH7" s="45">
        <f>AH5*ttokg/Drivers!AI4</f>
        <v>16.235361493275352</v>
      </c>
      <c r="AI7" s="45">
        <f>AI5*ttokg/Drivers!AJ4</f>
        <v>16.37870734271355</v>
      </c>
      <c r="AJ7" s="45">
        <f>AJ5*ttokg/Drivers!AK4</f>
        <v>16.469985450906279</v>
      </c>
      <c r="AK7" s="45">
        <f>AK5*ttokg/Drivers!AL4</f>
        <v>16.59405189052918</v>
      </c>
      <c r="AL7" s="45">
        <f>AL5*ttokg/Drivers!AM4</f>
        <v>16.765802665293375</v>
      </c>
      <c r="AM7" s="45">
        <f>AM5*ttokg/Drivers!AN4</f>
        <v>16.98539102599527</v>
      </c>
      <c r="AN7" s="45">
        <f>AN5*ttokg/Drivers!AO4</f>
        <v>17.244040640313671</v>
      </c>
      <c r="AO7" s="45">
        <f>AO5*ttokg/Drivers!AP4</f>
        <v>17.526850356170211</v>
      </c>
      <c r="AP7" s="45">
        <f>AP5*ttokg/Drivers!AQ4</f>
        <v>17.825479553847018</v>
      </c>
      <c r="AQ7" s="45">
        <f>AQ5*ttokg/Drivers!AR4</f>
        <v>18.115943032899551</v>
      </c>
      <c r="AR7" s="45">
        <f>AR5*ttokg/Drivers!AS4</f>
        <v>18.516046260985355</v>
      </c>
      <c r="AS7" s="45">
        <f>AS5*ttokg/Drivers!AT4</f>
        <v>18.942491291330928</v>
      </c>
      <c r="AT7" s="45">
        <f>AT5*ttokg/Drivers!AU4</f>
        <v>19.395180958829215</v>
      </c>
      <c r="AU7" s="45">
        <f>AU5*ttokg/Drivers!AV4</f>
        <v>19.930275018558472</v>
      </c>
      <c r="AV7" s="45">
        <f>AV5*ttokg/Drivers!AW4</f>
        <v>20.420240258865487</v>
      </c>
      <c r="AW7" s="45">
        <f>AW5*ttokg/Drivers!AX4</f>
        <v>20.975801574875732</v>
      </c>
      <c r="AX7" s="45">
        <f>AX5*ttokg/Drivers!AY4</f>
        <v>21.589617176867041</v>
      </c>
      <c r="AY7" s="45">
        <f>AY5*ttokg/Drivers!AZ4</f>
        <v>22.153033216419878</v>
      </c>
      <c r="AZ7" s="45">
        <f>AZ5*ttokg/Drivers!BA4</f>
        <v>22.723040461269914</v>
      </c>
      <c r="BA7" s="45">
        <f>BA5*ttokg/Drivers!BB4</f>
        <v>23.290034722577364</v>
      </c>
      <c r="BB7" s="45">
        <f>BB5*ttokg/Drivers!BC4</f>
        <v>23.941971097935987</v>
      </c>
      <c r="BC7" s="45">
        <f>BC5*ttokg/Drivers!BD4</f>
        <v>24.544301993902071</v>
      </c>
      <c r="BD7" s="45">
        <f>BD5*ttokg/Drivers!BE4</f>
        <v>25.150026652216763</v>
      </c>
      <c r="BE7" s="45">
        <f>BE5*ttokg/Drivers!BF4</f>
        <v>25.772059139493827</v>
      </c>
      <c r="BF7" s="45">
        <f>BF5*ttokg/Drivers!BG4</f>
        <v>26.413968034746297</v>
      </c>
      <c r="BG7" s="45">
        <f>BG5*ttokg/Drivers!BH4</f>
        <v>27.09362550516316</v>
      </c>
      <c r="BH7" s="45">
        <f>BH5*ttokg/Drivers!BI4</f>
        <v>27.129526277834813</v>
      </c>
      <c r="BI7" s="45">
        <f>BI5*ttokg/Drivers!BJ4</f>
        <v>27.033519905105802</v>
      </c>
      <c r="BJ7" s="45">
        <f>BJ5*ttokg/Drivers!BK4</f>
        <v>26.928374248512515</v>
      </c>
      <c r="BK7" s="45">
        <f>BK5*ttokg/Drivers!BL4</f>
        <v>26.764705313515325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944208.34947610274</v>
      </c>
      <c r="AA8" s="22">
        <f>((Data!$AJ$14*'Intermediate calculations'!AA5)+Data!$AK$14)</f>
        <v>973856.22853221884</v>
      </c>
      <c r="AB8" s="22">
        <f>((Data!$AJ$14*'Intermediate calculations'!AB5)+Data!$AK$14)</f>
        <v>993926.4264411605</v>
      </c>
      <c r="AC8" s="22">
        <f>((Data!$AJ$14*'Intermediate calculations'!AC5)+Data!$AK$14)</f>
        <v>1007610.016686125</v>
      </c>
      <c r="AD8" s="22">
        <f>((Data!$AJ$14*'Intermediate calculations'!AD5)+Data!$AK$14)</f>
        <v>1014746.956561449</v>
      </c>
      <c r="AE8" s="22">
        <f>((Data!$AJ$14*'Intermediate calculations'!AE5)+Data!$AK$14)</f>
        <v>1026898.1254598256</v>
      </c>
      <c r="AF8" s="22">
        <f>((Data!$AJ$14*'Intermediate calculations'!AF5)+Data!$AK$14)</f>
        <v>1039800.1458184966</v>
      </c>
      <c r="AG8" s="22">
        <f>((Data!$AJ$14*'Intermediate calculations'!AG5)+Data!$AK$14)</f>
        <v>945259.59583329363</v>
      </c>
      <c r="AH8" s="22">
        <f>((Data!$AJ$14*'Intermediate calculations'!AH5)+Data!$AK$14)</f>
        <v>981105.72909908392</v>
      </c>
      <c r="AI8" s="22">
        <f>((Data!$AJ$14*'Intermediate calculations'!AI5)+Data!$AK$14)</f>
        <v>1003857.8800599894</v>
      </c>
      <c r="AJ8" s="22">
        <f>((Data!$AJ$14*'Intermediate calculations'!AJ5)+Data!$AK$14)</f>
        <v>1023334.8273287036</v>
      </c>
      <c r="AK8" s="22">
        <f>((Data!$AJ$14*'Intermediate calculations'!AK5)+Data!$AK$14)</f>
        <v>1045435.7297883667</v>
      </c>
      <c r="AL8" s="22">
        <f>((Data!$AJ$14*'Intermediate calculations'!AL5)+Data!$AK$14)</f>
        <v>1071314.0938987941</v>
      </c>
      <c r="AM8" s="22">
        <f>((Data!$AJ$14*'Intermediate calculations'!AM5)+Data!$AK$14)</f>
        <v>1099071.8637058223</v>
      </c>
      <c r="AN8" s="22">
        <f>((Data!$AJ$14*'Intermediate calculations'!AN5)+Data!$AK$14)</f>
        <v>1130117.9836785684</v>
      </c>
      <c r="AO8" s="22">
        <f>((Data!$AJ$14*'Intermediate calculations'!AO5)+Data!$AK$14)</f>
        <v>1163441.5165328484</v>
      </c>
      <c r="AP8" s="22">
        <f>((Data!$AJ$14*'Intermediate calculations'!AP5)+Data!$AK$14)</f>
        <v>1198479.4663531196</v>
      </c>
      <c r="AQ8" s="22">
        <f>((Data!$AJ$14*'Intermediate calculations'!AQ5)+Data!$AK$14)</f>
        <v>1233466.4816826752</v>
      </c>
      <c r="AR8" s="22">
        <f>((Data!$AJ$14*'Intermediate calculations'!AR5)+Data!$AK$14)</f>
        <v>1275526.2957130542</v>
      </c>
      <c r="AS8" s="22">
        <f>((Data!$AJ$14*'Intermediate calculations'!AS5)+Data!$AK$14)</f>
        <v>1320223.7019950377</v>
      </c>
      <c r="AT8" s="22">
        <f>((Data!$AJ$14*'Intermediate calculations'!AT5)+Data!$AK$14)</f>
        <v>1367610.3774116118</v>
      </c>
      <c r="AU8" s="22">
        <f>((Data!$AJ$14*'Intermediate calculations'!AU5)+Data!$AK$14)</f>
        <v>1422124.7729368894</v>
      </c>
      <c r="AV8" s="22">
        <f>((Data!$AJ$14*'Intermediate calculations'!AV5)+Data!$AK$14)</f>
        <v>1473911.9550836994</v>
      </c>
      <c r="AW8" s="22">
        <f>((Data!$AJ$14*'Intermediate calculations'!AW5)+Data!$AK$14)</f>
        <v>1529670.9201930335</v>
      </c>
      <c r="AX8" s="22">
        <f>((Data!$AJ$14*'Intermediate calculations'!AX5)+Data!$AK$14)</f>
        <v>1590808.1297568195</v>
      </c>
      <c r="AY8" s="22">
        <f>((Data!$AJ$14*'Intermediate calculations'!AY5)+Data!$AK$14)</f>
        <v>1648700.869085914</v>
      </c>
      <c r="AZ8" s="22">
        <f>((Data!$AJ$14*'Intermediate calculations'!AZ5)+Data!$AK$14)</f>
        <v>1707882.5778142847</v>
      </c>
      <c r="BA8" s="22">
        <f>((Data!$AJ$14*'Intermediate calculations'!BA5)+Data!$AK$14)</f>
        <v>1767589.7013663366</v>
      </c>
      <c r="BB8" s="22">
        <f>((Data!$AJ$14*'Intermediate calculations'!BB5)+Data!$AK$14)</f>
        <v>1832882.5960884197</v>
      </c>
      <c r="BC8" s="22">
        <f>((Data!$AJ$14*'Intermediate calculations'!BC5)+Data!$AK$14)</f>
        <v>1894817.4958799342</v>
      </c>
      <c r="BD8" s="22">
        <f>((Data!$AJ$14*'Intermediate calculations'!BD5)+Data!$AK$14)</f>
        <v>1957727.9096837374</v>
      </c>
      <c r="BE8" s="22">
        <f>((Data!$AJ$14*'Intermediate calculations'!BE5)+Data!$AK$14)</f>
        <v>2022704.8820287469</v>
      </c>
      <c r="BF8" s="22">
        <f>((Data!$AJ$14*'Intermediate calculations'!BF5)+Data!$AK$14)</f>
        <v>2090080.2956858468</v>
      </c>
      <c r="BG8" s="22">
        <f>((Data!$AJ$14*'Intermediate calculations'!BG5)+Data!$AK$14)</f>
        <v>2158883.7164268731</v>
      </c>
      <c r="BH8" s="22">
        <f>((Data!$AJ$14*'Intermediate calculations'!BH5)+Data!$AK$14)</f>
        <v>2173627.6818393557</v>
      </c>
      <c r="BI8" s="22">
        <f>((Data!$AJ$14*'Intermediate calculations'!BI5)+Data!$AK$14)</f>
        <v>2177196.2943385285</v>
      </c>
      <c r="BJ8" s="22">
        <f>((Data!$AJ$14*'Intermediate calculations'!BJ5)+Data!$AK$14)</f>
        <v>2179956.6936402852</v>
      </c>
      <c r="BK8" s="22">
        <f>((Data!$AJ$14*'Intermediate calculations'!BK5)+Data!$AK$14)</f>
        <v>2177635.4688890385</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665666.88638065243</v>
      </c>
      <c r="AA9" s="22">
        <f t="shared" si="1"/>
        <v>691437.92225787533</v>
      </c>
      <c r="AB9" s="22">
        <f t="shared" si="1"/>
        <v>710657.39490542968</v>
      </c>
      <c r="AC9" s="22">
        <f t="shared" si="1"/>
        <v>725479.21201400994</v>
      </c>
      <c r="AD9" s="22">
        <f t="shared" si="1"/>
        <v>735691.54350705049</v>
      </c>
      <c r="AE9" s="22">
        <f t="shared" si="1"/>
        <v>749635.63158567273</v>
      </c>
      <c r="AF9" s="22">
        <f t="shared" si="1"/>
        <v>764253.10717659502</v>
      </c>
      <c r="AG9" s="22">
        <f t="shared" si="1"/>
        <v>699492.10091663722</v>
      </c>
      <c r="AH9" s="22">
        <f t="shared" si="1"/>
        <v>727980.45099152031</v>
      </c>
      <c r="AI9" s="22">
        <f t="shared" si="1"/>
        <v>746870.26276463212</v>
      </c>
      <c r="AJ9" s="22">
        <f t="shared" si="1"/>
        <v>763407.78118721291</v>
      </c>
      <c r="AK9" s="22">
        <f t="shared" si="1"/>
        <v>781985.92588169826</v>
      </c>
      <c r="AL9" s="22">
        <f t="shared" si="1"/>
        <v>803485.57042409561</v>
      </c>
      <c r="AM9" s="22">
        <f t="shared" si="1"/>
        <v>826502.04150677833</v>
      </c>
      <c r="AN9" s="22">
        <f t="shared" si="1"/>
        <v>852108.95969364059</v>
      </c>
      <c r="AO9" s="22">
        <f t="shared" si="1"/>
        <v>879561.78649883333</v>
      </c>
      <c r="AP9" s="22">
        <f t="shared" si="1"/>
        <v>908447.4354956646</v>
      </c>
      <c r="AQ9" s="22">
        <f t="shared" si="1"/>
        <v>937434.52607883315</v>
      </c>
      <c r="AR9" s="22">
        <f t="shared" si="1"/>
        <v>974502.08992477343</v>
      </c>
      <c r="AS9" s="22">
        <f t="shared" si="1"/>
        <v>1013931.803132189</v>
      </c>
      <c r="AT9" s="22">
        <f t="shared" si="1"/>
        <v>1055795.2113617645</v>
      </c>
      <c r="AU9" s="22">
        <f t="shared" si="1"/>
        <v>1103568.8237990262</v>
      </c>
      <c r="AV9" s="22">
        <f t="shared" si="1"/>
        <v>1149651.3249652856</v>
      </c>
      <c r="AW9" s="22">
        <f t="shared" si="1"/>
        <v>1199262.0014313383</v>
      </c>
      <c r="AX9" s="22">
        <f t="shared" si="1"/>
        <v>1253556.8062483738</v>
      </c>
      <c r="AY9" s="22">
        <f t="shared" si="1"/>
        <v>1305771.0883160438</v>
      </c>
      <c r="AZ9" s="22">
        <f t="shared" si="1"/>
        <v>1359474.5319401708</v>
      </c>
      <c r="BA9" s="22">
        <f t="shared" si="1"/>
        <v>1414071.7610930693</v>
      </c>
      <c r="BB9" s="22">
        <f t="shared" si="1"/>
        <v>1471804.724659001</v>
      </c>
      <c r="BC9" s="22">
        <f t="shared" si="1"/>
        <v>1527222.9016792271</v>
      </c>
      <c r="BD9" s="22">
        <f t="shared" si="1"/>
        <v>1583801.8789341436</v>
      </c>
      <c r="BE9" s="22">
        <f t="shared" si="1"/>
        <v>1642436.3642073425</v>
      </c>
      <c r="BF9" s="22">
        <f t="shared" si="1"/>
        <v>1703415.4409839653</v>
      </c>
      <c r="BG9" s="22">
        <f t="shared" si="1"/>
        <v>1765966.8800371822</v>
      </c>
      <c r="BH9" s="22">
        <f t="shared" si="1"/>
        <v>1784548.3267901111</v>
      </c>
      <c r="BI9" s="22">
        <f t="shared" si="1"/>
        <v>1794009.7465349475</v>
      </c>
      <c r="BJ9" s="22">
        <f t="shared" si="1"/>
        <v>1802824.185640516</v>
      </c>
      <c r="BK9" s="22">
        <f t="shared" si="1"/>
        <v>1807437.4391779019</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278541.46309545031</v>
      </c>
      <c r="AA10" s="22">
        <f t="shared" si="2"/>
        <v>282418.30627434351</v>
      </c>
      <c r="AB10" s="22">
        <f t="shared" si="2"/>
        <v>283269.03153573081</v>
      </c>
      <c r="AC10" s="22">
        <f t="shared" si="2"/>
        <v>282130.80467211502</v>
      </c>
      <c r="AD10" s="22">
        <f t="shared" si="2"/>
        <v>279055.41305439849</v>
      </c>
      <c r="AE10" s="22">
        <f t="shared" si="2"/>
        <v>277262.49387415289</v>
      </c>
      <c r="AF10" s="22">
        <f t="shared" si="2"/>
        <v>275547.03864190157</v>
      </c>
      <c r="AG10" s="22">
        <f t="shared" si="2"/>
        <v>245767.4949166564</v>
      </c>
      <c r="AH10" s="22">
        <f t="shared" si="2"/>
        <v>253125.27810756362</v>
      </c>
      <c r="AI10" s="22">
        <f t="shared" ref="AI10:BK10" si="3">AI8-AI9</f>
        <v>256987.61729535728</v>
      </c>
      <c r="AJ10" s="22">
        <f t="shared" si="3"/>
        <v>259927.04614149069</v>
      </c>
      <c r="AK10" s="22">
        <f t="shared" si="3"/>
        <v>263449.80390666844</v>
      </c>
      <c r="AL10" s="22">
        <f t="shared" si="3"/>
        <v>267828.52347469854</v>
      </c>
      <c r="AM10" s="22">
        <f t="shared" si="3"/>
        <v>272569.82219904393</v>
      </c>
      <c r="AN10" s="22">
        <f t="shared" si="3"/>
        <v>278009.0239849278</v>
      </c>
      <c r="AO10" s="22">
        <f t="shared" si="3"/>
        <v>283879.73003401503</v>
      </c>
      <c r="AP10" s="22">
        <f t="shared" si="3"/>
        <v>290032.03085745499</v>
      </c>
      <c r="AQ10" s="22">
        <f t="shared" si="3"/>
        <v>296031.95560384204</v>
      </c>
      <c r="AR10" s="22">
        <f t="shared" si="3"/>
        <v>301024.20578828081</v>
      </c>
      <c r="AS10" s="22">
        <f t="shared" si="3"/>
        <v>306291.89886284876</v>
      </c>
      <c r="AT10" s="22">
        <f t="shared" si="3"/>
        <v>311815.16604984738</v>
      </c>
      <c r="AU10" s="22">
        <f t="shared" si="3"/>
        <v>318555.94913786324</v>
      </c>
      <c r="AV10" s="22">
        <f t="shared" si="3"/>
        <v>324260.63011841383</v>
      </c>
      <c r="AW10" s="22">
        <f t="shared" si="3"/>
        <v>330408.91876169527</v>
      </c>
      <c r="AX10" s="22">
        <f t="shared" si="3"/>
        <v>337251.32350844564</v>
      </c>
      <c r="AY10" s="22">
        <f t="shared" si="3"/>
        <v>342929.78076987015</v>
      </c>
      <c r="AZ10" s="22">
        <f t="shared" si="3"/>
        <v>348408.04587411392</v>
      </c>
      <c r="BA10" s="22">
        <f t="shared" si="3"/>
        <v>353517.94027326722</v>
      </c>
      <c r="BB10" s="22">
        <f t="shared" si="3"/>
        <v>361077.87142941868</v>
      </c>
      <c r="BC10" s="22">
        <f t="shared" si="3"/>
        <v>367594.59420070704</v>
      </c>
      <c r="BD10" s="22">
        <f t="shared" si="3"/>
        <v>373926.03074959386</v>
      </c>
      <c r="BE10" s="22">
        <f t="shared" si="3"/>
        <v>380268.51782140438</v>
      </c>
      <c r="BF10" s="22">
        <f t="shared" si="3"/>
        <v>386664.85470188153</v>
      </c>
      <c r="BG10" s="22">
        <f t="shared" si="3"/>
        <v>392916.83638969087</v>
      </c>
      <c r="BH10" s="22">
        <f t="shared" si="3"/>
        <v>389079.35504924459</v>
      </c>
      <c r="BI10" s="22">
        <f t="shared" si="3"/>
        <v>383186.54780358099</v>
      </c>
      <c r="BJ10" s="22">
        <f t="shared" si="3"/>
        <v>377132.50799976918</v>
      </c>
      <c r="BK10" s="22">
        <f t="shared" si="3"/>
        <v>370198.02971113659</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40.711692719818259</v>
      </c>
      <c r="Z11" s="22">
        <f>((Data!$AJ$15*LN('Intermediate calculations'!Z2))+Data!$AK$15)</f>
        <v>39.987511572207133</v>
      </c>
      <c r="AA11" s="22">
        <f>((Data!$AJ$15*LN('Intermediate calculations'!AA2))+Data!$AK$15)</f>
        <v>39.307247949386721</v>
      </c>
      <c r="AB11" s="22">
        <f>((Data!$AJ$15*LN('Intermediate calculations'!AB2))+Data!$AK$15)</f>
        <v>38.665878345611453</v>
      </c>
      <c r="AC11" s="22">
        <f>((Data!$AJ$15*LN('Intermediate calculations'!AC2))+Data!$AK$15)</f>
        <v>38.059194745530341</v>
      </c>
      <c r="AD11" s="22">
        <f>((Data!$AJ$15*LN('Intermediate calculations'!AD2))+Data!$AK$15)</f>
        <v>37.483637138389767</v>
      </c>
      <c r="AE11" s="22">
        <f>((Data!$AJ$15*LN('Intermediate calculations'!AE2))+Data!$AK$15)</f>
        <v>36.936166938305107</v>
      </c>
      <c r="AF11" s="22">
        <f>((Data!$AJ$15*LN('Intermediate calculations'!AF2))+Data!$AK$15)</f>
        <v>36.414169878013738</v>
      </c>
      <c r="AG11" s="22">
        <f>((Data!$AJ$15*LN('Intermediate calculations'!AG2))+Data!$AK$15)</f>
        <v>35.915380505953841</v>
      </c>
      <c r="AH11" s="22">
        <f>((Data!$AJ$15*LN('Intermediate calculations'!AH2))+Data!$AK$15)</f>
        <v>35.437822764182961</v>
      </c>
      <c r="AI11" s="22">
        <f>((Data!$AJ$15*LN('Intermediate calculations'!AI2))+Data!$AK$15)</f>
        <v>34.979762704572401</v>
      </c>
      <c r="AJ11" s="22">
        <f>((Data!$AJ$15*LN('Intermediate calculations'!AJ2))+Data!$AK$15)</f>
        <v>34.539670484285452</v>
      </c>
      <c r="AK11" s="22">
        <f>((Data!$AJ$15*LN('Intermediate calculations'!AK2))+Data!$AK$15)</f>
        <v>34.116189537587282</v>
      </c>
      <c r="AL11" s="22">
        <f>((Data!$AJ$15*LN('Intermediate calculations'!AL2))+Data!$AK$15)</f>
        <v>33.708111356876614</v>
      </c>
      <c r="AM11" s="22">
        <f>((Data!$AJ$15*LN('Intermediate calculations'!AM2))+Data!$AK$15)</f>
        <v>33.314354701096647</v>
      </c>
      <c r="AN11" s="22">
        <f>((Data!$AJ$15*LN('Intermediate calculations'!AN2))+Data!$AK$15)</f>
        <v>32.933948330365595</v>
      </c>
      <c r="AO11" s="22">
        <f>((Data!$AJ$15*LN('Intermediate calculations'!AO2))+Data!$AK$15)</f>
        <v>32.566016572659187</v>
      </c>
      <c r="AP11" s="22">
        <f>((Data!$AJ$15*LN('Intermediate calculations'!AP2))+Data!$AK$15)</f>
        <v>32.209767182754476</v>
      </c>
      <c r="AQ11" s="22">
        <f>((Data!$AJ$15*LN('Intermediate calculations'!AQ2))+Data!$AK$15)</f>
        <v>31.864481069989573</v>
      </c>
      <c r="AR11" s="22">
        <f>((Data!$AJ$15*LN('Intermediate calculations'!AR2))+Data!$AK$15)</f>
        <v>31.529503559934057</v>
      </c>
      <c r="AS11" s="22">
        <f>((Data!$AJ$15*LN('Intermediate calculations'!AS2))+Data!$AK$15)</f>
        <v>31.204236923059248</v>
      </c>
      <c r="AT11" s="22">
        <f>((Data!$AJ$15*LN('Intermediate calculations'!AT2))+Data!$AK$15)</f>
        <v>30.888133956158796</v>
      </c>
      <c r="AU11" s="22">
        <f>((Data!$AJ$15*LN('Intermediate calculations'!AU2))+Data!$AK$15)</f>
        <v>30.580692443381935</v>
      </c>
      <c r="AV11" s="22">
        <f>((Data!$AJ$15*LN('Intermediate calculations'!AV2))+Data!$AK$15)</f>
        <v>30.281450356077677</v>
      </c>
      <c r="AW11" s="22">
        <f>((Data!$AJ$15*LN('Intermediate calculations'!AW2))+Data!$AK$15)</f>
        <v>29.989981676261287</v>
      </c>
      <c r="AX11" s="22">
        <f>((Data!$AJ$15*LN('Intermediate calculations'!AX2))+Data!$AK$15)</f>
        <v>29.70589274893711</v>
      </c>
      <c r="AY11" s="22">
        <f>((Data!$AJ$15*LN('Intermediate calculations'!AY2))+Data!$AK$15)</f>
        <v>29.42881908489862</v>
      </c>
      <c r="AZ11" s="22">
        <f>((Data!$AJ$15*LN('Intermediate calculations'!AZ2))+Data!$AK$15)</f>
        <v>29.158422548852442</v>
      </c>
      <c r="BA11" s="22">
        <f>((Data!$AJ$15*LN('Intermediate calculations'!BA2))+Data!$AK$15)</f>
        <v>28.894388878448815</v>
      </c>
      <c r="BB11" s="22">
        <f>((Data!$AJ$15*LN('Intermediate calculations'!BB2))+Data!$AK$15)</f>
        <v>28.63642548856108</v>
      </c>
      <c r="BC11" s="22">
        <f>((Data!$AJ$15*LN('Intermediate calculations'!BC2))+Data!$AK$15)</f>
        <v>28.384259522341431</v>
      </c>
      <c r="BD11" s="22">
        <f>((Data!$AJ$15*LN('Intermediate calculations'!BD2))+Data!$AK$15)</f>
        <v>28.137636116501184</v>
      </c>
      <c r="BE11" s="22">
        <f>((Data!$AJ$15*LN('Intermediate calculations'!BE2))+Data!$AK$15)</f>
        <v>27.896316853165736</v>
      </c>
      <c r="BF11" s="22">
        <f>((Data!$AJ$15*LN('Intermediate calculations'!BF2))+Data!$AK$15)</f>
        <v>27.660078374730304</v>
      </c>
      <c r="BG11" s="22">
        <f>((Data!$AJ$15*LN('Intermediate calculations'!BG2))+Data!$AK$15)</f>
        <v>27.428711141546096</v>
      </c>
      <c r="BH11" s="22">
        <f>((Data!$AJ$15*LN('Intermediate calculations'!BH2))+Data!$AK$15)</f>
        <v>27.202018315119744</v>
      </c>
      <c r="BI11" s="22">
        <f>((Data!$AJ$15*LN('Intermediate calculations'!BI2))+Data!$AK$15)</f>
        <v>26.979814751909892</v>
      </c>
      <c r="BJ11" s="22">
        <f>((Data!$AJ$15*LN('Intermediate calculations'!BJ2))+Data!$AK$15)</f>
        <v>26.761926094832788</v>
      </c>
      <c r="BK11" s="22">
        <f>((Data!$AJ$15*LN('Intermediate calculations'!BK2))+Data!$AK$15)</f>
        <v>26.548187951307725</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1952293.7553922522</v>
      </c>
      <c r="Z12" s="22">
        <f>((Data!$AJ$6*'Intermediate calculations'!Z4)+Data!$AK$6)*Drivers!AA4</f>
        <v>1989214.0809840127</v>
      </c>
      <c r="AA12" s="22">
        <f>((Data!$AJ$6*'Intermediate calculations'!AA4)+Data!$AK$6)*Drivers!AB4</f>
        <v>2031584.5891224523</v>
      </c>
      <c r="AB12" s="22">
        <f>((Data!$AJ$6*'Intermediate calculations'!AB4)+Data!$AK$6)*Drivers!AC4</f>
        <v>2065795.7253002259</v>
      </c>
      <c r="AC12" s="22">
        <f>((Data!$AJ$6*'Intermediate calculations'!AC4)+Data!$AK$6)*Drivers!AD4</f>
        <v>2094779.0652397454</v>
      </c>
      <c r="AD12" s="22">
        <f>((Data!$AJ$6*'Intermediate calculations'!AD4)+Data!$AK$6)*Drivers!AE4</f>
        <v>2118412.1564230556</v>
      </c>
      <c r="AE12" s="22">
        <f>((Data!$AJ$6*'Intermediate calculations'!AE4)+Data!$AK$6)*Drivers!AF4</f>
        <v>2146845.3123571593</v>
      </c>
      <c r="AF12" s="22">
        <f>((Data!$AJ$6*'Intermediate calculations'!AF4)+Data!$AK$6)*Drivers!AG4</f>
        <v>2176243.6654550009</v>
      </c>
      <c r="AG12" s="22">
        <f>((Data!$AJ$6*'Intermediate calculations'!AG4)+Data!$AK$6)*Drivers!AH4</f>
        <v>2107974.1288136719</v>
      </c>
      <c r="AH12" s="22">
        <f>((Data!$AJ$6*'Intermediate calculations'!AH4)+Data!$AK$6)*Drivers!AI4</f>
        <v>2153620.3809989253</v>
      </c>
      <c r="AI12" s="22">
        <f>((Data!$AJ$6*'Intermediate calculations'!AI4)+Data!$AK$6)*Drivers!AJ4</f>
        <v>2187478.4238333628</v>
      </c>
      <c r="AJ12" s="22">
        <f>((Data!$AJ$6*'Intermediate calculations'!AJ4)+Data!$AK$6)*Drivers!AK4</f>
        <v>2218501.5465020277</v>
      </c>
      <c r="AK12" s="22">
        <f>((Data!$AJ$6*'Intermediate calculations'!AK4)+Data!$AK$6)*Drivers!AL4</f>
        <v>2252069.6246150685</v>
      </c>
      <c r="AL12" s="22">
        <f>((Data!$AJ$6*'Intermediate calculations'!AL4)+Data!$AK$6)*Drivers!AM4</f>
        <v>2289236.0441184482</v>
      </c>
      <c r="AM12" s="22">
        <f>((Data!$AJ$6*'Intermediate calculations'!AM4)+Data!$AK$6)*Drivers!AN4</f>
        <v>2326283.506517983</v>
      </c>
      <c r="AN12" s="22">
        <f>((Data!$AJ$6*'Intermediate calculations'!AN4)+Data!$AK$6)*Drivers!AO4</f>
        <v>2366444.497423837</v>
      </c>
      <c r="AO12" s="22">
        <f>((Data!$AJ$6*'Intermediate calculations'!AO4)+Data!$AK$6)*Drivers!AP4</f>
        <v>2408798.5053121704</v>
      </c>
      <c r="AP12" s="22">
        <f>((Data!$AJ$6*'Intermediate calculations'!AP4)+Data!$AK$6)*Drivers!AQ4</f>
        <v>2452833.4084208356</v>
      </c>
      <c r="AQ12" s="22">
        <f>((Data!$AJ$6*'Intermediate calculations'!AQ4)+Data!$AK$6)*Drivers!AR4</f>
        <v>2496940.9345086385</v>
      </c>
      <c r="AR12" s="22">
        <f>((Data!$AJ$6*'Intermediate calculations'!AR4)+Data!$AK$6)*Drivers!AS4</f>
        <v>2545973.554109781</v>
      </c>
      <c r="AS12" s="22">
        <f>((Data!$AJ$6*'Intermediate calculations'!AS4)+Data!$AK$6)*Drivers!AT4</f>
        <v>2597502.0208604038</v>
      </c>
      <c r="AT12" s="22">
        <f>((Data!$AJ$6*'Intermediate calculations'!AT4)+Data!$AK$6)*Drivers!AU4</f>
        <v>2651574.2258856124</v>
      </c>
      <c r="AU12" s="22">
        <f>((Data!$AJ$6*'Intermediate calculations'!AU4)+Data!$AK$6)*Drivers!AV4</f>
        <v>2712237.394948652</v>
      </c>
      <c r="AV12" s="22">
        <f>((Data!$AJ$6*'Intermediate calculations'!AV4)+Data!$AK$6)*Drivers!AW4</f>
        <v>2770507.7879960812</v>
      </c>
      <c r="AW12" s="22">
        <f>((Data!$AJ$6*'Intermediate calculations'!AW4)+Data!$AK$6)*Drivers!AX4</f>
        <v>2830908.3915073834</v>
      </c>
      <c r="AX12" s="22">
        <f>((Data!$AJ$6*'Intermediate calculations'!AX4)+Data!$AK$6)*Drivers!AY4</f>
        <v>2896282.2620496666</v>
      </c>
      <c r="AY12" s="22">
        <f>((Data!$AJ$6*'Intermediate calculations'!AY4)+Data!$AK$6)*Drivers!AZ4</f>
        <v>2958768.7680485533</v>
      </c>
      <c r="AZ12" s="22">
        <f>((Data!$AJ$6*'Intermediate calculations'!AZ4)+Data!$AK$6)*Drivers!BA4</f>
        <v>3022501.4658373217</v>
      </c>
      <c r="BA12" s="22">
        <f>((Data!$AJ$6*'Intermediate calculations'!BA4)+Data!$AK$6)*Drivers!BB4</f>
        <v>3086784.759346378</v>
      </c>
      <c r="BB12" s="22">
        <f>((Data!$AJ$6*'Intermediate calculations'!BB4)+Data!$AK$6)*Drivers!BC4</f>
        <v>3154728.0015314482</v>
      </c>
      <c r="BC12" s="22">
        <f>((Data!$AJ$6*'Intermediate calculations'!BC4)+Data!$AK$6)*Drivers!BD4</f>
        <v>3219662.1097173025</v>
      </c>
      <c r="BD12" s="22">
        <f>((Data!$AJ$6*'Intermediate calculations'!BD4)+Data!$AK$6)*Drivers!BE4</f>
        <v>3285538.1758992504</v>
      </c>
      <c r="BE12" s="22">
        <f>((Data!$AJ$6*'Intermediate calculations'!BE4)+Data!$AK$6)*Drivers!BF4</f>
        <v>3353351.2087213374</v>
      </c>
      <c r="BF12" s="22">
        <f>((Data!$AJ$6*'Intermediate calculations'!BF4)+Data!$AK$6)*Drivers!BG4</f>
        <v>3423404.1073396481</v>
      </c>
      <c r="BG12" s="22">
        <f>((Data!$AJ$6*'Intermediate calculations'!BG4)+Data!$AK$6)*Drivers!BH4</f>
        <v>3493266.3635809436</v>
      </c>
      <c r="BH12" s="22">
        <f>((Data!$AJ$6*'Intermediate calculations'!BH4)+Data!$AK$6)*Drivers!BI4</f>
        <v>3513880.1984537393</v>
      </c>
      <c r="BI12" s="22">
        <f>((Data!$AJ$6*'Intermediate calculations'!BI4)+Data!$AK$6)*Drivers!BJ4</f>
        <v>3524342.3157059257</v>
      </c>
      <c r="BJ12" s="22">
        <f>((Data!$AJ$6*'Intermediate calculations'!BJ4)+Data!$AK$6)*Drivers!BK4</f>
        <v>3534104.401501317</v>
      </c>
      <c r="BK12" s="22">
        <f>((Data!$AJ$6*'Intermediate calculations'!BK4)+Data!$AK$6)*Drivers!BL4</f>
        <v>3539270.6665332019</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37.310608777805804</v>
      </c>
      <c r="Z13" s="45">
        <f>Z12*ttokg/Drivers!AA4</f>
        <v>37.458564417111091</v>
      </c>
      <c r="AA13" s="45">
        <f>AA12*ttokg/Drivers!AB4</f>
        <v>37.68309112514838</v>
      </c>
      <c r="AB13" s="45">
        <f>AB12*ttokg/Drivers!AC4</f>
        <v>37.731090083648787</v>
      </c>
      <c r="AC13" s="45">
        <f>AC12*ttokg/Drivers!AD4</f>
        <v>37.66237517597154</v>
      </c>
      <c r="AD13" s="45">
        <f>AD12*ttokg/Drivers!AE4</f>
        <v>37.47946116192081</v>
      </c>
      <c r="AE13" s="45">
        <f>AE12*ttokg/Drivers!AF4</f>
        <v>37.37804320084453</v>
      </c>
      <c r="AF13" s="45">
        <f>AF12*ttokg/Drivers!AG4</f>
        <v>37.286898324481022</v>
      </c>
      <c r="AG13" s="45">
        <f>AG12*ttokg/Drivers!AH4</f>
        <v>35.542415939614784</v>
      </c>
      <c r="AH13" s="45">
        <f>AH12*ttokg/Drivers!AI4</f>
        <v>35.898710533596066</v>
      </c>
      <c r="AI13" s="45">
        <f>AI12*ttokg/Drivers!AJ4</f>
        <v>36.048027263615189</v>
      </c>
      <c r="AJ13" s="45">
        <f>AJ12*ttokg/Drivers!AK4</f>
        <v>36.143107439923654</v>
      </c>
      <c r="AK13" s="45">
        <f>AK12*ttokg/Drivers!AL4</f>
        <v>36.272341701970383</v>
      </c>
      <c r="AL13" s="45">
        <f>AL12*ttokg/Drivers!AM4</f>
        <v>36.451246526676158</v>
      </c>
      <c r="AM13" s="45">
        <f>AM12*ttokg/Drivers!AN4</f>
        <v>36.679981548295359</v>
      </c>
      <c r="AN13" s="45">
        <f>AN12*ttokg/Drivers!AO4</f>
        <v>36.949404868064256</v>
      </c>
      <c r="AO13" s="45">
        <f>AO12*ttokg/Drivers!AP4</f>
        <v>37.243994646246456</v>
      </c>
      <c r="AP13" s="45">
        <f>AP12*ttokg/Drivers!AQ4</f>
        <v>37.55506284571014</v>
      </c>
      <c r="AQ13" s="45">
        <f>AQ12*ttokg/Drivers!AR4</f>
        <v>37.857625194407952</v>
      </c>
      <c r="AR13" s="45">
        <f>AR12*ttokg/Drivers!AS4</f>
        <v>38.274394189966664</v>
      </c>
      <c r="AS13" s="45">
        <f>AS12*ttokg/Drivers!AT4</f>
        <v>38.718602220500273</v>
      </c>
      <c r="AT13" s="45">
        <f>AT12*ttokg/Drivers!AU4</f>
        <v>39.190148073618481</v>
      </c>
      <c r="AU13" s="45">
        <f>AU12*ttokg/Drivers!AV4</f>
        <v>39.747530764254932</v>
      </c>
      <c r="AV13" s="45">
        <f>AV12*ttokg/Drivers!AW4</f>
        <v>40.257904854557566</v>
      </c>
      <c r="AW13" s="45">
        <f>AW12*ttokg/Drivers!AX4</f>
        <v>40.836607337795741</v>
      </c>
      <c r="AX13" s="45">
        <f>AX12*ttokg/Drivers!AY4</f>
        <v>41.475990611767536</v>
      </c>
      <c r="AY13" s="45">
        <f>AY12*ttokg/Drivers!AZ4</f>
        <v>42.062874996603725</v>
      </c>
      <c r="AZ13" s="45">
        <f>AZ12*ttokg/Drivers!BA4</f>
        <v>42.656625134621592</v>
      </c>
      <c r="BA13" s="45">
        <f>BA12*ttokg/Drivers!BB4</f>
        <v>43.247236787277352</v>
      </c>
      <c r="BB13" s="45">
        <f>BB12*ttokg/Drivers!BC4</f>
        <v>43.926328704696573</v>
      </c>
      <c r="BC13" s="45">
        <f>BC12*ttokg/Drivers!BD4</f>
        <v>44.553748892498525</v>
      </c>
      <c r="BD13" s="45">
        <f>BD12*ttokg/Drivers!BE4</f>
        <v>45.184704205303007</v>
      </c>
      <c r="BE13" s="45">
        <f>BE12*ttokg/Drivers!BF4</f>
        <v>45.832646627981383</v>
      </c>
      <c r="BF13" s="45">
        <f>BF12*ttokg/Drivers!BG4</f>
        <v>46.501293383956074</v>
      </c>
      <c r="BG13" s="45">
        <f>BG12*ttokg/Drivers!BH4</f>
        <v>47.20926108175447</v>
      </c>
      <c r="BH13" s="45">
        <f>BH12*ttokg/Drivers!BI4</f>
        <v>47.246657253331811</v>
      </c>
      <c r="BI13" s="45">
        <f>BI12*ttokg/Drivers!BJ4</f>
        <v>47.146651862920599</v>
      </c>
      <c r="BJ13" s="45">
        <f>BJ12*ttokg/Drivers!BK4</f>
        <v>47.037126503939128</v>
      </c>
      <c r="BK13" s="45">
        <f>BK12*ttokg/Drivers!BL4</f>
        <v>46.866640157279818</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1.7769640324401037E-2</v>
      </c>
      <c r="Z14" s="22">
        <f>((Data!$AJ$6*LN('Intermediate calculations'!Z4))+Data!$AK$6)</f>
        <v>1.7771577678710376E-2</v>
      </c>
      <c r="AA14" s="22">
        <f>((Data!$AJ$6*LN('Intermediate calculations'!AA4))+Data!$AK$6)</f>
        <v>1.7774491584502099E-2</v>
      </c>
      <c r="AB14" s="22">
        <f>((Data!$AJ$6*LN('Intermediate calculations'!AB4))+Data!$AK$6)</f>
        <v>1.7775110489339243E-2</v>
      </c>
      <c r="AC14" s="22">
        <f>((Data!$AJ$6*LN('Intermediate calculations'!AC4))+Data!$AK$6)</f>
        <v>1.7774224035138408E-2</v>
      </c>
      <c r="AD14" s="22">
        <f>((Data!$AJ$6*LN('Intermediate calculations'!AD4))+Data!$AK$6)</f>
        <v>1.7771850196398615E-2</v>
      </c>
      <c r="AE14" s="22">
        <f>((Data!$AJ$6*LN('Intermediate calculations'!AE4))+Data!$AK$6)</f>
        <v>1.7770525031244936E-2</v>
      </c>
      <c r="AF14" s="22">
        <f>((Data!$AJ$6*LN('Intermediate calculations'!AF4))+Data!$AK$6)</f>
        <v>1.7769328570467351E-2</v>
      </c>
      <c r="AG14" s="22">
        <f>((Data!$AJ$6*LN('Intermediate calculations'!AG4))+Data!$AK$6)</f>
        <v>1.7745353082124386E-2</v>
      </c>
      <c r="AH14" s="22">
        <f>((Data!$AJ$6*LN('Intermediate calculations'!AH4))+Data!$AK$6)</f>
        <v>1.7750424392461394E-2</v>
      </c>
      <c r="AI14" s="22">
        <f>((Data!$AJ$6*LN('Intermediate calculations'!AI4))+Data!$AK$6)</f>
        <v>1.7752521919108772E-2</v>
      </c>
      <c r="AJ14" s="22">
        <f>((Data!$AJ$6*LN('Intermediate calculations'!AJ4))+Data!$AK$6)</f>
        <v>1.7753849186327705E-2</v>
      </c>
      <c r="AK14" s="22">
        <f>((Data!$AJ$6*LN('Intermediate calculations'!AK4))+Data!$AK$6)</f>
        <v>1.7755642914834301E-2</v>
      </c>
      <c r="AL14" s="22">
        <f>((Data!$AJ$6*LN('Intermediate calculations'!AL4))+Data!$AK$6)</f>
        <v>1.775810671242194E-2</v>
      </c>
      <c r="AM14" s="22">
        <f>((Data!$AJ$6*LN('Intermediate calculations'!AM4))+Data!$AK$6)</f>
        <v>1.7761224620736885E-2</v>
      </c>
      <c r="AN14" s="22">
        <f>((Data!$AJ$6*LN('Intermediate calculations'!AN4))+Data!$AK$6)</f>
        <v>1.7764851939370878E-2</v>
      </c>
      <c r="AO14" s="22">
        <f>((Data!$AJ$6*LN('Intermediate calculations'!AO4))+Data!$AK$6)</f>
        <v>1.7768763547910738E-2</v>
      </c>
      <c r="AP14" s="22">
        <f>((Data!$AJ$6*LN('Intermediate calculations'!AP4))+Data!$AK$6)</f>
        <v>1.7772833857517767E-2</v>
      </c>
      <c r="AQ14" s="22">
        <f>((Data!$AJ$6*LN('Intermediate calculations'!AQ4))+Data!$AK$6)</f>
        <v>1.7776735338944635E-2</v>
      </c>
      <c r="AR14" s="22">
        <f>((Data!$AJ$6*LN('Intermediate calculations'!AR4))+Data!$AK$6)</f>
        <v>1.7782019564777159E-2</v>
      </c>
      <c r="AS14" s="22">
        <f>((Data!$AJ$6*LN('Intermediate calculations'!AS4))+Data!$AK$6)</f>
        <v>1.778754102842961E-2</v>
      </c>
      <c r="AT14" s="22">
        <f>((Data!$AJ$6*LN('Intermediate calculations'!AT4))+Data!$AK$6)</f>
        <v>1.7793282313409157E-2</v>
      </c>
      <c r="AU14" s="22">
        <f>((Data!$AJ$6*LN('Intermediate calculations'!AU4))+Data!$AK$6)</f>
        <v>1.7799916180740564E-2</v>
      </c>
      <c r="AV14" s="22">
        <f>((Data!$AJ$6*LN('Intermediate calculations'!AV4))+Data!$AK$6)</f>
        <v>1.7805851987573937E-2</v>
      </c>
      <c r="AW14" s="22">
        <f>((Data!$AJ$6*LN('Intermediate calculations'!AW4))+Data!$AK$6)</f>
        <v>1.7812429552181347E-2</v>
      </c>
      <c r="AX14" s="22">
        <f>((Data!$AJ$6*LN('Intermediate calculations'!AX4))+Data!$AK$6)</f>
        <v>1.7819516704183351E-2</v>
      </c>
      <c r="AY14" s="22">
        <f>((Data!$AJ$6*LN('Intermediate calculations'!AY4))+Data!$AK$6)</f>
        <v>1.7825863461990055E-2</v>
      </c>
      <c r="AZ14" s="22">
        <f>((Data!$AJ$6*LN('Intermediate calculations'!AZ4))+Data!$AK$6)</f>
        <v>1.7832137372880617E-2</v>
      </c>
      <c r="BA14" s="22">
        <f>((Data!$AJ$6*LN('Intermediate calculations'!BA4))+Data!$AK$6)</f>
        <v>1.7838237916539948E-2</v>
      </c>
      <c r="BB14" s="22">
        <f>((Data!$AJ$6*LN('Intermediate calculations'!BB4))+Data!$AK$6)</f>
        <v>1.7845087513149348E-2</v>
      </c>
      <c r="BC14" s="22">
        <f>((Data!$AJ$6*LN('Intermediate calculations'!BC4))+Data!$AK$6)</f>
        <v>1.7851266352277163E-2</v>
      </c>
      <c r="BD14" s="22">
        <f>((Data!$AJ$6*LN('Intermediate calculations'!BD4))+Data!$AK$6)</f>
        <v>1.7857341747956786E-2</v>
      </c>
      <c r="BE14" s="22">
        <f>((Data!$AJ$6*LN('Intermediate calculations'!BE4))+Data!$AK$6)</f>
        <v>1.7863442756496976E-2</v>
      </c>
      <c r="BF14" s="22">
        <f>((Data!$AJ$6*LN('Intermediate calculations'!BF4))+Data!$AK$6)</f>
        <v>1.7869598591521631E-2</v>
      </c>
      <c r="BG14" s="22">
        <f>((Data!$AJ$6*LN('Intermediate calculations'!BG4))+Data!$AK$6)</f>
        <v>1.7875968218119223E-2</v>
      </c>
      <c r="BH14" s="22">
        <f>((Data!$AJ$6*LN('Intermediate calculations'!BH4))+Data!$AK$6)</f>
        <v>1.7876300565860159E-2</v>
      </c>
      <c r="BI14" s="22">
        <f>((Data!$AJ$6*LN('Intermediate calculations'!BI4))+Data!$AK$6)</f>
        <v>1.7875410886937233E-2</v>
      </c>
      <c r="BJ14" s="22">
        <f>((Data!$AJ$6*LN('Intermediate calculations'!BJ4))+Data!$AK$6)</f>
        <v>1.7874433168543945E-2</v>
      </c>
      <c r="BK14" s="22">
        <f>((Data!$AJ$6*LN('Intermediate calculations'!BK4))+Data!$AK$6)</f>
        <v>1.7872904239196671E-2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2896085.5151347183</v>
      </c>
      <c r="AA15" s="22">
        <f>((Data!$AJ$17*'Intermediate calculations'!AA12)+Data!$AK$17)</f>
        <v>2942445.3105118945</v>
      </c>
      <c r="AB15" s="22">
        <f>((Data!$AJ$17*'Intermediate calculations'!AB12)+Data!$AK$17)</f>
        <v>2979877.5090505611</v>
      </c>
      <c r="AC15" s="22">
        <f>((Data!$AJ$17*'Intermediate calculations'!AC12)+Data!$AK$17)</f>
        <v>3011589.701515968</v>
      </c>
      <c r="AD15" s="22">
        <f>((Data!$AJ$17*'Intermediate calculations'!AD12)+Data!$AK$17)</f>
        <v>3037447.9061853243</v>
      </c>
      <c r="AE15" s="22">
        <f>((Data!$AJ$17*'Intermediate calculations'!AE12)+Data!$AK$17)</f>
        <v>3068558.1134720882</v>
      </c>
      <c r="AF15" s="22">
        <f>((Data!$AJ$17*'Intermediate calculations'!AF12)+Data!$AK$17)</f>
        <v>3100724.3936023349</v>
      </c>
      <c r="AG15" s="22">
        <f>((Data!$AJ$17*'Intermediate calculations'!AG12)+Data!$AK$17)</f>
        <v>3026027.112681238</v>
      </c>
      <c r="AH15" s="22">
        <f>((Data!$AJ$17*'Intermediate calculations'!AH12)+Data!$AK$17)</f>
        <v>3075971.0714397477</v>
      </c>
      <c r="AI15" s="22">
        <f>((Data!$AJ$17*'Intermediate calculations'!AI12)+Data!$AK$17)</f>
        <v>3113016.9320309767</v>
      </c>
      <c r="AJ15" s="22">
        <f>((Data!$AJ$17*'Intermediate calculations'!AJ12)+Data!$AK$17)</f>
        <v>3146960.9577712659</v>
      </c>
      <c r="AK15" s="22">
        <f>((Data!$AJ$17*'Intermediate calculations'!AK12)+Data!$AK$17)</f>
        <v>3183689.5527515514</v>
      </c>
      <c r="AL15" s="22">
        <f>((Data!$AJ$17*'Intermediate calculations'!AL12)+Data!$AK$17)</f>
        <v>3224355.2817876358</v>
      </c>
      <c r="AM15" s="22">
        <f>((Data!$AJ$17*'Intermediate calculations'!AM12)+Data!$AK$17)</f>
        <v>3264890.8536168505</v>
      </c>
      <c r="AN15" s="22">
        <f>((Data!$AJ$17*'Intermediate calculations'!AN12)+Data!$AK$17)</f>
        <v>3308833.1002959954</v>
      </c>
      <c r="AO15" s="22">
        <f>((Data!$AJ$17*'Intermediate calculations'!AO12)+Data!$AK$17)</f>
        <v>3355174.841884057</v>
      </c>
      <c r="AP15" s="22">
        <f>((Data!$AJ$17*'Intermediate calculations'!AP12)+Data!$AK$17)</f>
        <v>3403355.739099199</v>
      </c>
      <c r="AQ15" s="22">
        <f>((Data!$AJ$17*'Intermediate calculations'!AQ12)+Data!$AK$17)</f>
        <v>3451616.0969250444</v>
      </c>
      <c r="AR15" s="22">
        <f>((Data!$AJ$17*'Intermediate calculations'!AR12)+Data!$AK$17)</f>
        <v>3505265.2578954231</v>
      </c>
      <c r="AS15" s="22">
        <f>((Data!$AJ$17*'Intermediate calculations'!AS12)+Data!$AK$17)</f>
        <v>3561645.256144519</v>
      </c>
      <c r="AT15" s="22">
        <f>((Data!$AJ$17*'Intermediate calculations'!AT12)+Data!$AK$17)</f>
        <v>3620808.4918642994</v>
      </c>
      <c r="AU15" s="22">
        <f>((Data!$AJ$17*'Intermediate calculations'!AU12)+Data!$AK$17)</f>
        <v>3687183.2470478965</v>
      </c>
      <c r="AV15" s="22">
        <f>((Data!$AJ$17*'Intermediate calculations'!AV12)+Data!$AK$17)</f>
        <v>3750939.9404866444</v>
      </c>
      <c r="AW15" s="22">
        <f>((Data!$AJ$17*'Intermediate calculations'!AW12)+Data!$AK$17)</f>
        <v>3817027.4089279668</v>
      </c>
      <c r="AX15" s="22">
        <f>((Data!$AJ$17*'Intermediate calculations'!AX12)+Data!$AK$17)</f>
        <v>3888556.3896862762</v>
      </c>
      <c r="AY15" s="22">
        <f>((Data!$AJ$17*'Intermediate calculations'!AY12)+Data!$AK$17)</f>
        <v>3956926.153449269</v>
      </c>
      <c r="AZ15" s="22">
        <f>((Data!$AJ$17*'Intermediate calculations'!AZ12)+Data!$AK$17)</f>
        <v>4026659.4410149707</v>
      </c>
      <c r="BA15" s="22">
        <f>((Data!$AJ$17*'Intermediate calculations'!BA12)+Data!$AK$17)</f>
        <v>4096995.1642381512</v>
      </c>
      <c r="BB15" s="22">
        <f>((Data!$AJ$17*'Intermediate calculations'!BB12)+Data!$AK$17)</f>
        <v>4171335.4292798201</v>
      </c>
      <c r="BC15" s="22">
        <f>((Data!$AJ$17*'Intermediate calculations'!BC12)+Data!$AK$17)</f>
        <v>4242383.2429774934</v>
      </c>
      <c r="BD15" s="22">
        <f>((Data!$AJ$17*'Intermediate calculations'!BD12)+Data!$AK$17)</f>
        <v>4314461.7023263853</v>
      </c>
      <c r="BE15" s="22">
        <f>((Data!$AJ$17*'Intermediate calculations'!BE12)+Data!$AK$17)</f>
        <v>4388659.4984742571</v>
      </c>
      <c r="BF15" s="22">
        <f>((Data!$AJ$17*'Intermediate calculations'!BF12)+Data!$AK$17)</f>
        <v>4465308.049275483</v>
      </c>
      <c r="BG15" s="22">
        <f>((Data!$AJ$17*'Intermediate calculations'!BG12)+Data!$AK$17)</f>
        <v>4541748.0082524205</v>
      </c>
      <c r="BH15" s="22">
        <f>((Data!$AJ$17*'Intermediate calculations'!BH12)+Data!$AK$17)</f>
        <v>4564302.6862260532</v>
      </c>
      <c r="BI15" s="22">
        <f>((Data!$AJ$17*'Intermediate calculations'!BI12)+Data!$AK$17)</f>
        <v>4575749.8374718828</v>
      </c>
      <c r="BJ15" s="22">
        <f>((Data!$AJ$17*'Intermediate calculations'!BJ12)+Data!$AK$17)</f>
        <v>4586431.0475827008</v>
      </c>
      <c r="BK15" s="22">
        <f>((Data!$AJ$17*'Intermediate calculations'!BK12)+Data!$AK$17)</f>
        <v>4592083.7291356316</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177627.79750253787</v>
      </c>
      <c r="AH18" s="22">
        <f t="shared" si="4"/>
        <v>179047.81542564215</v>
      </c>
      <c r="AI18" s="22">
        <f t="shared" si="4"/>
        <v>180469.23108068923</v>
      </c>
      <c r="AJ18" s="22">
        <f t="shared" si="4"/>
        <v>181903.09733373419</v>
      </c>
      <c r="AK18" s="22">
        <f t="shared" si="4"/>
        <v>183356.12994778639</v>
      </c>
      <c r="AL18" s="22">
        <f t="shared" si="4"/>
        <v>184829.79314860812</v>
      </c>
      <c r="AM18" s="22">
        <f t="shared" si="4"/>
        <v>186110.46788368421</v>
      </c>
      <c r="AN18" s="22">
        <f t="shared" si="4"/>
        <v>187407.0905063684</v>
      </c>
      <c r="AO18" s="22">
        <f t="shared" si="4"/>
        <v>188718.66304519281</v>
      </c>
      <c r="AP18" s="22">
        <f t="shared" si="4"/>
        <v>190044.68461486875</v>
      </c>
      <c r="AQ18" s="22">
        <f t="shared" si="4"/>
        <v>191383.32446890019</v>
      </c>
      <c r="AR18" s="22">
        <f t="shared" si="4"/>
        <v>192567.65724007081</v>
      </c>
      <c r="AS18" s="22">
        <f t="shared" si="4"/>
        <v>193764.61999705998</v>
      </c>
      <c r="AT18" s="22">
        <f t="shared" si="4"/>
        <v>194974.35281683828</v>
      </c>
      <c r="AU18" s="22">
        <f t="shared" si="4"/>
        <v>196201.85285638084</v>
      </c>
      <c r="AV18" s="22">
        <f t="shared" si="4"/>
        <v>197436.29451247919</v>
      </c>
      <c r="AW18" s="22">
        <f t="shared" si="4"/>
        <v>198516.4289912745</v>
      </c>
      <c r="AX18" s="22">
        <f t="shared" si="4"/>
        <v>199609.97336282104</v>
      </c>
      <c r="AY18" s="22">
        <f t="shared" si="4"/>
        <v>200707.43644749006</v>
      </c>
      <c r="AZ18" s="22">
        <f t="shared" si="4"/>
        <v>201813.89196951801</v>
      </c>
      <c r="BA18" s="22">
        <f t="shared" si="4"/>
        <v>202928.55002486639</v>
      </c>
      <c r="BB18" s="22">
        <f t="shared" si="4"/>
        <v>203896.89409133437</v>
      </c>
      <c r="BC18" s="22">
        <f t="shared" si="4"/>
        <v>204867.08606944836</v>
      </c>
      <c r="BD18" s="22">
        <f t="shared" si="4"/>
        <v>205843.95793103453</v>
      </c>
      <c r="BE18" s="22">
        <f t="shared" si="4"/>
        <v>206828.75229642223</v>
      </c>
      <c r="BF18" s="22">
        <f t="shared" si="4"/>
        <v>207821.87157288473</v>
      </c>
      <c r="BG18" s="22">
        <f t="shared" si="4"/>
        <v>208657.68162360921</v>
      </c>
      <c r="BH18" s="22">
        <f t="shared" si="4"/>
        <v>209437.52306907246</v>
      </c>
      <c r="BI18" s="22">
        <f t="shared" si="4"/>
        <v>210208.89049715112</v>
      </c>
      <c r="BJ18" s="22">
        <f t="shared" si="4"/>
        <v>210983.28073378059</v>
      </c>
      <c r="BK18" s="22">
        <f t="shared" si="4"/>
        <v>211755.98290321816</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190779.5159914323</v>
      </c>
      <c r="AH19" s="22">
        <f>(((Data!$AJ$7*'Intermediate calculations'!AH4)+Data!$AK$7)*Drivers!AI4)</f>
        <v>193017.08255808527</v>
      </c>
      <c r="AI19" s="22">
        <f>(((Data!$AJ$7*'Intermediate calculations'!AI4)+Data!$AK$7)*Drivers!AJ4)</f>
        <v>195256.85157459011</v>
      </c>
      <c r="AJ19" s="22">
        <f>(((Data!$AJ$7*'Intermediate calculations'!AJ4)+Data!$AK$7)*Drivers!AK4)</f>
        <v>197516.23938699986</v>
      </c>
      <c r="AK19" s="22">
        <f>(((Data!$AJ$7*'Intermediate calculations'!AK4)+Data!$AK$7)*Drivers!AL4)</f>
        <v>199805.82823271811</v>
      </c>
      <c r="AL19" s="22">
        <f>(((Data!$AJ$7*'Intermediate calculations'!AL4)+Data!$AK$7)*Drivers!AM4)</f>
        <v>202127.92533798359</v>
      </c>
      <c r="AM19" s="22">
        <f>(((Data!$AJ$7*'Intermediate calculations'!AM4)+Data!$AK$7)*Drivers!AN4)</f>
        <v>204145.92449372585</v>
      </c>
      <c r="AN19" s="22">
        <f>(((Data!$AJ$7*'Intermediate calculations'!AN4)+Data!$AK$7)*Drivers!AO4)</f>
        <v>206189.05323377834</v>
      </c>
      <c r="AO19" s="22">
        <f>(((Data!$AJ$7*'Intermediate calculations'!AO4)+Data!$AK$7)*Drivers!AP4)</f>
        <v>208255.73902334785</v>
      </c>
      <c r="AP19" s="22">
        <f>(((Data!$AJ$7*'Intermediate calculations'!AP4)+Data!$AK$7)*Drivers!AQ4)</f>
        <v>210345.19260185005</v>
      </c>
      <c r="AQ19" s="22">
        <f>(((Data!$AJ$7*'Intermediate calculations'!AQ4)+Data!$AK$7)*Drivers!AR4)</f>
        <v>212454.52920488527</v>
      </c>
      <c r="AR19" s="22">
        <f>(((Data!$AJ$7*'Intermediate calculations'!AR4)+Data!$AK$7)*Drivers!AS4)</f>
        <v>214320.71932083089</v>
      </c>
      <c r="AS19" s="22">
        <f>(((Data!$AJ$7*'Intermediate calculations'!AS4)+Data!$AK$7)*Drivers!AT4)</f>
        <v>216206.81089967012</v>
      </c>
      <c r="AT19" s="22">
        <f>(((Data!$AJ$7*'Intermediate calculations'!AT4)+Data!$AK$7)*Drivers!AU4)</f>
        <v>218113.0246650578</v>
      </c>
      <c r="AU19" s="22">
        <f>(((Data!$AJ$7*'Intermediate calculations'!AU4)+Data!$AK$7)*Drivers!AV4)</f>
        <v>220047.23479322388</v>
      </c>
      <c r="AV19" s="22">
        <f>(((Data!$AJ$7*'Intermediate calculations'!AV4)+Data!$AK$7)*Drivers!AW4)</f>
        <v>221992.38304327629</v>
      </c>
      <c r="AW19" s="22">
        <f>(((Data!$AJ$7*'Intermediate calculations'!AW4)+Data!$AK$7)*Drivers!AX4)</f>
        <v>223694.38465742354</v>
      </c>
      <c r="AX19" s="22">
        <f>(((Data!$AJ$7*'Intermediate calculations'!AX4)+Data!$AK$7)*Drivers!AY4)</f>
        <v>225417.51665816264</v>
      </c>
      <c r="AY19" s="22">
        <f>(((Data!$AJ$7*'Intermediate calculations'!AY4)+Data!$AK$7)*Drivers!AZ4)</f>
        <v>227146.82349748974</v>
      </c>
      <c r="AZ19" s="22">
        <f>(((Data!$AJ$7*'Intermediate calculations'!AZ4)+Data!$AK$7)*Drivers!BA4)</f>
        <v>228890.30000105803</v>
      </c>
      <c r="BA19" s="22">
        <f>(((Data!$AJ$7*'Intermediate calculations'!BA4)+Data!$AK$7)*Drivers!BB4)</f>
        <v>230646.70149241778</v>
      </c>
      <c r="BB19" s="22">
        <f>(((Data!$AJ$7*'Intermediate calculations'!BB4)+Data!$AK$7)*Drivers!BC4)</f>
        <v>232172.55146437365</v>
      </c>
      <c r="BC19" s="22">
        <f>(((Data!$AJ$7*'Intermediate calculations'!BC4)+Data!$AK$7)*Drivers!BD4)</f>
        <v>233701.31324839185</v>
      </c>
      <c r="BD19" s="22">
        <f>(((Data!$AJ$7*'Intermediate calculations'!BD4)+Data!$AK$7)*Drivers!BE4)</f>
        <v>235240.60073330675</v>
      </c>
      <c r="BE19" s="22">
        <f>(((Data!$AJ$7*'Intermediate calculations'!BE4)+Data!$AK$7)*Drivers!BF4)</f>
        <v>236792.37195475909</v>
      </c>
      <c r="BF19" s="22">
        <f>(((Data!$AJ$7*'Intermediate calculations'!BF4)+Data!$AK$7)*Drivers!BG4)</f>
        <v>238357.26099845031</v>
      </c>
      <c r="BG19" s="22">
        <f>(((Data!$AJ$7*'Intermediate calculations'!BG4)+Data!$AK$7)*Drivers!BH4)</f>
        <v>239674.2729848098</v>
      </c>
      <c r="BH19" s="22">
        <f>(((Data!$AJ$7*'Intermediate calculations'!BH4)+Data!$AK$7)*Drivers!BI4)</f>
        <v>240903.09349282441</v>
      </c>
      <c r="BI19" s="22">
        <f>(((Data!$AJ$7*'Intermediate calculations'!BI4)+Data!$AK$7)*Drivers!BJ4)</f>
        <v>242118.5612271335</v>
      </c>
      <c r="BJ19" s="22">
        <f>(((Data!$AJ$7*'Intermediate calculations'!BJ4)+Data!$AK$7)*Drivers!BK4)</f>
        <v>243338.79209523168</v>
      </c>
      <c r="BK19" s="22">
        <f>(((Data!$AJ$7*'Intermediate calculations'!BK4)+Data!$AK$7)*Drivers!BL4)</f>
        <v>244556.3630231634</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3.2167211245338972E-3</v>
      </c>
      <c r="AH20" s="22">
        <f>AH19/Drivers!AI4</f>
        <v>3.2174028607483613E-3</v>
      </c>
      <c r="AI20" s="22">
        <f>AI19/Drivers!AJ4</f>
        <v>3.2176885642757206E-3</v>
      </c>
      <c r="AJ20" s="22">
        <f>AJ19/Drivers!AK4</f>
        <v>3.2178704912557035E-3</v>
      </c>
      <c r="AK20" s="22">
        <f>AK19/Drivers!AL4</f>
        <v>3.218117768868317E-3</v>
      </c>
      <c r="AL20" s="22">
        <f>AL19/Drivers!AM4</f>
        <v>3.2184600864336257E-3</v>
      </c>
      <c r="AM20" s="22">
        <f>AM19/Drivers!AN4</f>
        <v>3.2188977493967695E-3</v>
      </c>
      <c r="AN20" s="22">
        <f>AN19/Drivers!AO4</f>
        <v>3.2194132655937891E-3</v>
      </c>
      <c r="AO20" s="22">
        <f>AO19/Drivers!AP4</f>
        <v>3.2199769354433754E-3</v>
      </c>
      <c r="AP20" s="22">
        <f>AP19/Drivers!AQ4</f>
        <v>3.2205721352031387E-3</v>
      </c>
      <c r="AQ20" s="22">
        <f>AQ19/Drivers!AR4</f>
        <v>3.2211510598169975E-3</v>
      </c>
      <c r="AR20" s="22">
        <f>AR19/Drivers!AS4</f>
        <v>3.221948508114384E-3</v>
      </c>
      <c r="AS20" s="22">
        <f>AS19/Drivers!AT4</f>
        <v>3.2227984584259697E-3</v>
      </c>
      <c r="AT20" s="22">
        <f>AT19/Drivers!AU4</f>
        <v>3.2237007170913597E-3</v>
      </c>
      <c r="AU20" s="22">
        <f>AU19/Drivers!AV4</f>
        <v>3.224767216476816E-3</v>
      </c>
      <c r="AV20" s="22">
        <f>AV19/Drivers!AW4</f>
        <v>3.2257437693242667E-3</v>
      </c>
      <c r="AW20" s="22">
        <f>AW19/Drivers!AX4</f>
        <v>3.22685106212884E-3</v>
      </c>
      <c r="AX20" s="22">
        <f>AX19/Drivers!AY4</f>
        <v>3.2280744619225857E-3</v>
      </c>
      <c r="AY20" s="22">
        <f>AY19/Drivers!AZ4</f>
        <v>3.2291974100267817E-3</v>
      </c>
      <c r="AZ20" s="22">
        <f>AZ19/Drivers!BA4</f>
        <v>3.230333495104321E-3</v>
      </c>
      <c r="BA20" s="22">
        <f>BA19/Drivers!BB4</f>
        <v>3.2314635749851324E-3</v>
      </c>
      <c r="BB20" s="22">
        <f>BB19/Drivers!BC4</f>
        <v>3.2327629535355657E-3</v>
      </c>
      <c r="BC20" s="22">
        <f>BC19/Drivers!BD4</f>
        <v>3.2339634630884364E-3</v>
      </c>
      <c r="BD20" s="22">
        <f>BD19/Drivers!BE4</f>
        <v>3.2351707367707034E-3</v>
      </c>
      <c r="BE20" s="22">
        <f>BE19/Drivers!BF4</f>
        <v>3.236410513690953E-3</v>
      </c>
      <c r="BF20" s="22">
        <f>BF19/Drivers!BG4</f>
        <v>3.2376899064067905E-3</v>
      </c>
      <c r="BG20" s="22">
        <f>BG19/Drivers!BH4</f>
        <v>3.2390445360487032E-3</v>
      </c>
      <c r="BH20" s="22">
        <f>BH19/Drivers!BI4</f>
        <v>3.2391160901078363E-3</v>
      </c>
      <c r="BI20" s="22">
        <f>BI19/Drivers!BJ4</f>
        <v>3.2389247391936301E-3</v>
      </c>
      <c r="BJ20" s="22">
        <f>BJ19/Drivers!BK4</f>
        <v>3.238715172714427E-3</v>
      </c>
      <c r="BK20" s="22">
        <f>BK19/Drivers!BL4</f>
        <v>3.2383889631155366E-3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3.2167211245338971</v>
      </c>
      <c r="AH21" s="22">
        <f t="shared" si="7"/>
        <v>3.2174028607483613</v>
      </c>
      <c r="AI21" s="22">
        <f t="shared" si="7"/>
        <v>3.2176885642757207</v>
      </c>
      <c r="AJ21" s="22">
        <f t="shared" si="7"/>
        <v>3.2178704912557037</v>
      </c>
      <c r="AK21" s="22">
        <f t="shared" si="7"/>
        <v>3.2181177688683169</v>
      </c>
      <c r="AL21" s="22">
        <f t="shared" si="7"/>
        <v>3.2184600864336259</v>
      </c>
      <c r="AM21" s="22">
        <f t="shared" si="7"/>
        <v>3.2188977493967696</v>
      </c>
      <c r="AN21" s="22">
        <f t="shared" si="7"/>
        <v>3.219413265593789</v>
      </c>
      <c r="AO21" s="22">
        <f t="shared" si="7"/>
        <v>3.2199769354433752</v>
      </c>
      <c r="AP21" s="22">
        <f t="shared" si="7"/>
        <v>3.2205721352031387</v>
      </c>
      <c r="AQ21" s="22">
        <f t="shared" si="7"/>
        <v>3.2211510598169975</v>
      </c>
      <c r="AR21" s="22">
        <f t="shared" si="7"/>
        <v>3.2219485081143842</v>
      </c>
      <c r="AS21" s="22">
        <f t="shared" si="7"/>
        <v>3.2227984584259697</v>
      </c>
      <c r="AT21" s="22">
        <f t="shared" si="7"/>
        <v>3.2237007170913596</v>
      </c>
      <c r="AU21" s="22">
        <f t="shared" si="7"/>
        <v>3.224767216476816</v>
      </c>
      <c r="AV21" s="22">
        <f t="shared" si="7"/>
        <v>3.2257437693242665</v>
      </c>
      <c r="AW21" s="22">
        <f t="shared" si="7"/>
        <v>3.2268510621288402</v>
      </c>
      <c r="AX21" s="22">
        <f t="shared" si="7"/>
        <v>3.2280744619225858</v>
      </c>
      <c r="AY21" s="22">
        <f t="shared" si="7"/>
        <v>3.2291974100267815</v>
      </c>
      <c r="AZ21" s="22">
        <f t="shared" si="7"/>
        <v>3.230333495104321</v>
      </c>
      <c r="BA21" s="22">
        <f t="shared" si="7"/>
        <v>3.2314635749851326</v>
      </c>
      <c r="BB21" s="22">
        <f t="shared" si="7"/>
        <v>3.2327629535355658</v>
      </c>
      <c r="BC21" s="22">
        <f t="shared" si="7"/>
        <v>3.2339634630884362</v>
      </c>
      <c r="BD21" s="22">
        <f t="shared" si="7"/>
        <v>3.2351707367707032</v>
      </c>
      <c r="BE21" s="22">
        <f t="shared" si="7"/>
        <v>3.2364105136909531</v>
      </c>
      <c r="BF21" s="22">
        <f t="shared" si="7"/>
        <v>3.2376899064067906</v>
      </c>
      <c r="BG21" s="22">
        <f t="shared" si="7"/>
        <v>3.239044536048703</v>
      </c>
      <c r="BH21" s="22">
        <f t="shared" si="7"/>
        <v>3.2391160901078364</v>
      </c>
      <c r="BI21" s="22">
        <f t="shared" si="7"/>
        <v>3.2389247391936302</v>
      </c>
      <c r="BJ21" s="22">
        <f t="shared" si="7"/>
        <v>3.2387151727144272</v>
      </c>
      <c r="BK21" s="22">
        <f t="shared" si="7"/>
        <v>3.2383889631155367</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10754.895090045062</v>
      </c>
      <c r="Z22" s="22">
        <f>((Data!$AJ$8*'Intermediate calculations'!Z4)+Data!$AK$8)*Drivers!AA4</f>
        <v>10915.959705665909</v>
      </c>
      <c r="AA22" s="22">
        <f>((Data!$AJ$8*'Intermediate calculations'!AA4)+Data!$AK$8)*Drivers!AB4</f>
        <v>11083.523591817513</v>
      </c>
      <c r="AB22" s="22">
        <f>((Data!$AJ$8*'Intermediate calculations'!AB4)+Data!$AK$8)*Drivers!AC4</f>
        <v>11256.14985799816</v>
      </c>
      <c r="AC22" s="22">
        <f>((Data!$AJ$8*'Intermediate calculations'!AC4)+Data!$AK$8)*Drivers!AD4</f>
        <v>11434.4330422691</v>
      </c>
      <c r="AD22" s="22">
        <f>((Data!$AJ$8*'Intermediate calculations'!AD4)+Data!$AK$8)*Drivers!AE4</f>
        <v>11618.606464530285</v>
      </c>
      <c r="AE22" s="22">
        <f>((Data!$AJ$8*'Intermediate calculations'!AE4)+Data!$AK$8)*Drivers!AF4</f>
        <v>11805.786955654419</v>
      </c>
      <c r="AF22" s="22">
        <f>((Data!$AJ$8*'Intermediate calculations'!AF4)+Data!$AK$8)*Drivers!AG4</f>
        <v>11996.056186233091</v>
      </c>
      <c r="AG22" s="22">
        <f>((Data!$AJ$8*'Intermediate calculations'!AG4)+Data!$AK$8)*Drivers!AH4</f>
        <v>12177.415914346744</v>
      </c>
      <c r="AH22" s="22">
        <f>((Data!$AJ$8*'Intermediate calculations'!AH4)+Data!$AK$8)*Drivers!AI4</f>
        <v>12320.239312218211</v>
      </c>
      <c r="AI22" s="22">
        <f>((Data!$AJ$8*'Intermediate calculations'!AI4)+Data!$AK$8)*Drivers!AJ4</f>
        <v>12463.203291995116</v>
      </c>
      <c r="AJ22" s="22">
        <f>((Data!$AJ$8*'Intermediate calculations'!AJ4)+Data!$AK$8)*Drivers!AK4</f>
        <v>12607.419535340419</v>
      </c>
      <c r="AK22" s="22">
        <f>((Data!$AJ$8*'Intermediate calculations'!AK4)+Data!$AK$8)*Drivers!AL4</f>
        <v>12753.56350421605</v>
      </c>
      <c r="AL22" s="22">
        <f>((Data!$AJ$8*'Intermediate calculations'!AL4)+Data!$AK$8)*Drivers!AM4</f>
        <v>12901.782468381933</v>
      </c>
      <c r="AM22" s="22">
        <f>((Data!$AJ$8*'Intermediate calculations'!AM4)+Data!$AK$8)*Drivers!AN4</f>
        <v>13030.590925131439</v>
      </c>
      <c r="AN22" s="22">
        <f>((Data!$AJ$8*'Intermediate calculations'!AN4)+Data!$AK$8)*Drivers!AO4</f>
        <v>13161.003397900744</v>
      </c>
      <c r="AO22" s="22">
        <f>((Data!$AJ$8*'Intermediate calculations'!AO4)+Data!$AK$8)*Drivers!AP4</f>
        <v>13292.919512128587</v>
      </c>
      <c r="AP22" s="22">
        <f>((Data!$AJ$8*'Intermediate calculations'!AP4)+Data!$AK$8)*Drivers!AQ4</f>
        <v>13426.288889479792</v>
      </c>
      <c r="AQ22" s="22">
        <f>((Data!$AJ$8*'Intermediate calculations'!AQ4)+Data!$AK$8)*Drivers!AR4</f>
        <v>13560.927396056508</v>
      </c>
      <c r="AR22" s="22">
        <f>((Data!$AJ$8*'Intermediate calculations'!AR4)+Data!$AK$8)*Drivers!AS4</f>
        <v>13680.04591409559</v>
      </c>
      <c r="AS22" s="22">
        <f>((Data!$AJ$8*'Intermediate calculations'!AS4)+Data!$AK$8)*Drivers!AT4</f>
        <v>13800.434738276819</v>
      </c>
      <c r="AT22" s="22">
        <f>((Data!$AJ$8*'Intermediate calculations'!AT4)+Data!$AK$8)*Drivers!AU4</f>
        <v>13922.107957344118</v>
      </c>
      <c r="AU22" s="22">
        <f>((Data!$AJ$8*'Intermediate calculations'!AU4)+Data!$AK$8)*Drivers!AV4</f>
        <v>14045.568178290889</v>
      </c>
      <c r="AV22" s="22">
        <f>((Data!$AJ$8*'Intermediate calculations'!AV4)+Data!$AK$8)*Drivers!AW4</f>
        <v>14169.726577230404</v>
      </c>
      <c r="AW22" s="22">
        <f>((Data!$AJ$8*'Intermediate calculations'!AW4)+Data!$AK$8)*Drivers!AX4</f>
        <v>14278.364978133421</v>
      </c>
      <c r="AX22" s="22">
        <f>((Data!$AJ$8*'Intermediate calculations'!AX4)+Data!$AK$8)*Drivers!AY4</f>
        <v>14388.352127116768</v>
      </c>
      <c r="AY22" s="22">
        <f>((Data!$AJ$8*'Intermediate calculations'!AY4)+Data!$AK$8)*Drivers!AZ4</f>
        <v>14498.73341473339</v>
      </c>
      <c r="AZ22" s="22">
        <f>((Data!$AJ$8*'Intermediate calculations'!AZ4)+Data!$AK$8)*Drivers!BA4</f>
        <v>14610.019149003705</v>
      </c>
      <c r="BA22" s="22">
        <f>((Data!$AJ$8*'Intermediate calculations'!BA4)+Data!$AK$8)*Drivers!BB4</f>
        <v>14722.129882494752</v>
      </c>
      <c r="BB22" s="22">
        <f>((Data!$AJ$8*'Intermediate calculations'!BB4)+Data!$AK$8)*Drivers!BC4</f>
        <v>14819.524561555767</v>
      </c>
      <c r="BC22" s="22">
        <f>((Data!$AJ$8*'Intermediate calculations'!BC4)+Data!$AK$8)*Drivers!BD4</f>
        <v>14917.105100961186</v>
      </c>
      <c r="BD22" s="22">
        <f>((Data!$AJ$8*'Intermediate calculations'!BD4)+Data!$AK$8)*Drivers!BE4</f>
        <v>15015.357493615325</v>
      </c>
      <c r="BE22" s="22">
        <f>((Data!$AJ$8*'Intermediate calculations'!BE4)+Data!$AK$8)*Drivers!BF4</f>
        <v>15114.406720516539</v>
      </c>
      <c r="BF22" s="22">
        <f>((Data!$AJ$8*'Intermediate calculations'!BF4)+Data!$AK$8)*Drivers!BG4</f>
        <v>15214.293255220238</v>
      </c>
      <c r="BG22" s="22">
        <f>((Data!$AJ$8*'Intermediate calculations'!BG4)+Data!$AK$8)*Drivers!BH4</f>
        <v>15298.357850094244</v>
      </c>
      <c r="BH22" s="22">
        <f>((Data!$AJ$8*'Intermediate calculations'!BH4)+Data!$AK$8)*Drivers!BI4</f>
        <v>15376.793201669647</v>
      </c>
      <c r="BI22" s="22">
        <f>((Data!$AJ$8*'Intermediate calculations'!BI4)+Data!$AK$8)*Drivers!BJ4</f>
        <v>15454.37624854044</v>
      </c>
      <c r="BJ22" s="22">
        <f>((Data!$AJ$8*'Intermediate calculations'!BJ4)+Data!$AK$8)*Drivers!BK4</f>
        <v>15532.263325227555</v>
      </c>
      <c r="BK22" s="22">
        <f>((Data!$AJ$8*'Intermediate calculations'!BK4)+Data!$AK$8)*Drivers!BL4</f>
        <v>15609.980618499794</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2.055566485870667E-4</v>
      </c>
      <c r="AA23" s="22">
        <f>AA22/Drivers!AB4</f>
        <v>2.0558407054987606E-4</v>
      </c>
      <c r="AB23" s="22">
        <f>AB22/Drivers!AC4</f>
        <v>2.0558993277297813E-4</v>
      </c>
      <c r="AC23" s="22">
        <f>AC22/Drivers!AD4</f>
        <v>2.0558154046339836E-4</v>
      </c>
      <c r="AD23" s="22">
        <f>AD22/Drivers!AE4</f>
        <v>2.0555920075453053E-4</v>
      </c>
      <c r="AE23" s="22">
        <f>AE22/Drivers!AF4</f>
        <v>2.0554681434588833E-4</v>
      </c>
      <c r="AF23" s="22">
        <f>AF22/Drivers!AG4</f>
        <v>2.055356826126894E-4</v>
      </c>
      <c r="AG23" s="22">
        <f>AG22/Drivers!AH4</f>
        <v>2.0532262497024878E-4</v>
      </c>
      <c r="AH23" s="22">
        <f>AH22/Drivers!AI4</f>
        <v>2.0536614004776777E-4</v>
      </c>
      <c r="AI23" s="22">
        <f>AI22/Drivers!AJ4</f>
        <v>2.0538437644313114E-4</v>
      </c>
      <c r="AJ23" s="22">
        <f>AJ22/Drivers!AK4</f>
        <v>2.0539598880355556E-4</v>
      </c>
      <c r="AK23" s="22">
        <f>AK22/Drivers!AL4</f>
        <v>2.0541177248095641E-4</v>
      </c>
      <c r="AL23" s="22">
        <f>AL22/Drivers!AM4</f>
        <v>2.0543362253831656E-4</v>
      </c>
      <c r="AM23" s="22">
        <f>AM22/Drivers!AN4</f>
        <v>2.0546155847213428E-4</v>
      </c>
      <c r="AN23" s="22">
        <f>AN22/Drivers!AO4</f>
        <v>2.0549446376130569E-4</v>
      </c>
      <c r="AO23" s="22">
        <f>AO22/Drivers!AP4</f>
        <v>2.0553044268787504E-4</v>
      </c>
      <c r="AP23" s="22">
        <f>AP22/Drivers!AQ4</f>
        <v>2.055684341619025E-4</v>
      </c>
      <c r="AQ23" s="22">
        <f>AQ22/Drivers!AR4</f>
        <v>2.0560538679682965E-4</v>
      </c>
      <c r="AR23" s="22">
        <f>AR22/Drivers!AS4</f>
        <v>2.0565628775198199E-4</v>
      </c>
      <c r="AS23" s="22">
        <f>AS22/Drivers!AT4</f>
        <v>2.0571053989953001E-4</v>
      </c>
      <c r="AT23" s="22">
        <f>AT22/Drivers!AU4</f>
        <v>2.0576813087817193E-4</v>
      </c>
      <c r="AU23" s="22">
        <f>AU22/Drivers!AV4</f>
        <v>2.0583620530703086E-4</v>
      </c>
      <c r="AV23" s="22">
        <f>AV22/Drivers!AW4</f>
        <v>2.0589853846750641E-4</v>
      </c>
      <c r="AW23" s="22">
        <f>AW22/Drivers!AX4</f>
        <v>2.0596921673162813E-4</v>
      </c>
      <c r="AX23" s="22">
        <f>AX22/Drivers!AY4</f>
        <v>2.0604730608016509E-4</v>
      </c>
      <c r="AY23" s="22">
        <f>AY22/Drivers!AZ4</f>
        <v>2.0611898361873077E-4</v>
      </c>
      <c r="AZ23" s="22">
        <f>AZ22/Drivers!BA4</f>
        <v>2.0619149968750987E-4</v>
      </c>
      <c r="BA23" s="22">
        <f>BA22/Drivers!BB4</f>
        <v>2.0626363244585953E-4</v>
      </c>
      <c r="BB23" s="22">
        <f>BB22/Drivers!BC4</f>
        <v>2.063465715022702E-4</v>
      </c>
      <c r="BC23" s="22">
        <f>BC22/Drivers!BD4</f>
        <v>2.0642319977160238E-4</v>
      </c>
      <c r="BD23" s="22">
        <f>BD22/Drivers!BE4</f>
        <v>2.065002597938747E-4</v>
      </c>
      <c r="BE23" s="22">
        <f>BE22/Drivers!BF4</f>
        <v>2.0657939449091192E-4</v>
      </c>
      <c r="BF23" s="22">
        <f>BF22/Drivers!BG4</f>
        <v>2.0666105785575265E-4</v>
      </c>
      <c r="BG23" s="22">
        <f>BG22/Drivers!BH4</f>
        <v>2.0674752357757682E-4</v>
      </c>
      <c r="BH23" s="22">
        <f>BH22/Drivers!BI4</f>
        <v>2.0675209085794705E-4</v>
      </c>
      <c r="BI23" s="22">
        <f>BI22/Drivers!BJ4</f>
        <v>2.0673987696980624E-4</v>
      </c>
      <c r="BJ23" s="22">
        <f>BJ22/Drivers!BK4</f>
        <v>2.0672650038602728E-4</v>
      </c>
      <c r="BK23" s="22">
        <f>BK22/Drivers!BL4</f>
        <v>2.0670567849673642E-4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v>
      </c>
      <c r="Z24" s="22">
        <f t="shared" ref="Z24" si="10">Z23*1000</f>
        <v>0.20555664858706671</v>
      </c>
      <c r="AA24" s="22">
        <f t="shared" ref="AA24" si="11">AA23*1000</f>
        <v>0.20558407054987607</v>
      </c>
      <c r="AB24" s="22">
        <f t="shared" ref="AB24" si="12">AB23*1000</f>
        <v>0.20558993277297813</v>
      </c>
      <c r="AC24" s="22">
        <f t="shared" ref="AC24" si="13">AC23*1000</f>
        <v>0.20558154046339835</v>
      </c>
      <c r="AD24" s="22">
        <f t="shared" ref="AD24" si="14">AD23*1000</f>
        <v>0.20555920075453052</v>
      </c>
      <c r="AE24" s="22">
        <f t="shared" ref="AE24" si="15">AE23*1000</f>
        <v>0.20554681434588834</v>
      </c>
      <c r="AF24" s="22">
        <f t="shared" ref="AF24" si="16">AF23*1000</f>
        <v>0.2055356826126894</v>
      </c>
      <c r="AG24" s="22">
        <f t="shared" ref="AG24" si="17">AG23*1000</f>
        <v>0.20532262497024878</v>
      </c>
      <c r="AH24" s="22">
        <f t="shared" ref="AH24" si="18">AH23*1000</f>
        <v>0.20536614004776776</v>
      </c>
      <c r="AI24" s="22">
        <f t="shared" ref="AI24" si="19">AI23*1000</f>
        <v>0.20538437644313115</v>
      </c>
      <c r="AJ24" s="22">
        <f t="shared" ref="AJ24" si="20">AJ23*1000</f>
        <v>0.20539598880355556</v>
      </c>
      <c r="AK24" s="22">
        <f t="shared" ref="AK24" si="21">AK23*1000</f>
        <v>0.20541177248095641</v>
      </c>
      <c r="AL24" s="22">
        <f t="shared" ref="AL24" si="22">AL23*1000</f>
        <v>0.20543362253831657</v>
      </c>
      <c r="AM24" s="22">
        <f t="shared" ref="AM24" si="23">AM23*1000</f>
        <v>0.20546155847213426</v>
      </c>
      <c r="AN24" s="22">
        <f t="shared" ref="AN24" si="24">AN23*1000</f>
        <v>0.2054944637613057</v>
      </c>
      <c r="AO24" s="22">
        <f t="shared" ref="AO24" si="25">AO23*1000</f>
        <v>0.20553044268787504</v>
      </c>
      <c r="AP24" s="22">
        <f t="shared" ref="AP24" si="26">AP23*1000</f>
        <v>0.20556843416190249</v>
      </c>
      <c r="AQ24" s="22">
        <f t="shared" ref="AQ24" si="27">AQ23*1000</f>
        <v>0.20560538679682966</v>
      </c>
      <c r="AR24" s="22">
        <f t="shared" ref="AR24" si="28">AR23*1000</f>
        <v>0.205656287751982</v>
      </c>
      <c r="AS24" s="22">
        <f t="shared" ref="AS24" si="29">AS23*1000</f>
        <v>0.20571053989953</v>
      </c>
      <c r="AT24" s="22">
        <f t="shared" ref="AT24" si="30">AT23*1000</f>
        <v>0.20576813087817195</v>
      </c>
      <c r="AU24" s="22">
        <f t="shared" ref="AU24" si="31">AU23*1000</f>
        <v>0.20583620530703087</v>
      </c>
      <c r="AV24" s="22">
        <f t="shared" ref="AV24" si="32">AV23*1000</f>
        <v>0.20589853846750641</v>
      </c>
      <c r="AW24" s="22">
        <f t="shared" ref="AW24" si="33">AW23*1000</f>
        <v>0.20596921673162813</v>
      </c>
      <c r="AX24" s="22">
        <f t="shared" ref="AX24" si="34">AX23*1000</f>
        <v>0.20604730608016508</v>
      </c>
      <c r="AY24" s="22">
        <f t="shared" ref="AY24" si="35">AY23*1000</f>
        <v>0.20611898361873077</v>
      </c>
      <c r="AZ24" s="22">
        <f t="shared" ref="AZ24" si="36">AZ23*1000</f>
        <v>0.20619149968750985</v>
      </c>
      <c r="BA24" s="22">
        <f t="shared" ref="BA24" si="37">BA23*1000</f>
        <v>0.20626363244585952</v>
      </c>
      <c r="BB24" s="22">
        <f t="shared" ref="BB24" si="38">BB23*1000</f>
        <v>0.2063465715022702</v>
      </c>
      <c r="BC24" s="22">
        <f t="shared" ref="BC24" si="39">BC23*1000</f>
        <v>0.20642319977160237</v>
      </c>
      <c r="BD24" s="22">
        <f t="shared" ref="BD24" si="40">BD23*1000</f>
        <v>0.20650025979387471</v>
      </c>
      <c r="BE24" s="22">
        <f t="shared" ref="BE24" si="41">BE23*1000</f>
        <v>0.20657939449091192</v>
      </c>
      <c r="BF24" s="22">
        <f t="shared" ref="BF24" si="42">BF23*1000</f>
        <v>0.20666105785575264</v>
      </c>
      <c r="BG24" s="22">
        <f t="shared" ref="BG24" si="43">BG23*1000</f>
        <v>0.20674752357757681</v>
      </c>
      <c r="BH24" s="22">
        <f t="shared" ref="BH24" si="44">BH23*1000</f>
        <v>0.20675209085794705</v>
      </c>
      <c r="BI24" s="22">
        <f t="shared" ref="BI24" si="45">BI23*1000</f>
        <v>0.20673987696980622</v>
      </c>
      <c r="BJ24" s="22">
        <f t="shared" ref="BJ24" si="46">BJ23*1000</f>
        <v>0.20672650038602727</v>
      </c>
      <c r="BK24" s="22">
        <f t="shared" ref="BK24" si="47">BK23*1000</f>
        <v>0.20670567849673643</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3.4220437495041462</v>
      </c>
      <c r="AH26" s="45">
        <f>(AH19+AH22)*ttokg/Drivers!AI4</f>
        <v>3.4227690007961291</v>
      </c>
      <c r="AI26" s="45">
        <f>(AI19+AI22)*ttokg/Drivers!AJ4</f>
        <v>3.423072940718852</v>
      </c>
      <c r="AJ26" s="45">
        <f>(AJ19+AJ22)*ttokg/Drivers!AK4</f>
        <v>3.4232664800592589</v>
      </c>
      <c r="AK26" s="45">
        <f>(AK19+AK22)*ttokg/Drivers!AL4</f>
        <v>3.4235295413492737</v>
      </c>
      <c r="AL26" s="45">
        <f>(AL19+AL22)*ttokg/Drivers!AM4</f>
        <v>3.4238937089719426</v>
      </c>
      <c r="AM26" s="45">
        <f>(AM19+AM22)*ttokg/Drivers!AN4</f>
        <v>3.4243593078689036</v>
      </c>
      <c r="AN26" s="45">
        <f>(AN19+AN22)*ttokg/Drivers!AO4</f>
        <v>3.4249077293550951</v>
      </c>
      <c r="AO26" s="45">
        <f>(AO19+AO22)*ttokg/Drivers!AP4</f>
        <v>3.4255073781312499</v>
      </c>
      <c r="AP26" s="45">
        <f>(AP19+AP22)*ttokg/Drivers!AQ4</f>
        <v>3.4261405693650411</v>
      </c>
      <c r="AQ26" s="45">
        <f>(AQ19+AQ22)*ttokg/Drivers!AR4</f>
        <v>3.4267564466138269</v>
      </c>
      <c r="AR26" s="45">
        <f>(AR19+AR22)*ttokg/Drivers!AS4</f>
        <v>3.4276047958663662</v>
      </c>
      <c r="AS26" s="45">
        <f>(AS19+AS22)*ttokg/Drivers!AT4</f>
        <v>3.4285089983254995</v>
      </c>
      <c r="AT26" s="45">
        <f>(AT19+AT22)*ttokg/Drivers!AU4</f>
        <v>3.4294688479695314</v>
      </c>
      <c r="AU26" s="45">
        <f>(AU19+AU22)*ttokg/Drivers!AV4</f>
        <v>3.4306034217838466</v>
      </c>
      <c r="AV26" s="45">
        <f>(AV19+AV22)*ttokg/Drivers!AW4</f>
        <v>3.431642307791773</v>
      </c>
      <c r="AW26" s="45">
        <f>(AW19+AW22)*ttokg/Drivers!AX4</f>
        <v>3.4328202788604676</v>
      </c>
      <c r="AX26" s="45">
        <f>(AX19+AX22)*ttokg/Drivers!AY4</f>
        <v>3.4341217680027505</v>
      </c>
      <c r="AY26" s="45">
        <f>(AY19+AY22)*ttokg/Drivers!AZ4</f>
        <v>3.435316393645512</v>
      </c>
      <c r="AZ26" s="45">
        <f>(AZ19+AZ22)*ttokg/Drivers!BA4</f>
        <v>3.4365249947918306</v>
      </c>
      <c r="BA26" s="45">
        <f>(BA19+BA22)*ttokg/Drivers!BB4</f>
        <v>3.4377272074309921</v>
      </c>
      <c r="BB26" s="45">
        <f>(BB19+BB22)*ttokg/Drivers!BC4</f>
        <v>3.4391095250378361</v>
      </c>
      <c r="BC26" s="45">
        <f>(BC19+BC22)*ttokg/Drivers!BD4</f>
        <v>3.440386662860039</v>
      </c>
      <c r="BD26" s="45">
        <f>(BD19+BD22)*ttokg/Drivers!BE4</f>
        <v>3.4416709965645782</v>
      </c>
      <c r="BE26" s="45">
        <f>(BE19+BE22)*ttokg/Drivers!BF4</f>
        <v>3.4429899081818651</v>
      </c>
      <c r="BF26" s="45">
        <f>(BF19+BF22)*ttokg/Drivers!BG4</f>
        <v>3.4443509642625432</v>
      </c>
      <c r="BG26" s="45">
        <f>(BG19+BG22)*ttokg/Drivers!BH4</f>
        <v>3.4457920596262799</v>
      </c>
      <c r="BH26" s="45">
        <f>(BH19+BH22)*ttokg/Drivers!BI4</f>
        <v>3.4458681809657832</v>
      </c>
      <c r="BI26" s="45">
        <f>(BI19+BI22)*ttokg/Drivers!BJ4</f>
        <v>3.4456646161634361</v>
      </c>
      <c r="BJ26" s="45">
        <f>(BJ19+BJ22)*ttokg/Drivers!BK4</f>
        <v>3.4454416731004542</v>
      </c>
      <c r="BK26" s="45">
        <f>(BK19+BK22)*ttokg/Drivers!BL4</f>
        <v>3.4450946416122732</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165450.38158819111</v>
      </c>
      <c r="AH27" s="22">
        <f>((Data!$AJ$23*'Intermediate calculations'!AH19)+Data!$AK$23)</f>
        <v>166727.57611342394</v>
      </c>
      <c r="AI27" s="22">
        <f>((Data!$AJ$23*'Intermediate calculations'!AI19)+Data!$AK$23)</f>
        <v>168006.02778869413</v>
      </c>
      <c r="AJ27" s="22">
        <f>((Data!$AJ$23*'Intermediate calculations'!AJ19)+Data!$AK$23)</f>
        <v>169295.67779839376</v>
      </c>
      <c r="AK27" s="22">
        <f>((Data!$AJ$23*'Intermediate calculations'!AK19)+Data!$AK$23)</f>
        <v>170602.56644357034</v>
      </c>
      <c r="AL27" s="22">
        <f>((Data!$AJ$23*'Intermediate calculations'!AL19)+Data!$AK$23)</f>
        <v>171928.0106802262</v>
      </c>
      <c r="AM27" s="22">
        <f>((Data!$AJ$23*'Intermediate calculations'!AM19)+Data!$AK$23)</f>
        <v>173079.87695855278</v>
      </c>
      <c r="AN27" s="22">
        <f>((Data!$AJ$23*'Intermediate calculations'!AN19)+Data!$AK$23)</f>
        <v>174246.08710846765</v>
      </c>
      <c r="AO27" s="22">
        <f>((Data!$AJ$23*'Intermediate calculations'!AO19)+Data!$AK$23)</f>
        <v>175425.74353306423</v>
      </c>
      <c r="AP27" s="22">
        <f>((Data!$AJ$23*'Intermediate calculations'!AP19)+Data!$AK$23)</f>
        <v>176618.39572538895</v>
      </c>
      <c r="AQ27" s="22">
        <f>((Data!$AJ$23*'Intermediate calculations'!AQ19)+Data!$AK$23)</f>
        <v>177822.39707284368</v>
      </c>
      <c r="AR27" s="22">
        <f>((Data!$AJ$23*'Intermediate calculations'!AR19)+Data!$AK$23)</f>
        <v>178887.61132597522</v>
      </c>
      <c r="AS27" s="22">
        <f>((Data!$AJ$23*'Intermediate calculations'!AS19)+Data!$AK$23)</f>
        <v>179964.18525878317</v>
      </c>
      <c r="AT27" s="22">
        <f>((Data!$AJ$23*'Intermediate calculations'!AT19)+Data!$AK$23)</f>
        <v>181052.24485949415</v>
      </c>
      <c r="AU27" s="22">
        <f>((Data!$AJ$23*'Intermediate calculations'!AU19)+Data!$AK$23)</f>
        <v>182156.28467808996</v>
      </c>
      <c r="AV27" s="22">
        <f>((Data!$AJ$23*'Intermediate calculations'!AV19)+Data!$AK$23)</f>
        <v>183266.56793524878</v>
      </c>
      <c r="AW27" s="22">
        <f>((Data!$AJ$23*'Intermediate calculations'!AW19)+Data!$AK$23)</f>
        <v>184238.06401314109</v>
      </c>
      <c r="AX27" s="22">
        <f>((Data!$AJ$23*'Intermediate calculations'!AX19)+Data!$AK$23)</f>
        <v>185221.62123570428</v>
      </c>
      <c r="AY27" s="22">
        <f>((Data!$AJ$23*'Intermediate calculations'!AY19)+Data!$AK$23)</f>
        <v>186208.70303275669</v>
      </c>
      <c r="AZ27" s="22">
        <f>((Data!$AJ$23*'Intermediate calculations'!AZ19)+Data!$AK$23)</f>
        <v>187203.87282051431</v>
      </c>
      <c r="BA27" s="22">
        <f>((Data!$AJ$23*'Intermediate calculations'!BA19)+Data!$AK$23)</f>
        <v>188206.42014237164</v>
      </c>
      <c r="BB27" s="22">
        <f>((Data!$AJ$23*'Intermediate calculations'!BB19)+Data!$AK$23)</f>
        <v>189077.3695297786</v>
      </c>
      <c r="BC27" s="22">
        <f>((Data!$AJ$23*'Intermediate calculations'!BC19)+Data!$AK$23)</f>
        <v>189949.98096848716</v>
      </c>
      <c r="BD27" s="22">
        <f>((Data!$AJ$23*'Intermediate calculations'!BD19)+Data!$AK$23)</f>
        <v>190828.6004374192</v>
      </c>
      <c r="BE27" s="22">
        <f>((Data!$AJ$23*'Intermediate calculations'!BE19)+Data!$AK$23)</f>
        <v>191714.3455759057</v>
      </c>
      <c r="BF27" s="22">
        <f>((Data!$AJ$23*'Intermediate calculations'!BF19)+Data!$AK$23)</f>
        <v>192607.57831766451</v>
      </c>
      <c r="BG27" s="22">
        <f>((Data!$AJ$23*'Intermediate calculations'!BG19)+Data!$AK$23)</f>
        <v>193359.32377351497</v>
      </c>
      <c r="BH27" s="22">
        <f>((Data!$AJ$23*'Intermediate calculations'!BH19)+Data!$AK$23)</f>
        <v>194060.72986740281</v>
      </c>
      <c r="BI27" s="22">
        <f>((Data!$AJ$23*'Intermediate calculations'!BI19)+Data!$AK$23)</f>
        <v>194754.51424861068</v>
      </c>
      <c r="BJ27" s="22">
        <f>((Data!$AJ$23*'Intermediate calculations'!BJ19)+Data!$AK$23)</f>
        <v>195451.01740855302</v>
      </c>
      <c r="BK27" s="22">
        <f>((Data!$AJ$23*'Intermediate calculations'!BK19)+Data!$AK$23)</f>
        <v>196146.00228471836</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238588.45125065109</v>
      </c>
      <c r="AA29" s="22">
        <f>((Data!$AJ$9*'Intermediate calculations'!AA4)+Data!$AK$9)*Drivers!AB4</f>
        <v>245792.32692559363</v>
      </c>
      <c r="AB29" s="22">
        <f>((Data!$AJ$9*'Intermediate calculations'!AB4)+Data!$AK$9)*Drivers!AC4</f>
        <v>250389.30527292378</v>
      </c>
      <c r="AC29" s="22">
        <f>((Data!$AJ$9*'Intermediate calculations'!AC4)+Data!$AK$9)*Drivers!AD4</f>
        <v>253237.16816784002</v>
      </c>
      <c r="AD29" s="22">
        <f>((Data!$AJ$9*'Intermediate calculations'!AD4)+Data!$AK$9)*Drivers!AE4</f>
        <v>254291.65168168265</v>
      </c>
      <c r="AE29" s="22">
        <f>((Data!$AJ$9*'Intermediate calculations'!AE4)+Data!$AK$9)*Drivers!AF4</f>
        <v>256684.19880969997</v>
      </c>
      <c r="AF29" s="22">
        <f>((Data!$AJ$9*'Intermediate calculations'!AF4)+Data!$AK$9)*Drivers!AG4</f>
        <v>259264.64593191384</v>
      </c>
      <c r="AG29" s="22">
        <f>((Data!$AJ$9*'Intermediate calculations'!AG4)+Data!$AK$9)*Drivers!AH4</f>
        <v>232911.32262074875</v>
      </c>
      <c r="AH29" s="22">
        <f>((Data!$AJ$9*'Intermediate calculations'!AH4)+Data!$AK$9)*Drivers!AI4</f>
        <v>241903.69099648728</v>
      </c>
      <c r="AI29" s="22">
        <f>((Data!$AJ$9*'Intermediate calculations'!AI4)+Data!$AK$9)*Drivers!AJ4</f>
        <v>247364.11765840746</v>
      </c>
      <c r="AJ29" s="22">
        <f>((Data!$AJ$9*'Intermediate calculations'!AJ4)+Data!$AK$9)*Drivers!AK4</f>
        <v>251935.34710554651</v>
      </c>
      <c r="AK29" s="22">
        <f>((Data!$AJ$9*'Intermediate calculations'!AK4)+Data!$AK$9)*Drivers!AL4</f>
        <v>257205.11438882269</v>
      </c>
      <c r="AL29" s="22">
        <f>((Data!$AJ$9*'Intermediate calculations'!AL4)+Data!$AK$9)*Drivers!AM4</f>
        <v>263483.80938090914</v>
      </c>
      <c r="AM29" s="22">
        <f>((Data!$AJ$9*'Intermediate calculations'!AM4)+Data!$AK$9)*Drivers!AN4</f>
        <v>270361.074327624</v>
      </c>
      <c r="AN29" s="22">
        <f>((Data!$AJ$9*'Intermediate calculations'!AN4)+Data!$AK$9)*Drivers!AO4</f>
        <v>278117.58542302257</v>
      </c>
      <c r="AO29" s="22">
        <f>((Data!$AJ$9*'Intermediate calculations'!AO4)+Data!$AK$9)*Drivers!AP4</f>
        <v>286481.18026524497</v>
      </c>
      <c r="AP29" s="22">
        <f>((Data!$AJ$9*'Intermediate calculations'!AP4)+Data!$AK$9)*Drivers!AQ4</f>
        <v>295300.26419556962</v>
      </c>
      <c r="AQ29" s="22">
        <f>((Data!$AJ$9*'Intermediate calculations'!AQ4)+Data!$AK$9)*Drivers!AR4</f>
        <v>304099.61486073019</v>
      </c>
      <c r="AR29" s="22">
        <f>((Data!$AJ$9*'Intermediate calculations'!AR4)+Data!$AK$9)*Drivers!AS4</f>
        <v>314879.74281959224</v>
      </c>
      <c r="AS29" s="22">
        <f>((Data!$AJ$9*'Intermediate calculations'!AS4)+Data!$AK$9)*Drivers!AT4</f>
        <v>326365.19279302697</v>
      </c>
      <c r="AT29" s="22">
        <f>((Data!$AJ$9*'Intermediate calculations'!AT4)+Data!$AK$9)*Drivers!AU4</f>
        <v>338569.83479489281</v>
      </c>
      <c r="AU29" s="22">
        <f>((Data!$AJ$9*'Intermediate calculations'!AU4)+Data!$AK$9)*Drivers!AV4</f>
        <v>352688.28664671566</v>
      </c>
      <c r="AV29" s="22">
        <f>((Data!$AJ$9*'Intermediate calculations'!AV4)+Data!$AK$9)*Drivers!AW4</f>
        <v>366067.94534046197</v>
      </c>
      <c r="AW29" s="22">
        <f>((Data!$AJ$9*'Intermediate calculations'!AW4)+Data!$AK$9)*Drivers!AX4</f>
        <v>380592.07759218354</v>
      </c>
      <c r="AX29" s="22">
        <f>((Data!$AJ$9*'Intermediate calculations'!AX4)+Data!$AK$9)*Drivers!AY4</f>
        <v>396560.2796069145</v>
      </c>
      <c r="AY29" s="22">
        <f>((Data!$AJ$9*'Intermediate calculations'!AY4)+Data!$AK$9)*Drivers!AZ4</f>
        <v>411651.62763647019</v>
      </c>
      <c r="AZ29" s="22">
        <f>((Data!$AJ$9*'Intermediate calculations'!AZ4)+Data!$AK$9)*Drivers!BA4</f>
        <v>427086.32032474369</v>
      </c>
      <c r="BA29" s="22">
        <f>((Data!$AJ$9*'Intermediate calculations'!BA4)+Data!$AK$9)*Drivers!BB4</f>
        <v>442658.8122973874</v>
      </c>
      <c r="BB29" s="22">
        <f>((Data!$AJ$9*'Intermediate calculations'!BB4)+Data!$AK$9)*Drivers!BC4</f>
        <v>459807.25074695685</v>
      </c>
      <c r="BC29" s="22">
        <f>((Data!$AJ$9*'Intermediate calculations'!BC4)+Data!$AK$9)*Drivers!BD4</f>
        <v>476049.20322834421</v>
      </c>
      <c r="BD29" s="22">
        <f>((Data!$AJ$9*'Intermediate calculations'!BD4)+Data!$AK$9)*Drivers!BE4</f>
        <v>492551.06456137978</v>
      </c>
      <c r="BE29" s="22">
        <f>((Data!$AJ$9*'Intermediate calculations'!BE4)+Data!$AK$9)*Drivers!BF4</f>
        <v>509606.484763888</v>
      </c>
      <c r="BF29" s="22">
        <f>((Data!$AJ$9*'Intermediate calculations'!BF4)+Data!$AK$9)*Drivers!BG4</f>
        <v>527304.7770749178</v>
      </c>
      <c r="BG29" s="22">
        <f>((Data!$AJ$9*'Intermediate calculations'!BG4)+Data!$AK$9)*Drivers!BH4</f>
        <v>545462.94627231231</v>
      </c>
      <c r="BH29" s="22">
        <f>((Data!$AJ$9*'Intermediate calculations'!BH4)+Data!$AK$9)*Drivers!BI4</f>
        <v>549068.57985468651</v>
      </c>
      <c r="BI29" s="22">
        <f>((Data!$AJ$9*'Intermediate calculations'!BI4)+Data!$AK$9)*Drivers!BJ4</f>
        <v>549664.3928106681</v>
      </c>
      <c r="BJ29" s="22">
        <f>((Data!$AJ$9*'Intermediate calculations'!BJ4)+Data!$AK$9)*Drivers!BK4</f>
        <v>550040.80453271489</v>
      </c>
      <c r="BK29" s="22">
        <f>((Data!$AJ$9*'Intermediate calculations'!BK4)+Data!$AK$9)*Drivers!BL4</f>
        <v>549047.57032532652</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4.4928200316832125</v>
      </c>
      <c r="AA30" s="45">
        <f>AA29*ttokg/Drivers!AB4</f>
        <v>4.5591085416730008</v>
      </c>
      <c r="AB30" s="45">
        <f>AB29*ttokg/Drivers!AC4</f>
        <v>4.5732795927157346</v>
      </c>
      <c r="AC30" s="45">
        <f>AC29*ttokg/Drivers!AD4</f>
        <v>4.5529924345249411</v>
      </c>
      <c r="AD30" s="45">
        <f>AD29*ttokg/Drivers!AE4</f>
        <v>4.4989895163257341</v>
      </c>
      <c r="AE30" s="45">
        <f>AE29*ttokg/Drivers!AF4</f>
        <v>4.4690472186600507</v>
      </c>
      <c r="AF30" s="45">
        <f>AF29*ttokg/Drivers!AG4</f>
        <v>4.4421379119670714</v>
      </c>
      <c r="AG30" s="45">
        <f>AG29*ttokg/Drivers!AH4</f>
        <v>3.9271028009681004</v>
      </c>
      <c r="AH30" s="45">
        <f>AH29*ttokg/Drivers!AI4</f>
        <v>4.0322940183466347</v>
      </c>
      <c r="AI30" s="45">
        <f>AI29*ttokg/Drivers!AJ4</f>
        <v>4.076377787427111</v>
      </c>
      <c r="AJ30" s="45">
        <f>AJ29*ttokg/Drivers!AK4</f>
        <v>4.1044489388377832</v>
      </c>
      <c r="AK30" s="45">
        <f>AK29*ttokg/Drivers!AL4</f>
        <v>4.1426036276300184</v>
      </c>
      <c r="AL30" s="45">
        <f>AL29*ttokg/Drivers!AM4</f>
        <v>4.195422886253632</v>
      </c>
      <c r="AM30" s="45">
        <f>AM29*ttokg/Drivers!AN4</f>
        <v>4.2629538445888899</v>
      </c>
      <c r="AN30" s="45">
        <f>AN29*ttokg/Drivers!AO4</f>
        <v>4.3424974791974575</v>
      </c>
      <c r="AO30" s="45">
        <f>AO29*ttokg/Drivers!AP4</f>
        <v>4.4294711743298754</v>
      </c>
      <c r="AP30" s="45">
        <f>AP29*ttokg/Drivers!AQ4</f>
        <v>4.5213099031292625</v>
      </c>
      <c r="AQ30" s="45">
        <f>AQ29*ttokg/Drivers!AR4</f>
        <v>4.6106373931615741</v>
      </c>
      <c r="AR30" s="45">
        <f>AR29*ttokg/Drivers!AS4</f>
        <v>4.7336828694304378</v>
      </c>
      <c r="AS30" s="45">
        <f>AS29*ttokg/Drivers!AT4</f>
        <v>4.8648293540824179</v>
      </c>
      <c r="AT30" s="45">
        <f>AT29*ttokg/Drivers!AU4</f>
        <v>5.0040469655118738</v>
      </c>
      <c r="AU30" s="45">
        <f>AU29*ttokg/Drivers!AV4</f>
        <v>5.1686067561014841</v>
      </c>
      <c r="AV30" s="45">
        <f>AV29*ttokg/Drivers!AW4</f>
        <v>5.3192878856619705</v>
      </c>
      <c r="AW30" s="45">
        <f>AW29*ttokg/Drivers!AX4</f>
        <v>5.4901420601011184</v>
      </c>
      <c r="AX30" s="45">
        <f>AX29*ttokg/Drivers!AY4</f>
        <v>5.6789114270707932</v>
      </c>
      <c r="AY30" s="45">
        <f>AY29*ttokg/Drivers!AZ4</f>
        <v>5.8521811986144252</v>
      </c>
      <c r="AZ30" s="45">
        <f>AZ29*ttokg/Drivers!BA4</f>
        <v>6.0274779920315344</v>
      </c>
      <c r="BA30" s="45">
        <f>BA29*ttokg/Drivers!BB4</f>
        <v>6.2018481895879702</v>
      </c>
      <c r="BB30" s="45">
        <f>BB29*ttokg/Drivers!BC4</f>
        <v>6.4023410028721361</v>
      </c>
      <c r="BC30" s="45">
        <f>BC29*ttokg/Drivers!BD4</f>
        <v>6.58757842852396</v>
      </c>
      <c r="BD30" s="45">
        <f>BD29*ttokg/Drivers!BE4</f>
        <v>6.7738595525896308</v>
      </c>
      <c r="BE30" s="45">
        <f>BE29*ttokg/Drivers!BF4</f>
        <v>6.9651558938310973</v>
      </c>
      <c r="BF30" s="45">
        <f>BF29*ttokg/Drivers!BG4</f>
        <v>7.1625649127871283</v>
      </c>
      <c r="BG30" s="45">
        <f>BG29*ttokg/Drivers!BH4</f>
        <v>7.3715829143344731</v>
      </c>
      <c r="BH30" s="45">
        <f>BH29*ttokg/Drivers!BI4</f>
        <v>7.3826236342330294</v>
      </c>
      <c r="BI30" s="45">
        <f>BI29*ttokg/Drivers!BJ4</f>
        <v>7.353098379178717</v>
      </c>
      <c r="BJ30" s="45">
        <f>BJ29*ttokg/Drivers!BK4</f>
        <v>7.3207624806281828</v>
      </c>
      <c r="BK30" s="45">
        <f>BK29*ttokg/Drivers!BL4</f>
        <v>7.2704286651438759</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0.11947548377841934</v>
      </c>
      <c r="AP31" s="45"/>
      <c r="AQ31" s="45">
        <f>(AQ32-AE32)/AE32</f>
        <v>0.17443921800958437</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215157.29984140501</v>
      </c>
      <c r="AA32" s="22">
        <f>((Data!$AJ$26*'Intermediate calculations'!AA29)+Data!$AK$26)</f>
        <v>221266.25183821382</v>
      </c>
      <c r="AB32" s="22">
        <f>((Data!$AJ$26*'Intermediate calculations'!AB29)+Data!$AK$26)</f>
        <v>225164.53122577883</v>
      </c>
      <c r="AC32" s="22">
        <f>((Data!$AJ$26*'Intermediate calculations'!AC29)+Data!$AK$26)</f>
        <v>227579.54482450741</v>
      </c>
      <c r="AD32" s="22">
        <f>((Data!$AJ$26*'Intermediate calculations'!AD29)+Data!$AK$26)</f>
        <v>228473.75642089816</v>
      </c>
      <c r="AE32" s="22">
        <f>((Data!$AJ$26*'Intermediate calculations'!AE29)+Data!$AK$26)</f>
        <v>230502.6581141908</v>
      </c>
      <c r="AF32" s="22">
        <f>((Data!$AJ$26*'Intermediate calculations'!AF29)+Data!$AK$26)</f>
        <v>232690.90070904011</v>
      </c>
      <c r="AG32" s="22">
        <f>((Data!$AJ$26*'Intermediate calculations'!AG29)+Data!$AK$26)</f>
        <v>210343.04320446504</v>
      </c>
      <c r="AH32" s="22">
        <f>((Data!$AJ$26*'Intermediate calculations'!AH29)+Data!$AK$26)</f>
        <v>217968.65325435621</v>
      </c>
      <c r="AI32" s="22">
        <f>((Data!$AJ$26*'Intermediate calculations'!AI29)+Data!$AK$26)</f>
        <v>222599.14465439436</v>
      </c>
      <c r="AJ32" s="22">
        <f>((Data!$AJ$26*'Intermediate calculations'!AJ29)+Data!$AK$26)</f>
        <v>226475.58874074987</v>
      </c>
      <c r="AK32" s="22">
        <f>((Data!$AJ$26*'Intermediate calculations'!AK29)+Data!$AK$26)</f>
        <v>230944.39925615964</v>
      </c>
      <c r="AL32" s="22">
        <f>((Data!$AJ$26*'Intermediate calculations'!AL29)+Data!$AK$26)</f>
        <v>236268.7896315621</v>
      </c>
      <c r="AM32" s="22">
        <f>((Data!$AJ$26*'Intermediate calculations'!AM29)+Data!$AK$26)</f>
        <v>242100.77276460695</v>
      </c>
      <c r="AN32" s="22">
        <f>((Data!$AJ$26*'Intermediate calculations'!AN29)+Data!$AK$26)</f>
        <v>248678.36461690982</v>
      </c>
      <c r="AO32" s="22">
        <f>((Data!$AJ$26*'Intermediate calculations'!AO29)+Data!$AK$26)</f>
        <v>255770.76899995771</v>
      </c>
      <c r="AP32" s="22">
        <f>((Data!$AJ$26*'Intermediate calculations'!AP29)+Data!$AK$26)</f>
        <v>263249.432266396</v>
      </c>
      <c r="AQ32" s="22">
        <f>((Data!$AJ$26*'Intermediate calculations'!AQ29)+Data!$AK$26)</f>
        <v>270711.36154476082</v>
      </c>
      <c r="AR32" s="22">
        <f>((Data!$AJ$26*'Intermediate calculations'!AR29)+Data!$AK$26)</f>
        <v>279853.00795729004</v>
      </c>
      <c r="AS32" s="22">
        <f>((Data!$AJ$26*'Intermediate calculations'!AS29)+Data!$AK$26)</f>
        <v>289592.77384379972</v>
      </c>
      <c r="AT32" s="22">
        <f>((Data!$AJ$26*'Intermediate calculations'!AT29)+Data!$AK$26)</f>
        <v>299942.42110200692</v>
      </c>
      <c r="AU32" s="22">
        <f>((Data!$AJ$26*'Intermediate calculations'!AU29)+Data!$AK$26)</f>
        <v>311914.99649389554</v>
      </c>
      <c r="AV32" s="22">
        <f>((Data!$AJ$26*'Intermediate calculations'!AV29)+Data!$AK$26)</f>
        <v>323261.06857813289</v>
      </c>
      <c r="AW32" s="22">
        <f>((Data!$AJ$26*'Intermediate calculations'!AW29)+Data!$AK$26)</f>
        <v>335577.66463346081</v>
      </c>
      <c r="AX32" s="22">
        <f>((Data!$AJ$26*'Intermediate calculations'!AX29)+Data!$AK$26)</f>
        <v>349118.84496263345</v>
      </c>
      <c r="AY32" s="22">
        <f>((Data!$AJ$26*'Intermediate calculations'!AY29)+Data!$AK$26)</f>
        <v>361916.44514892856</v>
      </c>
      <c r="AZ32" s="22">
        <f>((Data!$AJ$26*'Intermediate calculations'!AZ29)+Data!$AK$26)</f>
        <v>375005.20472401811</v>
      </c>
      <c r="BA32" s="22">
        <f>((Data!$AJ$26*'Intermediate calculations'!BA29)+Data!$AK$26)</f>
        <v>388210.81934372487</v>
      </c>
      <c r="BB32" s="22">
        <f>((Data!$AJ$26*'Intermediate calculations'!BB29)+Data!$AK$26)</f>
        <v>402752.85088836087</v>
      </c>
      <c r="BC32" s="22">
        <f>((Data!$AJ$26*'Intermediate calculations'!BC29)+Data!$AK$26)</f>
        <v>416526.17409941647</v>
      </c>
      <c r="BD32" s="22">
        <f>((Data!$AJ$26*'Intermediate calculations'!BD29)+Data!$AK$26)</f>
        <v>430519.9023771208</v>
      </c>
      <c r="BE32" s="22">
        <f>((Data!$AJ$26*'Intermediate calculations'!BE29)+Data!$AK$26)</f>
        <v>444983.05360347196</v>
      </c>
      <c r="BF32" s="22">
        <f>((Data!$AJ$26*'Intermediate calculations'!BF29)+Data!$AK$26)</f>
        <v>459991.36621631193</v>
      </c>
      <c r="BG32" s="22">
        <f>((Data!$AJ$26*'Intermediate calculations'!BG29)+Data!$AK$26)</f>
        <v>475389.65860531828</v>
      </c>
      <c r="BH32" s="22">
        <f>((Data!$AJ$26*'Intermediate calculations'!BH29)+Data!$AK$26)</f>
        <v>478447.26862896455</v>
      </c>
      <c r="BI32" s="22">
        <f>((Data!$AJ$26*'Intermediate calculations'!BI29)+Data!$AK$26)</f>
        <v>478952.52342671587</v>
      </c>
      <c r="BJ32" s="22">
        <f>((Data!$AJ$26*'Intermediate calculations'!BJ29)+Data!$AK$26)</f>
        <v>479271.7239855231</v>
      </c>
      <c r="BK32" s="22">
        <f>((Data!$AJ$26*'Intermediate calculations'!BK29)+Data!$AK$26)</f>
        <v>478429.45235726214</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419285.99149200961</v>
      </c>
      <c r="Z34" s="22">
        <f>((Data!$AJ$10*'Intermediate calculations'!Z4)+Data!$AK$10)*Drivers!AA4</f>
        <v>427660.19548096805</v>
      </c>
      <c r="AA34" s="22">
        <f>((Data!$AJ$10*'Intermediate calculations'!AA4)+Data!$AK$10)*Drivers!AB4</f>
        <v>437452.24598008755</v>
      </c>
      <c r="AB34" s="22">
        <f>((Data!$AJ$10*'Intermediate calculations'!AB4)+Data!$AK$10)*Drivers!AC4</f>
        <v>444966.14209508419</v>
      </c>
      <c r="AC34" s="22">
        <f>((Data!$AJ$10*'Intermediate calculations'!AC4)+Data!$AK$10)*Drivers!AD4</f>
        <v>450995.02687358501</v>
      </c>
      <c r="AD34" s="22">
        <f>((Data!$AJ$10*'Intermediate calculations'!AD4)+Data!$AK$10)*Drivers!AE4</f>
        <v>455503.05642644485</v>
      </c>
      <c r="AE34" s="22">
        <f>((Data!$AJ$10*'Intermediate calculations'!AE4)+Data!$AK$10)*Drivers!AF4</f>
        <v>461288.37157907075</v>
      </c>
      <c r="AF34" s="22">
        <f>((Data!$AJ$10*'Intermediate calculations'!AF4)+Data!$AK$10)*Drivers!AG4</f>
        <v>467304.40661090257</v>
      </c>
      <c r="AG34" s="22">
        <f>((Data!$AJ$10*'Intermediate calculations'!AG4)+Data!$AK$10)*Drivers!AH4</f>
        <v>446781.64148085692</v>
      </c>
      <c r="AH34" s="22">
        <f>((Data!$AJ$10*'Intermediate calculations'!AH4)+Data!$AK$10)*Drivers!AI4</f>
        <v>457727.0480416519</v>
      </c>
      <c r="AI34" s="22">
        <f>((Data!$AJ$10*'Intermediate calculations'!AI4)+Data!$AK$10)*Drivers!AJ4</f>
        <v>465456.52039918886</v>
      </c>
      <c r="AJ34" s="22">
        <f>((Data!$AJ$10*'Intermediate calculations'!AJ4)+Data!$AK$10)*Drivers!AK4</f>
        <v>472399.78949196491</v>
      </c>
      <c r="AK34" s="22">
        <f>((Data!$AJ$10*'Intermediate calculations'!AK4)+Data!$AK$10)*Drivers!AL4</f>
        <v>480016.7597875605</v>
      </c>
      <c r="AL34" s="22">
        <f>((Data!$AJ$10*'Intermediate calculations'!AL4)+Data!$AK$10)*Drivers!AM4</f>
        <v>488593.12444373959</v>
      </c>
      <c r="AM34" s="22">
        <f>((Data!$AJ$10*'Intermediate calculations'!AM4)+Data!$AK$10)*Drivers!AN4</f>
        <v>497341.12684701948</v>
      </c>
      <c r="AN34" s="22">
        <f>((Data!$AJ$10*'Intermediate calculations'!AN4)+Data!$AK$10)*Drivers!AO4</f>
        <v>506921.2746057575</v>
      </c>
      <c r="AO34" s="22">
        <f>((Data!$AJ$10*'Intermediate calculations'!AO4)+Data!$AK$10)*Drivers!AP4</f>
        <v>517083.61425207072</v>
      </c>
      <c r="AP34" s="22">
        <f>((Data!$AJ$10*'Intermediate calculations'!AP4)+Data!$AK$10)*Drivers!AQ4</f>
        <v>527689.02803187864</v>
      </c>
      <c r="AQ34" s="22">
        <f>((Data!$AJ$10*'Intermediate calculations'!AQ4)+Data!$AK$10)*Drivers!AR4</f>
        <v>538300.90174539818</v>
      </c>
      <c r="AR34" s="22">
        <f>((Data!$AJ$10*'Intermediate calculations'!AR4)+Data!$AK$10)*Drivers!AS4</f>
        <v>550418.94155793299</v>
      </c>
      <c r="AS34" s="22">
        <f>((Data!$AJ$10*'Intermediate calculations'!AS4)+Data!$AK$10)*Drivers!AT4</f>
        <v>563204.20340956957</v>
      </c>
      <c r="AT34" s="22">
        <f>((Data!$AJ$10*'Intermediate calculations'!AT4)+Data!$AK$10)*Drivers!AU4</f>
        <v>576669.59832000721</v>
      </c>
      <c r="AU34" s="22">
        <f>((Data!$AJ$10*'Intermediate calculations'!AU4)+Data!$AK$10)*Drivers!AV4</f>
        <v>591913.45579340635</v>
      </c>
      <c r="AV34" s="22">
        <f>((Data!$AJ$10*'Intermediate calculations'!AV4)+Data!$AK$10)*Drivers!AW4</f>
        <v>606497.50110757281</v>
      </c>
      <c r="AW34" s="22">
        <f>((Data!$AJ$10*'Intermediate calculations'!AW4)+Data!$AK$10)*Drivers!AX4</f>
        <v>621825.59270875878</v>
      </c>
      <c r="AX34" s="22">
        <f>((Data!$AJ$10*'Intermediate calculations'!AX4)+Data!$AK$10)*Drivers!AY4</f>
        <v>638495.63442011888</v>
      </c>
      <c r="AY34" s="22">
        <f>((Data!$AJ$10*'Intermediate calculations'!AY4)+Data!$AK$10)*Drivers!AZ4</f>
        <v>654374.19415617781</v>
      </c>
      <c r="AZ34" s="22">
        <f>((Data!$AJ$10*'Intermediate calculations'!AZ4)+Data!$AK$10)*Drivers!BA4</f>
        <v>670583.06142097805</v>
      </c>
      <c r="BA34" s="22">
        <f>((Data!$AJ$10*'Intermediate calculations'!BA4)+Data!$AK$10)*Drivers!BB4</f>
        <v>686933.39357348473</v>
      </c>
      <c r="BB34" s="22">
        <f>((Data!$AJ$10*'Intermediate calculations'!BB4)+Data!$AK$10)*Drivers!BC4</f>
        <v>704436.45477135223</v>
      </c>
      <c r="BC34" s="22">
        <f>((Data!$AJ$10*'Intermediate calculations'!BC4)+Data!$AK$10)*Drivers!BD4</f>
        <v>721117.01917746151</v>
      </c>
      <c r="BD34" s="22">
        <f>((Data!$AJ$10*'Intermediate calculations'!BD4)+Data!$AK$10)*Drivers!BE4</f>
        <v>738047.37682968553</v>
      </c>
      <c r="BE34" s="22">
        <f>((Data!$AJ$10*'Intermediate calculations'!BE4)+Data!$AK$10)*Drivers!BF4</f>
        <v>755497.53666555276</v>
      </c>
      <c r="BF34" s="22">
        <f>((Data!$AJ$10*'Intermediate calculations'!BF4)+Data!$AK$10)*Drivers!BG4</f>
        <v>773549.66891582776</v>
      </c>
      <c r="BG34" s="22">
        <f>((Data!$AJ$10*'Intermediate calculations'!BG4)+Data!$AK$10)*Drivers!BH4</f>
        <v>791716.16251136514</v>
      </c>
      <c r="BH34" s="22">
        <f>((Data!$AJ$10*'Intermediate calculations'!BH4)+Data!$AK$10)*Drivers!BI4</f>
        <v>796512.58312154631</v>
      </c>
      <c r="BI34" s="22">
        <f>((Data!$AJ$10*'Intermediate calculations'!BI4)+Data!$AK$10)*Drivers!BJ4</f>
        <v>798549.75352332799</v>
      </c>
      <c r="BJ34" s="22">
        <f>((Data!$AJ$10*'Intermediate calculations'!BJ4)+Data!$AK$10)*Drivers!BK4</f>
        <v>800392.84007606073</v>
      </c>
      <c r="BK34" s="22">
        <f>((Data!$AJ$10*'Intermediate calculations'!BK4)+Data!$AK$10)*Drivers!BL4</f>
        <v>800984.50484772807</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8.0531990670072648</v>
      </c>
      <c r="AA35" s="45">
        <f>AA34*ttokg/Drivers!AB4</f>
        <v>8.1141356045081068</v>
      </c>
      <c r="AB35" s="45">
        <f>AB34*ttokg/Drivers!AC4</f>
        <v>8.1271625194806241</v>
      </c>
      <c r="AC35" s="45">
        <f>AC34*ttokg/Drivers!AD4</f>
        <v>8.1085132969220055</v>
      </c>
      <c r="AD35" s="45">
        <f>AD34*ttokg/Drivers!AE4</f>
        <v>8.0588704425192184</v>
      </c>
      <c r="AE35" s="45">
        <f>AE34*ttokg/Drivers!AF4</f>
        <v>8.0313456128790985</v>
      </c>
      <c r="AF35" s="45">
        <f>AF34*ttokg/Drivers!AG4</f>
        <v>8.0066088979239591</v>
      </c>
      <c r="AG35" s="45">
        <f>AG34*ttokg/Drivers!AH4</f>
        <v>7.5331564646067362</v>
      </c>
      <c r="AH35" s="45">
        <f>AH34*ttokg/Drivers!AI4</f>
        <v>7.6298547998617234</v>
      </c>
      <c r="AI35" s="45">
        <f>AI34*ttokg/Drivers!AJ4</f>
        <v>7.6703793530333773</v>
      </c>
      <c r="AJ35" s="45">
        <f>AJ34*ttokg/Drivers!AK4</f>
        <v>7.69618410819972</v>
      </c>
      <c r="AK35" s="45">
        <f>AK34*ttokg/Drivers!AL4</f>
        <v>7.7312582805529546</v>
      </c>
      <c r="AL35" s="45">
        <f>AL34*ttokg/Drivers!AM4</f>
        <v>7.7798130411650162</v>
      </c>
      <c r="AM35" s="45">
        <f>AM34*ttokg/Drivers!AN4</f>
        <v>7.8418917147646789</v>
      </c>
      <c r="AN35" s="45">
        <f>AN34*ttokg/Drivers!AO4</f>
        <v>7.915013190477814</v>
      </c>
      <c r="AO35" s="45">
        <f>AO34*ttokg/Drivers!AP4</f>
        <v>7.9949648417645856</v>
      </c>
      <c r="AP35" s="45">
        <f>AP34*ttokg/Drivers!AQ4</f>
        <v>8.0793887357754102</v>
      </c>
      <c r="AQ35" s="45">
        <f>AQ34*ttokg/Drivers!AR4</f>
        <v>8.1615041423073773</v>
      </c>
      <c r="AR35" s="45">
        <f>AR34*ttokg/Drivers!AS4</f>
        <v>8.2746152271714255</v>
      </c>
      <c r="AS35" s="45">
        <f>AS34*ttokg/Drivers!AT4</f>
        <v>8.3951732647759822</v>
      </c>
      <c r="AT35" s="45">
        <f>AT34*ttokg/Drivers!AU4</f>
        <v>8.5231507860832991</v>
      </c>
      <c r="AU35" s="45">
        <f>AU34*ttokg/Drivers!AV4</f>
        <v>8.6744244208646375</v>
      </c>
      <c r="AV35" s="45">
        <f>AV34*ttokg/Drivers!AW4</f>
        <v>8.8129399238310757</v>
      </c>
      <c r="AW35" s="45">
        <f>AW34*ttokg/Drivers!AX4</f>
        <v>8.9699997492742813</v>
      </c>
      <c r="AX35" s="45">
        <f>AX34*ttokg/Drivers!AY4</f>
        <v>9.1435283383333736</v>
      </c>
      <c r="AY35" s="45">
        <f>AY34*ttokg/Drivers!AZ4</f>
        <v>9.3028087314672234</v>
      </c>
      <c r="AZ35" s="45">
        <f>AZ34*ttokg/Drivers!BA4</f>
        <v>9.463952489676366</v>
      </c>
      <c r="BA35" s="45">
        <f>BA34*ttokg/Drivers!BB4</f>
        <v>9.6242444631128414</v>
      </c>
      <c r="BB35" s="45">
        <f>BB34*ttokg/Drivers!BC4</f>
        <v>9.8085499760474608</v>
      </c>
      <c r="BC35" s="45">
        <f>BC34*ttokg/Drivers!BD4</f>
        <v>9.9788317841093743</v>
      </c>
      <c r="BD35" s="45">
        <f>BD34*ttokg/Drivers!BE4</f>
        <v>10.150073024922831</v>
      </c>
      <c r="BE35" s="45">
        <f>BE34*ttokg/Drivers!BF4</f>
        <v>10.325924566519252</v>
      </c>
      <c r="BF35" s="45">
        <f>BF34*ttokg/Drivers!BG4</f>
        <v>10.50739526315237</v>
      </c>
      <c r="BG35" s="45">
        <f>BG34*ttokg/Drivers!BH4</f>
        <v>10.699537661459445</v>
      </c>
      <c r="BH35" s="45">
        <f>BH34*ttokg/Drivers!BI4</f>
        <v>10.709686980583355</v>
      </c>
      <c r="BI35" s="45">
        <f>BI34*ttokg/Drivers!BJ4</f>
        <v>10.682545522552145</v>
      </c>
      <c r="BJ35" s="45">
        <f>BJ34*ttokg/Drivers!BK4</f>
        <v>10.652820345519936</v>
      </c>
      <c r="BK35" s="45">
        <f>BK34*ttokg/Drivers!BL4</f>
        <v>10.60655035943498</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0.1371513744368707</v>
      </c>
      <c r="AP36" s="45"/>
      <c r="AQ36" s="45">
        <f>(AQ37-AE37)/AE37</f>
        <v>0.16933931891464093</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448982.05019678239</v>
      </c>
      <c r="Z37" s="22">
        <f>((Data!$AJ$29*'Intermediate calculations'!Z34)+Data!$AK$29)</f>
        <v>458090.69820274448</v>
      </c>
      <c r="AA37" s="22">
        <f>((Data!$AJ$29*'Intermediate calculations'!AA34)+Data!$AK$29)</f>
        <v>468741.5423152938</v>
      </c>
      <c r="AB37" s="22">
        <f>((Data!$AJ$29*'Intermediate calculations'!AB34)+Data!$AK$29)</f>
        <v>476914.43074207578</v>
      </c>
      <c r="AC37" s="22">
        <f>((Data!$AJ$29*'Intermediate calculations'!AC34)+Data!$AK$29)</f>
        <v>483472.06766951072</v>
      </c>
      <c r="AD37" s="22">
        <f>((Data!$AJ$29*'Intermediate calculations'!AD34)+Data!$AK$29)</f>
        <v>488375.46558668779</v>
      </c>
      <c r="AE37" s="22">
        <f>((Data!$AJ$29*'Intermediate calculations'!AE34)+Data!$AK$29)</f>
        <v>494668.17106631421</v>
      </c>
      <c r="AF37" s="22">
        <f>((Data!$AJ$29*'Intermediate calculations'!AF34)+Data!$AK$29)</f>
        <v>501211.83128389966</v>
      </c>
      <c r="AG37" s="22">
        <f>((Data!$AJ$29*'Intermediate calculations'!AG34)+Data!$AK$29)</f>
        <v>478889.15513162356</v>
      </c>
      <c r="AH37" s="22">
        <f>((Data!$AJ$29*'Intermediate calculations'!AH34)+Data!$AK$29)</f>
        <v>490794.50825842615</v>
      </c>
      <c r="AI37" s="22">
        <f>((Data!$AJ$29*'Intermediate calculations'!AI34)+Data!$AK$29)</f>
        <v>499201.87964195688</v>
      </c>
      <c r="AJ37" s="22">
        <f>((Data!$AJ$29*'Intermediate calculations'!AJ34)+Data!$AK$29)</f>
        <v>506754.09526270855</v>
      </c>
      <c r="AK37" s="22">
        <f>((Data!$AJ$29*'Intermediate calculations'!AK34)+Data!$AK$29)</f>
        <v>515039.09779977694</v>
      </c>
      <c r="AL37" s="22">
        <f>((Data!$AJ$29*'Intermediate calculations'!AL34)+Data!$AK$29)</f>
        <v>524367.63659903617</v>
      </c>
      <c r="AM37" s="22">
        <f>((Data!$AJ$29*'Intermediate calculations'!AM34)+Data!$AK$29)</f>
        <v>533882.86631541862</v>
      </c>
      <c r="AN37" s="22">
        <f>((Data!$AJ$29*'Intermediate calculations'!AN34)+Data!$AK$29)</f>
        <v>544303.22315106634</v>
      </c>
      <c r="AO37" s="22">
        <f>((Data!$AJ$29*'Intermediate calculations'!AO34)+Data!$AK$29)</f>
        <v>555356.83193314867</v>
      </c>
      <c r="AP37" s="22">
        <f>((Data!$AJ$29*'Intermediate calculations'!AP34)+Data!$AK$29)</f>
        <v>566892.37384318816</v>
      </c>
      <c r="AQ37" s="22">
        <f>((Data!$AJ$29*'Intermediate calculations'!AQ34)+Data!$AK$29)</f>
        <v>578434.94224343495</v>
      </c>
      <c r="AR37" s="22">
        <f>((Data!$AJ$29*'Intermediate calculations'!AR34)+Data!$AK$29)</f>
        <v>591615.77224472817</v>
      </c>
      <c r="AS37" s="22">
        <f>((Data!$AJ$29*'Intermediate calculations'!AS34)+Data!$AK$29)</f>
        <v>605522.3417555932</v>
      </c>
      <c r="AT37" s="22">
        <f>((Data!$AJ$29*'Intermediate calculations'!AT34)+Data!$AK$29)</f>
        <v>620168.69413274666</v>
      </c>
      <c r="AU37" s="22">
        <f>((Data!$AJ$29*'Intermediate calculations'!AU34)+Data!$AK$29)</f>
        <v>636749.48583083809</v>
      </c>
      <c r="AV37" s="22">
        <f>((Data!$AJ$29*'Intermediate calculations'!AV34)+Data!$AK$29)</f>
        <v>652612.5977689873</v>
      </c>
      <c r="AW37" s="22">
        <f>((Data!$AJ$29*'Intermediate calculations'!AW34)+Data!$AK$29)</f>
        <v>669285.01119269128</v>
      </c>
      <c r="AX37" s="22">
        <f>((Data!$AJ$29*'Intermediate calculations'!AX34)+Data!$AK$29)</f>
        <v>687417.06797011057</v>
      </c>
      <c r="AY37" s="22">
        <f>((Data!$AJ$29*'Intermediate calculations'!AY34)+Data!$AK$29)</f>
        <v>704688.22731470061</v>
      </c>
      <c r="AZ37" s="22">
        <f>((Data!$AJ$29*'Intermediate calculations'!AZ34)+Data!$AK$29)</f>
        <v>722318.66319673718</v>
      </c>
      <c r="BA37" s="22">
        <f>((Data!$AJ$29*'Intermediate calculations'!BA34)+Data!$AK$29)</f>
        <v>740102.97088187537</v>
      </c>
      <c r="BB37" s="22">
        <f>((Data!$AJ$29*'Intermediate calculations'!BB34)+Data!$AK$29)</f>
        <v>759141.10557364998</v>
      </c>
      <c r="BC37" s="22">
        <f>((Data!$AJ$29*'Intermediate calculations'!BC34)+Data!$AK$29)</f>
        <v>777284.60791922966</v>
      </c>
      <c r="BD37" s="22">
        <f>((Data!$AJ$29*'Intermediate calculations'!BD34)+Data!$AK$29)</f>
        <v>795699.81116391858</v>
      </c>
      <c r="BE37" s="22">
        <f>((Data!$AJ$29*'Intermediate calculations'!BE34)+Data!$AK$29)</f>
        <v>814680.40487793204</v>
      </c>
      <c r="BF37" s="22">
        <f>((Data!$AJ$29*'Intermediate calculations'!BF34)+Data!$AK$29)</f>
        <v>834315.7658796031</v>
      </c>
      <c r="BG37" s="22">
        <f>((Data!$AJ$29*'Intermediate calculations'!BG34)+Data!$AK$29)</f>
        <v>854075.51807604963</v>
      </c>
      <c r="BH37" s="22">
        <f>((Data!$AJ$29*'Intermediate calculations'!BH34)+Data!$AK$29)</f>
        <v>859292.59985293099</v>
      </c>
      <c r="BI37" s="22">
        <f>((Data!$AJ$29*'Intermediate calculations'!BI34)+Data!$AK$29)</f>
        <v>861508.43650349043</v>
      </c>
      <c r="BJ37" s="22">
        <f>((Data!$AJ$29*'Intermediate calculations'!BJ34)+Data!$AK$29)</f>
        <v>863513.16754127014</v>
      </c>
      <c r="BK37" s="22">
        <f>((Data!$AJ$29*'Intermediate calculations'!BK34)+Data!$AK$29)</f>
        <v>864156.72317351308</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1780536.5679391946</v>
      </c>
      <c r="Z39" s="22">
        <f>((Data!$AJ$11*'Intermediate calculations'!Z4)+Data!$AK$11)*Drivers!AA4</f>
        <v>1834642.5186756095</v>
      </c>
      <c r="AA39" s="22">
        <f>((Data!$AJ$11*'Intermediate calculations'!AA4)+Data!$AK$11)*Drivers!AB4</f>
        <v>1905076.8868757146</v>
      </c>
      <c r="AB39" s="22">
        <f>((Data!$AJ$11*'Intermediate calculations'!AB4)+Data!$AK$11)*Drivers!AC4</f>
        <v>1943924.6182197339</v>
      </c>
      <c r="AC39" s="22">
        <f>((Data!$AJ$11*'Intermediate calculations'!AC4)+Data!$AK$11)*Drivers!AD4</f>
        <v>1961369.2810630389</v>
      </c>
      <c r="AD39" s="22">
        <f>((Data!$AJ$11*'Intermediate calculations'!AD4)+Data!$AK$11)*Drivers!AE4</f>
        <v>1956860.8704089588</v>
      </c>
      <c r="AE39" s="22">
        <f>((Data!$AJ$11*'Intermediate calculations'!AE4)+Data!$AK$11)*Drivers!AF4</f>
        <v>1968044.8895064986</v>
      </c>
      <c r="AF39" s="22">
        <f>((Data!$AJ$11*'Intermediate calculations'!AF4)+Data!$AK$11)*Drivers!AG4</f>
        <v>1981185.0437649272</v>
      </c>
      <c r="AG39" s="22">
        <f>((Data!$AJ$11*'Intermediate calculations'!AG4)+Data!$AK$11)*Drivers!AH4</f>
        <v>1649789.6185467583</v>
      </c>
      <c r="AH39" s="22">
        <f>((Data!$AJ$11*'Intermediate calculations'!AH4)+Data!$AK$11)*Drivers!AI4</f>
        <v>1743868.4196862476</v>
      </c>
      <c r="AI39" s="22">
        <f>((Data!$AJ$11*'Intermediate calculations'!AI4)+Data!$AK$11)*Drivers!AJ4</f>
        <v>1795775.8073278628</v>
      </c>
      <c r="AJ39" s="22">
        <f>((Data!$AJ$11*'Intermediate calculations'!AJ4)+Data!$AK$11)*Drivers!AK4</f>
        <v>1836953.2223360152</v>
      </c>
      <c r="AK39" s="22">
        <f>((Data!$AJ$11*'Intermediate calculations'!AK4)+Data!$AK$11)*Drivers!AL4</f>
        <v>1886289.6718403443</v>
      </c>
      <c r="AL39" s="22">
        <f>((Data!$AJ$11*'Intermediate calculations'!AL4)+Data!$AK$11)*Drivers!AM4</f>
        <v>1947476.3971190047</v>
      </c>
      <c r="AM39" s="22">
        <f>((Data!$AJ$11*'Intermediate calculations'!AM4)+Data!$AK$11)*Drivers!AN4</f>
        <v>2017609.5329084573</v>
      </c>
      <c r="AN39" s="22">
        <f>((Data!$AJ$11*'Intermediate calculations'!AN4)+Data!$AK$11)*Drivers!AO4</f>
        <v>2098088.7411760581</v>
      </c>
      <c r="AO39" s="22">
        <f>((Data!$AJ$11*'Intermediate calculations'!AO4)+Data!$AK$11)*Drivers!AP4</f>
        <v>2185674.7228984721</v>
      </c>
      <c r="AP39" s="22">
        <f>((Data!$AJ$11*'Intermediate calculations'!AP4)+Data!$AK$11)*Drivers!AQ4</f>
        <v>2278562.672797455</v>
      </c>
      <c r="AQ39" s="22">
        <f>((Data!$AJ$11*'Intermediate calculations'!AQ4)+Data!$AK$11)*Drivers!AR4</f>
        <v>2371097.279127059</v>
      </c>
      <c r="AR39" s="22">
        <f>((Data!$AJ$11*'Intermediate calculations'!AR4)+Data!$AK$11)*Drivers!AS4</f>
        <v>2488715.6368589588</v>
      </c>
      <c r="AS39" s="22">
        <f>((Data!$AJ$11*'Intermediate calculations'!AS4)+Data!$AK$11)*Drivers!AT4</f>
        <v>2614635.0291219009</v>
      </c>
      <c r="AT39" s="22">
        <f>((Data!$AJ$11*'Intermediate calculations'!AT4)+Data!$AK$11)*Drivers!AU4</f>
        <v>2749019.7050304208</v>
      </c>
      <c r="AU39" s="22">
        <f>((Data!$AJ$11*'Intermediate calculations'!AU4)+Data!$AK$11)*Drivers!AV4</f>
        <v>2906082.3455763748</v>
      </c>
      <c r="AV39" s="22">
        <f>((Data!$AJ$11*'Intermediate calculations'!AV4)+Data!$AK$11)*Drivers!AW4</f>
        <v>3054261.7139696702</v>
      </c>
      <c r="AW39" s="22">
        <f>((Data!$AJ$11*'Intermediate calculations'!AW4)+Data!$AK$11)*Drivers!AX4</f>
        <v>3217542.450823999</v>
      </c>
      <c r="AX39" s="22">
        <f>((Data!$AJ$11*'Intermediate calculations'!AX4)+Data!$AK$11)*Drivers!AY4</f>
        <v>3397934.8661401696</v>
      </c>
      <c r="AY39" s="22">
        <f>((Data!$AJ$11*'Intermediate calculations'!AY4)+Data!$AK$11)*Drivers!AZ4</f>
        <v>3567824.293012694</v>
      </c>
      <c r="AZ39" s="22">
        <f>((Data!$AJ$11*'Intermediate calculations'!AZ4)+Data!$AK$11)*Drivers!BA4</f>
        <v>3741728.0383438389</v>
      </c>
      <c r="BA39" s="22">
        <f>((Data!$AJ$11*'Intermediate calculations'!BA4)+Data!$AK$11)*Drivers!BB4</f>
        <v>3917200.0223900722</v>
      </c>
      <c r="BB39" s="22">
        <f>((Data!$AJ$11*'Intermediate calculations'!BB4)+Data!$AK$11)*Drivers!BC4</f>
        <v>4112848.9486612207</v>
      </c>
      <c r="BC39" s="22">
        <f>((Data!$AJ$11*'Intermediate calculations'!BC4)+Data!$AK$11)*Drivers!BD4</f>
        <v>4297660.522321919</v>
      </c>
      <c r="BD39" s="22">
        <f>((Data!$AJ$11*'Intermediate calculations'!BD4)+Data!$AK$11)*Drivers!BE4</f>
        <v>4485512.0878863074</v>
      </c>
      <c r="BE39" s="22">
        <f>((Data!$AJ$11*'Intermediate calculations'!BE4)+Data!$AK$11)*Drivers!BF4</f>
        <v>4679897.1433245726</v>
      </c>
      <c r="BF39" s="22">
        <f>((Data!$AJ$11*'Intermediate calculations'!BF4)+Data!$AK$11)*Drivers!BG4</f>
        <v>4881878.0027116966</v>
      </c>
      <c r="BG39" s="22">
        <f>((Data!$AJ$11*'Intermediate calculations'!BG4)+Data!$AK$11)*Drivers!BH4</f>
        <v>5090816.696228018</v>
      </c>
      <c r="BH39" s="22">
        <f>((Data!$AJ$11*'Intermediate calculations'!BH4)+Data!$AK$11)*Drivers!BI4</f>
        <v>5126574.2668363024</v>
      </c>
      <c r="BI39" s="22">
        <f>((Data!$AJ$11*'Intermediate calculations'!BI4)+Data!$AK$11)*Drivers!BJ4</f>
        <v>5126484.7852534931</v>
      </c>
      <c r="BJ39" s="22">
        <f>((Data!$AJ$11*'Intermediate calculations'!BJ4)+Data!$AK$11)*Drivers!BK4</f>
        <v>5123748.2415148644</v>
      </c>
      <c r="BK39" s="22">
        <f>((Data!$AJ$11*'Intermediate calculations'!BK4)+Data!$AK$11)*Drivers!BL4</f>
        <v>5104678.9335356783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34.028128767747212</v>
      </c>
      <c r="Z40" s="45">
        <f>Z39*ttokg/Drivers!AA4</f>
        <v>34.54785265454472</v>
      </c>
      <c r="AA40" s="45">
        <f>AA39*ttokg/Drivers!AB4</f>
        <v>35.336547792755724</v>
      </c>
      <c r="AB40" s="45">
        <f>AB39*ttokg/Drivers!AC4</f>
        <v>35.505153770812349</v>
      </c>
      <c r="AC40" s="45">
        <f>AC39*ttokg/Drivers!AD4</f>
        <v>35.263778862315206</v>
      </c>
      <c r="AD40" s="45">
        <f>AD39*ttokg/Drivers!AE4</f>
        <v>34.62125666594239</v>
      </c>
      <c r="AE40" s="45">
        <f>AE39*ttokg/Drivers!AF4</f>
        <v>34.265005716880047</v>
      </c>
      <c r="AF40" s="45">
        <f>AF39*ttokg/Drivers!AG4</f>
        <v>33.944841040307125</v>
      </c>
      <c r="AG40" s="45">
        <f>AG39*ttokg/Drivers!AH4</f>
        <v>27.816996439252971</v>
      </c>
      <c r="AH40" s="45">
        <f>AH39*ttokg/Drivers!AI4</f>
        <v>29.068552730708703</v>
      </c>
      <c r="AI40" s="45">
        <f>AI39*ttokg/Drivers!AJ4</f>
        <v>29.593057721892613</v>
      </c>
      <c r="AJ40" s="45">
        <f>AJ39*ttokg/Drivers!AK4</f>
        <v>29.927045929577353</v>
      </c>
      <c r="AK40" s="45">
        <f>AK39*ttokg/Drivers!AL4</f>
        <v>30.381007220229776</v>
      </c>
      <c r="AL40" s="45">
        <f>AL39*ttokg/Drivers!AM4</f>
        <v>31.009446334139106</v>
      </c>
      <c r="AM40" s="45">
        <f>AM39*ttokg/Drivers!AN4</f>
        <v>31.812924018672241</v>
      </c>
      <c r="AN40" s="45">
        <f>AN39*ttokg/Drivers!AO4</f>
        <v>32.759327519083925</v>
      </c>
      <c r="AO40" s="45">
        <f>AO39*ttokg/Drivers!AP4</f>
        <v>33.794133257118311</v>
      </c>
      <c r="AP40" s="45">
        <f>AP39*ttokg/Drivers!AQ4</f>
        <v>34.886822758130045</v>
      </c>
      <c r="AQ40" s="45">
        <f>AQ39*ttokg/Drivers!AR4</f>
        <v>35.949633750682601</v>
      </c>
      <c r="AR40" s="45">
        <f>AR39*ttokg/Drivers!AS4</f>
        <v>37.413618518586702</v>
      </c>
      <c r="AS40" s="45">
        <f>AS39*ttokg/Drivers!AT4</f>
        <v>38.973988405531117</v>
      </c>
      <c r="AT40" s="45">
        <f>AT39*ttokg/Drivers!AU4</f>
        <v>40.6303878826754</v>
      </c>
      <c r="AU40" s="45">
        <f>AU39*ttokg/Drivers!AV4</f>
        <v>42.588306484300915</v>
      </c>
      <c r="AV40" s="45">
        <f>AV39*ttokg/Drivers!AW4</f>
        <v>44.3810979397553</v>
      </c>
      <c r="AW40" s="45">
        <f>AW39*ttokg/Drivers!AX4</f>
        <v>46.413906593079496</v>
      </c>
      <c r="AX40" s="45">
        <f>AX39*ttokg/Drivers!AY4</f>
        <v>48.659868706198118</v>
      </c>
      <c r="AY40" s="45">
        <f>AY39*ttokg/Drivers!AZ4</f>
        <v>50.72141793149288</v>
      </c>
      <c r="AZ40" s="45">
        <f>AZ39*ttokg/Drivers!BA4</f>
        <v>52.807084493214504</v>
      </c>
      <c r="BA40" s="45">
        <f>BA39*ttokg/Drivers!BB4</f>
        <v>54.881726495015968</v>
      </c>
      <c r="BB40" s="45">
        <f>BB39*ttokg/Drivers!BC4</f>
        <v>57.267173190194768</v>
      </c>
      <c r="BC40" s="45">
        <f>BC39*ttokg/Drivers!BD4</f>
        <v>59.471112561419432</v>
      </c>
      <c r="BD40" s="45">
        <f>BD39*ttokg/Drivers!BE4</f>
        <v>61.687469768931059</v>
      </c>
      <c r="BE40" s="45">
        <f>BE39*ttokg/Drivers!BF4</f>
        <v>63.96349761022568</v>
      </c>
      <c r="BF40" s="45">
        <f>BF39*ttokg/Drivers!BG4</f>
        <v>66.312253578848456</v>
      </c>
      <c r="BG40" s="45">
        <f>BG39*ttokg/Drivers!BH4</f>
        <v>68.799132249742726</v>
      </c>
      <c r="BH40" s="45">
        <f>BH39*ttokg/Drivers!BI4</f>
        <v>68.930493810104892</v>
      </c>
      <c r="BI40" s="45">
        <f>BI39*ttokg/Drivers!BJ4</f>
        <v>68.579204799092821</v>
      </c>
      <c r="BJ40" s="45">
        <f>BJ39*ttokg/Drivers!BK4</f>
        <v>68.19447498723828</v>
      </c>
      <c r="BK40" s="45">
        <f>BK39*ttokg/Drivers!BL4</f>
        <v>67.59560746757009</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0.10379218005852649</v>
      </c>
      <c r="AP41" s="45"/>
      <c r="AQ41" s="45">
        <f>(AQ42-AE42)/AE42</f>
        <v>0.18190562849947303</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1461929.6645871291</v>
      </c>
      <c r="Z42" s="22">
        <f>((Data!$AJ$33*'Intermediate calculations'!Z39)+Data!$AK$33)</f>
        <v>1500929.0445244417</v>
      </c>
      <c r="AA42" s="22">
        <f>((Data!$AJ$33*'Intermediate calculations'!AA39)+Data!$AK$33)</f>
        <v>1551697.8906253518</v>
      </c>
      <c r="AB42" s="22">
        <f>((Data!$AJ$33*'Intermediate calculations'!AB39)+Data!$AK$33)</f>
        <v>1579699.1994235059</v>
      </c>
      <c r="AC42" s="22">
        <f>((Data!$AJ$33*'Intermediate calculations'!AC39)+Data!$AK$33)</f>
        <v>1592273.2513502284</v>
      </c>
      <c r="AD42" s="22">
        <f>((Data!$AJ$33*'Intermediate calculations'!AD39)+Data!$AK$33)</f>
        <v>1589023.6047287604</v>
      </c>
      <c r="AE42" s="22">
        <f>((Data!$AJ$33*'Intermediate calculations'!AE39)+Data!$AK$33)</f>
        <v>1597085.0065537831</v>
      </c>
      <c r="AF42" s="22">
        <f>((Data!$AJ$33*'Intermediate calculations'!AF39)+Data!$AK$33)</f>
        <v>1606556.3837569279</v>
      </c>
      <c r="AG42" s="22">
        <f>((Data!$AJ$33*'Intermediate calculations'!AG39)+Data!$AK$33)</f>
        <v>1367687.7210375001</v>
      </c>
      <c r="AH42" s="22">
        <f>((Data!$AJ$33*'Intermediate calculations'!AH39)+Data!$AK$33)</f>
        <v>1435499.3916531773</v>
      </c>
      <c r="AI42" s="22">
        <f>((Data!$AJ$33*'Intermediate calculations'!AI39)+Data!$AK$33)</f>
        <v>1472914.0550060251</v>
      </c>
      <c r="AJ42" s="22">
        <f>((Data!$AJ$33*'Intermediate calculations'!AJ39)+Data!$AK$33)</f>
        <v>1502594.5916361397</v>
      </c>
      <c r="AK42" s="22">
        <f>((Data!$AJ$33*'Intermediate calculations'!AK39)+Data!$AK$33)</f>
        <v>1538156.1317770912</v>
      </c>
      <c r="AL42" s="22">
        <f>((Data!$AJ$33*'Intermediate calculations'!AL39)+Data!$AK$33)</f>
        <v>1582259.3092240118</v>
      </c>
      <c r="AM42" s="22">
        <f>((Data!$AJ$33*'Intermediate calculations'!AM39)+Data!$AK$33)</f>
        <v>1632811.0280575408</v>
      </c>
      <c r="AN42" s="22">
        <f>((Data!$AJ$33*'Intermediate calculations'!AN39)+Data!$AK$33)</f>
        <v>1690820.1597253792</v>
      </c>
      <c r="AO42" s="22">
        <f>((Data!$AJ$33*'Intermediate calculations'!AO39)+Data!$AK$33)</f>
        <v>1753951.8288280168</v>
      </c>
      <c r="AP42" s="22">
        <f>((Data!$AJ$33*'Intermediate calculations'!AP39)+Data!$AK$33)</f>
        <v>1820905.1380371349</v>
      </c>
      <c r="AQ42" s="22">
        <f>((Data!$AJ$33*'Intermediate calculations'!AQ39)+Data!$AK$33)</f>
        <v>1887603.758438034</v>
      </c>
      <c r="AR42" s="22">
        <f>((Data!$AJ$33*'Intermediate calculations'!AR39)+Data!$AK$33)</f>
        <v>1972382.6590646133</v>
      </c>
      <c r="AS42" s="22">
        <f>((Data!$AJ$33*'Intermediate calculations'!AS39)+Data!$AK$33)</f>
        <v>2063144.9163302064</v>
      </c>
      <c r="AT42" s="22">
        <f>((Data!$AJ$33*'Intermediate calculations'!AT39)+Data!$AK$33)</f>
        <v>2160008.9204217508</v>
      </c>
      <c r="AU42" s="22">
        <f>((Data!$AJ$33*'Intermediate calculations'!AU39)+Data!$AK$33)</f>
        <v>2273219.1220583464</v>
      </c>
      <c r="AV42" s="22">
        <f>((Data!$AJ$33*'Intermediate calculations'!AV39)+Data!$AK$33)</f>
        <v>2380026.2922159121</v>
      </c>
      <c r="AW42" s="22">
        <f>((Data!$AJ$33*'Intermediate calculations'!AW39)+Data!$AK$33)</f>
        <v>2497718.4759102394</v>
      </c>
      <c r="AX42" s="22">
        <f>((Data!$AJ$33*'Intermediate calculations'!AX39)+Data!$AK$33)</f>
        <v>2627744.6975544686</v>
      </c>
      <c r="AY42" s="22">
        <f>((Data!$AJ$33*'Intermediate calculations'!AY39)+Data!$AK$33)</f>
        <v>2750200.4018856129</v>
      </c>
      <c r="AZ42" s="22">
        <f>((Data!$AJ$33*'Intermediate calculations'!AZ39)+Data!$AK$33)</f>
        <v>2875549.6129129021</v>
      </c>
      <c r="BA42" s="22">
        <f>((Data!$AJ$33*'Intermediate calculations'!BA39)+Data!$AK$33)</f>
        <v>3002029.204917694</v>
      </c>
      <c r="BB42" s="22">
        <f>((Data!$AJ$33*'Intermediate calculations'!BB39)+Data!$AK$33)</f>
        <v>3143052.2662653704</v>
      </c>
      <c r="BC42" s="22">
        <f>((Data!$AJ$33*'Intermediate calculations'!BC39)+Data!$AK$33)</f>
        <v>3276263.8017786969</v>
      </c>
      <c r="BD42" s="22">
        <f>((Data!$AJ$33*'Intermediate calculations'!BD39)+Data!$AK$33)</f>
        <v>3411666.5528172054</v>
      </c>
      <c r="BE42" s="22">
        <f>((Data!$AJ$33*'Intermediate calculations'!BE39)+Data!$AK$33)</f>
        <v>3551778.6204916826</v>
      </c>
      <c r="BF42" s="22">
        <f>((Data!$AJ$33*'Intermediate calculations'!BF39)+Data!$AK$33)</f>
        <v>3697365.7170696165</v>
      </c>
      <c r="BG42" s="22">
        <f>((Data!$AJ$33*'Intermediate calculations'!BG39)+Data!$AK$33)</f>
        <v>3847967.9961376856</v>
      </c>
      <c r="BH42" s="22">
        <f>((Data!$AJ$33*'Intermediate calculations'!BH39)+Data!$AK$33)</f>
        <v>3873741.9278920945</v>
      </c>
      <c r="BI42" s="22">
        <f>((Data!$AJ$33*'Intermediate calculations'!BI39)+Data!$AK$33)</f>
        <v>3873677.4298803625</v>
      </c>
      <c r="BJ42" s="22">
        <f>((Data!$AJ$33*'Intermediate calculations'!BJ39)+Data!$AK$33)</f>
        <v>3871704.9387305854</v>
      </c>
      <c r="BK42" s="22">
        <f>((Data!$AJ$33*'Intermediate calculations'!BK39)+Data!$AK$33)</f>
        <v>3857959.8482756573</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170863.40739787833</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181497.64372653194</v>
      </c>
      <c r="AE47" s="22">
        <f>((Data!$AJ$12*((Drivers!AF5*1000000)/Drivers!AF4))+Data!$AK$12)*Drivers!AF4</f>
        <v>186216.931082936</v>
      </c>
      <c r="AF47" s="22">
        <f>((Data!$AJ$12*((Drivers!AG5*1000000)/Drivers!AG4))+Data!$AK$12)*Drivers!AG4</f>
        <v>190857.74045123524</v>
      </c>
      <c r="AG47" s="22">
        <f>((Data!$AJ$12*((Drivers!AH5*1000000)/Drivers!AH4))+Data!$AK$12)*Drivers!AH4</f>
        <v>225634.26277573171</v>
      </c>
      <c r="AH47" s="22">
        <f>((Data!$AJ$12*((Drivers!AI5*1000000)/Drivers!AI4))+Data!$AK$12)*Drivers!AI4</f>
        <v>221685.3289401865</v>
      </c>
      <c r="AI47" s="22">
        <f>((Data!$AJ$12*((Drivers!AJ5*1000000)/Drivers!AJ4))+Data!$AK$12)*Drivers!AJ4</f>
        <v>221462.56039169477</v>
      </c>
      <c r="AJ47" s="22">
        <f>((Data!$AJ$12*((Drivers!AK5*1000000)/Drivers!AK4))+Data!$AK$12)*Drivers!AK4</f>
        <v>222224.95235784256</v>
      </c>
      <c r="AK47" s="22">
        <f>((Data!$AJ$12*((Drivers!AL5*1000000)/Drivers!AL4))+Data!$AK$12)*Drivers!AL4</f>
        <v>222326.02894056111</v>
      </c>
      <c r="AL47" s="22">
        <f>((Data!$AJ$12*((Drivers!AM5*1000000)/Drivers!AM4))+Data!$AK$12)*Drivers!AM4</f>
        <v>221444.50564772743</v>
      </c>
      <c r="AM47" s="22">
        <f>((Data!$AJ$12*((Drivers!AN5*1000000)/Drivers!AN4))+Data!$AK$12)*Drivers!AN4</f>
        <v>219181.66357498191</v>
      </c>
      <c r="AN47" s="22">
        <f>((Data!$AJ$12*((Drivers!AO5*1000000)/Drivers!AO4))+Data!$AK$12)*Drivers!AO4</f>
        <v>216054.61839454473</v>
      </c>
      <c r="AO47" s="22">
        <f>((Data!$AJ$12*((Drivers!AP5*1000000)/Drivers!AP4))+Data!$AK$12)*Drivers!AP4</f>
        <v>212346.19762762322</v>
      </c>
      <c r="AP47" s="22">
        <f>((Data!$AJ$12*((Drivers!AQ5*1000000)/Drivers!AQ4))+Data!$AK$12)*Drivers!AQ4</f>
        <v>208214.15031449409</v>
      </c>
      <c r="AQ47" s="22">
        <f>((Data!$AJ$12*((Drivers!AR5*1000000)/Drivers!AR4))+Data!$AK$12)*Drivers!AR4</f>
        <v>204151.97808425393</v>
      </c>
      <c r="AR47" s="22">
        <f>((Data!$AJ$12*((Drivers!AS5*1000000)/Drivers!AS4))+Data!$AK$12)*Drivers!AS4</f>
        <v>197402.87571328838</v>
      </c>
      <c r="AS47" s="22">
        <f>((Data!$AJ$12*((Drivers!AT5*1000000)/Drivers!AT4))+Data!$AK$12)*Drivers!AT4</f>
        <v>189959.88366106123</v>
      </c>
      <c r="AT47" s="22">
        <f>((Data!$AJ$12*((Drivers!AU5*1000000)/Drivers!AU4))+Data!$AK$12)*Drivers!AU4</f>
        <v>181808.93546697038</v>
      </c>
      <c r="AU47" s="22">
        <f>((Data!$AJ$12*((Drivers!AV5*1000000)/Drivers!AV4))+Data!$AK$12)*Drivers!AV4</f>
        <v>171710.99937220503</v>
      </c>
      <c r="AV47" s="22">
        <f>((Data!$AJ$12*((Drivers!AW5*1000000)/Drivers!AW4))+Data!$AK$12)*Drivers!AW4</f>
        <v>162418.34969353655</v>
      </c>
      <c r="AW47" s="22">
        <f>((Data!$AJ$12*((Drivers!AX5*1000000)/Drivers!AX4))+Data!$AK$12)*Drivers!AX4</f>
        <v>151319.77460011587</v>
      </c>
      <c r="AX47" s="22">
        <f>((Data!$AJ$12*((Drivers!AY5*1000000)/Drivers!AY4))+Data!$AK$12)*Drivers!AY4</f>
        <v>138752.10915159908</v>
      </c>
      <c r="AY47" s="22">
        <f>((Data!$AJ$12*((Drivers!AZ5*1000000)/Drivers!AZ4))+Data!$AK$12)*Drivers!AZ4</f>
        <v>127123.41089390872</v>
      </c>
      <c r="AZ47" s="22">
        <f>((Data!$AJ$12*((Drivers!BA5*1000000)/Drivers!BA4))+Data!$AK$12)*Drivers!BA4</f>
        <v>115167.99778101659</v>
      </c>
      <c r="BA47" s="22">
        <f>((Data!$AJ$12*((Drivers!BB5*1000000)/Drivers!BB4))+Data!$AK$12)*Drivers!BB4</f>
        <v>103099.32896704898</v>
      </c>
      <c r="BB47" s="22">
        <f>((Data!$AJ$12*((Drivers!BC5*1000000)/Drivers!BC4))+Data!$AK$12)*Drivers!BC4</f>
        <v>88801.293839179925</v>
      </c>
      <c r="BC47" s="22">
        <f>((Data!$AJ$12*((Drivers!BD5*1000000)/Drivers!BD4))+Data!$AK$12)*Drivers!BD4</f>
        <v>75465.386013388503</v>
      </c>
      <c r="BD47" s="22">
        <f>((Data!$AJ$12*((Drivers!BE5*1000000)/Drivers!BE4))+Data!$AK$12)*Drivers!BE4</f>
        <v>61881.662687694472</v>
      </c>
      <c r="BE47" s="22">
        <f>((Data!$AJ$12*((Drivers!BF5*1000000)/Drivers!BF4))+Data!$AK$12)*Drivers!BF4</f>
        <v>47745.611909567022</v>
      </c>
      <c r="BF47" s="22">
        <f>((Data!$AJ$12*((Drivers!BG5*1000000)/Drivers!BG4))+Data!$AK$12)*Drivers!BG4</f>
        <v>32964.711974501261</v>
      </c>
      <c r="BG47" s="22">
        <f>((Data!$AJ$12*((Drivers!BH5*1000000)/Drivers!BH4))+Data!$AK$12)*Drivers!BH4</f>
        <v>17087.39731711294</v>
      </c>
      <c r="BH47" s="22">
        <f>((Data!$AJ$12*((Drivers!BI5*1000000)/Drivers!BI4))+Data!$AK$12)*Drivers!BI4</f>
        <v>16322.740943195269</v>
      </c>
      <c r="BI47" s="22">
        <f>((Data!$AJ$12*((Drivers!BJ5*1000000)/Drivers!BJ4))+Data!$AK$12)*Drivers!BJ4</f>
        <v>18695.818208280987</v>
      </c>
      <c r="BJ47" s="22">
        <f>((Data!$AJ$12*((Drivers!BK5*1000000)/Drivers!BK4))+Data!$AK$12)*Drivers!BK4</f>
        <v>21311.783132229961</v>
      </c>
      <c r="BK47" s="22">
        <f>((Data!$AJ$12*((Drivers!BL5*1000000)/Drivers!BL4))+Data!$AK$12)*Drivers!BL4</f>
        <v>25364.03623298003</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178577.37849101148</v>
      </c>
      <c r="AA49" s="22">
        <f>((Data!$AJ$44*'Intermediate calculations'!AA47)+Data!$AK$44)</f>
        <v>177479.77276790634</v>
      </c>
      <c r="AB49" s="22">
        <f>((Data!$AJ$44*'Intermediate calculations'!AB47)+Data!$AK$44)</f>
        <v>179296.77081024181</v>
      </c>
      <c r="AC49" s="22">
        <f>((Data!$AJ$44*'Intermediate calculations'!AC47)+Data!$AK$44)</f>
        <v>183155.94927440822</v>
      </c>
      <c r="AD49" s="22">
        <f>((Data!$AJ$44*'Intermediate calculations'!AD47)+Data!$AK$44)</f>
        <v>189112.44331875225</v>
      </c>
      <c r="AE49" s="22">
        <f>((Data!$AJ$44*'Intermediate calculations'!AE47)+Data!$AK$44)</f>
        <v>193787.72010440074</v>
      </c>
      <c r="AF49" s="22">
        <f>((Data!$AJ$44*'Intermediate calculations'!AF47)+Data!$AK$44)</f>
        <v>198385.25076266562</v>
      </c>
      <c r="AG49" s="22">
        <f>((Data!$AJ$44*'Intermediate calculations'!AG47)+Data!$AK$44)</f>
        <v>232837.45831656063</v>
      </c>
      <c r="AH49" s="22">
        <f>((Data!$AJ$44*'Intermediate calculations'!AH47)+Data!$AK$44)</f>
        <v>228925.35098019912</v>
      </c>
      <c r="AI49" s="22">
        <f>((Data!$AJ$44*'Intermediate calculations'!AI47)+Data!$AK$44)</f>
        <v>228704.65990023708</v>
      </c>
      <c r="AJ49" s="22">
        <f>((Data!$AJ$44*'Intermediate calculations'!AJ47)+Data!$AK$44)</f>
        <v>229459.94204173645</v>
      </c>
      <c r="AK49" s="22">
        <f>((Data!$AJ$44*'Intermediate calculations'!AK47)+Data!$AK$44)</f>
        <v>229560.07601643825</v>
      </c>
      <c r="AL49" s="22">
        <f>((Data!$AJ$44*'Intermediate calculations'!AL47)+Data!$AK$44)</f>
        <v>228686.77352906141</v>
      </c>
      <c r="AM49" s="22">
        <f>((Data!$AJ$44*'Intermediate calculations'!AM47)+Data!$AK$44)</f>
        <v>226445.03400075325</v>
      </c>
      <c r="AN49" s="22">
        <f>((Data!$AJ$44*'Intermediate calculations'!AN47)+Data!$AK$44)</f>
        <v>223347.15064768028</v>
      </c>
      <c r="AO49" s="22">
        <f>((Data!$AJ$44*'Intermediate calculations'!AO47)+Data!$AK$44)</f>
        <v>219673.31343166978</v>
      </c>
      <c r="AP49" s="22">
        <f>((Data!$AJ$44*'Intermediate calculations'!AP47)+Data!$AK$44)</f>
        <v>215579.80027569324</v>
      </c>
      <c r="AQ49" s="22">
        <f>((Data!$AJ$44*'Intermediate calculations'!AQ47)+Data!$AK$44)</f>
        <v>211555.51056983837</v>
      </c>
      <c r="AR49" s="22">
        <f>((Data!$AJ$44*'Intermediate calculations'!AR47)+Data!$AK$44)</f>
        <v>204869.3481779421</v>
      </c>
      <c r="AS49" s="22">
        <f>((Data!$AJ$44*'Intermediate calculations'!AS47)+Data!$AK$44)</f>
        <v>197495.76709894231</v>
      </c>
      <c r="AT49" s="22">
        <f>((Data!$AJ$44*'Intermediate calculations'!AT47)+Data!$AK$44)</f>
        <v>189420.83205156823</v>
      </c>
      <c r="AU49" s="22">
        <f>((Data!$AJ$44*'Intermediate calculations'!AU47)+Data!$AK$44)</f>
        <v>179417.06609255032</v>
      </c>
      <c r="AV49" s="22">
        <f>((Data!$AJ$44*'Intermediate calculations'!AV47)+Data!$AK$44)</f>
        <v>170211.07670500287</v>
      </c>
      <c r="AW49" s="22">
        <f>((Data!$AJ$44*'Intermediate calculations'!AW47)+Data!$AK$44)</f>
        <v>159216.00338791969</v>
      </c>
      <c r="AX49" s="22">
        <f>((Data!$AJ$44*'Intermediate calculations'!AX47)+Data!$AK$44)</f>
        <v>146765.53998447515</v>
      </c>
      <c r="AY49" s="22">
        <f>((Data!$AJ$44*'Intermediate calculations'!AY47)+Data!$AK$44)</f>
        <v>135245.28726290385</v>
      </c>
      <c r="AZ49" s="22">
        <f>((Data!$AJ$44*'Intermediate calculations'!AZ47)+Data!$AK$44)</f>
        <v>123401.36652480913</v>
      </c>
      <c r="BA49" s="22">
        <f>((Data!$AJ$44*'Intermediate calculations'!BA47)+Data!$AK$44)</f>
        <v>111445.24627223432</v>
      </c>
      <c r="BB49" s="22">
        <f>((Data!$AJ$44*'Intermediate calculations'!BB47)+Data!$AK$44)</f>
        <v>97280.550065930773</v>
      </c>
      <c r="BC49" s="22">
        <f>((Data!$AJ$44*'Intermediate calculations'!BC47)+Data!$AK$44)</f>
        <v>84069.008668930794</v>
      </c>
      <c r="BD49" s="22">
        <f>((Data!$AJ$44*'Intermediate calculations'!BD47)+Data!$AK$44)</f>
        <v>70611.962820449116</v>
      </c>
      <c r="BE49" s="22">
        <f>((Data!$AJ$44*'Intermediate calculations'!BE47)+Data!$AK$44)</f>
        <v>56607.740349434767</v>
      </c>
      <c r="BF49" s="22">
        <f>((Data!$AJ$44*'Intermediate calculations'!BF47)+Data!$AK$44)</f>
        <v>41964.682379330166</v>
      </c>
      <c r="BG49" s="22">
        <f>((Data!$AJ$44*'Intermediate calculations'!BG47)+Data!$AK$44)</f>
        <v>26235.434501386644</v>
      </c>
      <c r="BH49" s="22">
        <f>((Data!$AJ$44*'Intermediate calculations'!BH47)+Data!$AK$44)</f>
        <v>25477.909069263038</v>
      </c>
      <c r="BI49" s="22">
        <f>((Data!$AJ$44*'Intermediate calculations'!BI47)+Data!$AK$44)</f>
        <v>27828.855771618404</v>
      </c>
      <c r="BJ49" s="22">
        <f>((Data!$AJ$44*'Intermediate calculations'!BJ47)+Data!$AK$44)</f>
        <v>30420.425039892099</v>
      </c>
      <c r="BK49" s="22">
        <f>((Data!$AJ$44*'Intermediate calculations'!BK47)+Data!$AK$44)</f>
        <v>34434.888118899165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2648200.7794607049</v>
      </c>
      <c r="AB50" s="22">
        <f>AB15*Constants!$H$29*Constants!$H$35</f>
        <v>2681889.7581455051</v>
      </c>
      <c r="AC50" s="22">
        <f>AC15*Constants!$H$29*Constants!$H$35</f>
        <v>2710430.7313643708</v>
      </c>
      <c r="AD50" s="22">
        <f>AD15*Constants!$H$29*Constants!$H$35</f>
        <v>2733703.1155667915</v>
      </c>
      <c r="AE50" s="22">
        <f>AE15*Constants!$H$29*Constants!$H$35</f>
        <v>2761702.3021248789</v>
      </c>
      <c r="AF50" s="22">
        <f>AF15*Constants!$H$29*Constants!$H$35</f>
        <v>2790651.9542421014</v>
      </c>
      <c r="AG50" s="22">
        <f>AG15*Constants!$H$29*Constants!$H$35</f>
        <v>2723424.4014131143</v>
      </c>
      <c r="AH50" s="22">
        <f>AH15*Constants!$H$29*Constants!$H$35</f>
        <v>2768373.9642957733</v>
      </c>
      <c r="AI50" s="22">
        <f>AI15*Constants!$H$29*Constants!$H$35</f>
        <v>2801715.2388278791</v>
      </c>
      <c r="AJ50" s="22">
        <f>AJ15*Constants!$H$29*Constants!$H$35</f>
        <v>2832264.8619941394</v>
      </c>
      <c r="AK50" s="22">
        <f>AK15*Constants!$H$29*Constants!$H$35</f>
        <v>2865320.5974763958</v>
      </c>
      <c r="AL50" s="22">
        <f>AL15*Constants!$H$29*Constants!$H$35</f>
        <v>2901919.7536088722</v>
      </c>
      <c r="AM50" s="22">
        <f>AM15*Constants!$H$29*Constants!$H$35</f>
        <v>2938401.7682551653</v>
      </c>
      <c r="AN50" s="22">
        <f>AN15*Constants!$H$29*Constants!$H$35</f>
        <v>2977949.790266396</v>
      </c>
      <c r="AO50" s="22">
        <f>AO15*Constants!$H$29*Constants!$H$35</f>
        <v>3019657.3576956508</v>
      </c>
      <c r="AP50" s="22">
        <f>AP15*Constants!$H$29*Constants!$H$35</f>
        <v>3063020.1651892788</v>
      </c>
      <c r="AQ50" s="22">
        <f>AQ15*Constants!$H$29*Constants!$H$35</f>
        <v>3106454.4872325398</v>
      </c>
      <c r="AR50" s="22">
        <f>AR15*Constants!$H$29*Constants!$H$35</f>
        <v>3154738.7321058805</v>
      </c>
      <c r="AS50" s="22">
        <f>AS15*Constants!$H$29*Constants!$H$35</f>
        <v>3205480.7305300669</v>
      </c>
      <c r="AT50" s="22">
        <f>AT15*Constants!$H$29*Constants!$H$35</f>
        <v>3258727.6426778692</v>
      </c>
      <c r="AU50" s="22">
        <f>AU15*Constants!$H$29*Constants!$H$35</f>
        <v>3318464.9223431065</v>
      </c>
      <c r="AV50" s="22">
        <f>AV15*Constants!$H$29*Constants!$H$35</f>
        <v>3375845.94643798</v>
      </c>
      <c r="AW50" s="22">
        <f>AW15*Constants!$H$29*Constants!$H$35</f>
        <v>3435324.6680351705</v>
      </c>
      <c r="AX50" s="22">
        <f>AX15*Constants!$H$29*Constants!$H$35</f>
        <v>3499700.7507176488</v>
      </c>
      <c r="AY50" s="22">
        <f>AY15*Constants!$H$29*Constants!$H$35</f>
        <v>3561233.5381043418</v>
      </c>
      <c r="AZ50" s="22">
        <f>AZ15*Constants!$H$29*Constants!$H$35</f>
        <v>3623993.4969134731</v>
      </c>
      <c r="BA50" s="22">
        <f>BA15*Constants!$H$29*Constants!$H$35</f>
        <v>3687295.6478143358</v>
      </c>
      <c r="BB50" s="22">
        <f>BB15*Constants!$H$29*Constants!$H$35</f>
        <v>3754201.8863518382</v>
      </c>
      <c r="BC50" s="22">
        <f>BC15*Constants!$H$29*Constants!$H$35</f>
        <v>3818144.918679744</v>
      </c>
      <c r="BD50" s="22">
        <f>BD15*Constants!$H$29*Constants!$H$35</f>
        <v>3883015.5320937466</v>
      </c>
      <c r="BE50" s="22">
        <f>BE15*Constants!$H$29*Constants!$H$35</f>
        <v>3949793.5486268313</v>
      </c>
      <c r="BF50" s="22">
        <f>BF15*Constants!$H$29*Constants!$H$35</f>
        <v>4018777.2443479341</v>
      </c>
      <c r="BG50" s="22">
        <f>BG15*Constants!$H$29*Constants!$H$35</f>
        <v>4087573.2074271785</v>
      </c>
      <c r="BH50" s="22">
        <f>BH15*Constants!$H$29*Constants!$H$35</f>
        <v>4107872.4176034476</v>
      </c>
      <c r="BI50" s="22">
        <f>BI15*Constants!$H$29*Constants!$H$35</f>
        <v>4118174.8537246939</v>
      </c>
      <c r="BJ50" s="22">
        <f>BJ15*Constants!$H$29*Constants!$H$35</f>
        <v>4127787.9428244308</v>
      </c>
      <c r="BK50" s="22">
        <f>BK15*Constants!$H$29*Constants!$H$35</f>
        <v>4132875.356222068</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3635202.1454829955</v>
      </c>
      <c r="AA51" s="22">
        <f>AA8*Constants!$H$30*Constants!$H$36</f>
        <v>3749346.4798490419</v>
      </c>
      <c r="AB51" s="22">
        <f>AB8*Constants!$H$30*Constants!$H$36</f>
        <v>3826616.7417984675</v>
      </c>
      <c r="AC51" s="22">
        <f>AC8*Constants!$H$30*Constants!$H$36</f>
        <v>3879298.5642415807</v>
      </c>
      <c r="AD51" s="22">
        <f>AD8*Constants!$H$30*Constants!$H$36</f>
        <v>3906775.782761578</v>
      </c>
      <c r="AE51" s="22">
        <f>AE8*Constants!$H$30*Constants!$H$36</f>
        <v>3953557.7830203283</v>
      </c>
      <c r="AF51" s="22">
        <f>AF8*Constants!$H$30*Constants!$H$36</f>
        <v>4003230.5614012117</v>
      </c>
      <c r="AG51" s="22">
        <f>AG8*Constants!$H$30*Constants!$H$36</f>
        <v>3639249.44395818</v>
      </c>
      <c r="AH51" s="22">
        <f>AH8*Constants!$H$30*Constants!$H$36</f>
        <v>3777257.0570314727</v>
      </c>
      <c r="AI51" s="22">
        <f>AI8*Constants!$H$30*Constants!$H$36</f>
        <v>3864852.8382309587</v>
      </c>
      <c r="AJ51" s="22">
        <f>AJ8*Constants!$H$30*Constants!$H$36</f>
        <v>3939839.0852155085</v>
      </c>
      <c r="AK51" s="22">
        <f>AK8*Constants!$H$30*Constants!$H$36</f>
        <v>4024927.5596852116</v>
      </c>
      <c r="AL51" s="22">
        <f>AL8*Constants!$H$30*Constants!$H$36</f>
        <v>4124559.2615103573</v>
      </c>
      <c r="AM51" s="22">
        <f>AM8*Constants!$H$30*Constants!$H$36</f>
        <v>4231426.6752674161</v>
      </c>
      <c r="AN51" s="22">
        <f>AN8*Constants!$H$30*Constants!$H$36</f>
        <v>4350954.2371624876</v>
      </c>
      <c r="AO51" s="22">
        <f>AO8*Constants!$H$30*Constants!$H$36</f>
        <v>4479249.8386514662</v>
      </c>
      <c r="AP51" s="22">
        <f>AP8*Constants!$H$30*Constants!$H$36</f>
        <v>4614145.9454595102</v>
      </c>
      <c r="AQ51" s="22">
        <f>AQ8*Constants!$H$30*Constants!$H$36</f>
        <v>4748845.9544782992</v>
      </c>
      <c r="AR51" s="22">
        <f>AR8*Constants!$H$30*Constants!$H$36</f>
        <v>4910776.2384952586</v>
      </c>
      <c r="AS51" s="22">
        <f>AS8*Constants!$H$30*Constants!$H$36</f>
        <v>5082861.2526808949</v>
      </c>
      <c r="AT51" s="22">
        <f>AT8*Constants!$H$30*Constants!$H$36</f>
        <v>5265299.9530347055</v>
      </c>
      <c r="AU51" s="22">
        <f>AU8*Constants!$H$30*Constants!$H$36</f>
        <v>5475180.3758070236</v>
      </c>
      <c r="AV51" s="22">
        <f>AV8*Constants!$H$30*Constants!$H$36</f>
        <v>5674561.0270722425</v>
      </c>
      <c r="AW51" s="22">
        <f>AW8*Constants!$H$30*Constants!$H$36</f>
        <v>5889233.0427431781</v>
      </c>
      <c r="AX51" s="22">
        <f>AX8*Constants!$H$30*Constants!$H$36</f>
        <v>6124611.2995637543</v>
      </c>
      <c r="AY51" s="22">
        <f>AY8*Constants!$H$30*Constants!$H$36</f>
        <v>6347498.345980769</v>
      </c>
      <c r="AZ51" s="22">
        <f>AZ8*Constants!$H$30*Constants!$H$36</f>
        <v>6575347.924584996</v>
      </c>
      <c r="BA51" s="22">
        <f>BA8*Constants!$H$30*Constants!$H$36</f>
        <v>6805220.3502603956</v>
      </c>
      <c r="BB51" s="22">
        <f>BB8*Constants!$H$30*Constants!$H$36</f>
        <v>7056597.994940415</v>
      </c>
      <c r="BC51" s="22">
        <f>BC8*Constants!$H$30*Constants!$H$36</f>
        <v>7295047.3591377465</v>
      </c>
      <c r="BD51" s="22">
        <f>BD8*Constants!$H$30*Constants!$H$36</f>
        <v>7537252.4522823887</v>
      </c>
      <c r="BE51" s="22">
        <f>BE8*Constants!$H$30*Constants!$H$36</f>
        <v>7787413.7958106752</v>
      </c>
      <c r="BF51" s="22">
        <f>BF8*Constants!$H$30*Constants!$H$36</f>
        <v>8046809.1383905094</v>
      </c>
      <c r="BG51" s="22">
        <f>BG8*Constants!$H$30*Constants!$H$36</f>
        <v>8311702.308243461</v>
      </c>
      <c r="BH51" s="22">
        <f>BH8*Constants!$H$30*Constants!$H$36</f>
        <v>8368466.5750815189</v>
      </c>
      <c r="BI51" s="22">
        <f>BI8*Constants!$H$30*Constants!$H$36</f>
        <v>8382205.7332033338</v>
      </c>
      <c r="BJ51" s="22">
        <f>BJ8*Constants!$H$30*Constants!$H$36</f>
        <v>8392833.2705150973</v>
      </c>
      <c r="BK51" s="22">
        <f>BK8*Constants!$H$30*Constants!$H$36</f>
        <v>8383896.5552227981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683867.02038477082</v>
      </c>
      <c r="AH52" s="22">
        <f>AH18*Constants!$H$31*Constants!$H$37</f>
        <v>689334.0893887222</v>
      </c>
      <c r="AI52" s="22">
        <f>AI18*Constants!$H$31*Constants!$H$37</f>
        <v>694806.53966065357</v>
      </c>
      <c r="AJ52" s="22">
        <f>AJ18*Constants!$H$31*Constants!$H$37</f>
        <v>700326.92473487649</v>
      </c>
      <c r="AK52" s="22">
        <f>AK18*Constants!$H$31*Constants!$H$37</f>
        <v>705921.10029897757</v>
      </c>
      <c r="AL52" s="22">
        <f>AL18*Constants!$H$31*Constants!$H$37</f>
        <v>711594.70362214115</v>
      </c>
      <c r="AM52" s="22">
        <f>AM18*Constants!$H$31*Constants!$H$37</f>
        <v>716525.30135218415</v>
      </c>
      <c r="AN52" s="22">
        <f>AN18*Constants!$H$31*Constants!$H$37</f>
        <v>721517.29844951828</v>
      </c>
      <c r="AO52" s="22">
        <f>AO18*Constants!$H$31*Constants!$H$37</f>
        <v>726566.85272399231</v>
      </c>
      <c r="AP52" s="22">
        <f>AP18*Constants!$H$31*Constants!$H$37</f>
        <v>731672.03576724464</v>
      </c>
      <c r="AQ52" s="22">
        <f>AQ18*Constants!$H$31*Constants!$H$37</f>
        <v>736825.79920526571</v>
      </c>
      <c r="AR52" s="22">
        <f>AR18*Constants!$H$31*Constants!$H$37</f>
        <v>741385.48037427268</v>
      </c>
      <c r="AS52" s="22">
        <f>AS18*Constants!$H$31*Constants!$H$37</f>
        <v>745993.78698868083</v>
      </c>
      <c r="AT52" s="22">
        <f>AT18*Constants!$H$31*Constants!$H$37</f>
        <v>750651.25834482722</v>
      </c>
      <c r="AU52" s="22">
        <f>AU18*Constants!$H$31*Constants!$H$37</f>
        <v>755377.1334970661</v>
      </c>
      <c r="AV52" s="22">
        <f>AV18*Constants!$H$31*Constants!$H$37</f>
        <v>760129.73387304484</v>
      </c>
      <c r="AW52" s="22">
        <f>AW18*Constants!$H$31*Constants!$H$37</f>
        <v>764288.25161640672</v>
      </c>
      <c r="AX52" s="22">
        <f>AX18*Constants!$H$31*Constants!$H$37</f>
        <v>768498.39744686091</v>
      </c>
      <c r="AY52" s="22">
        <f>AY18*Constants!$H$31*Constants!$H$37</f>
        <v>772723.63032283669</v>
      </c>
      <c r="AZ52" s="22">
        <f>AZ18*Constants!$H$31*Constants!$H$37</f>
        <v>776983.48408264434</v>
      </c>
      <c r="BA52" s="22">
        <f>BA18*Constants!$H$31*Constants!$H$37</f>
        <v>781274.91759573552</v>
      </c>
      <c r="BB52" s="22">
        <f>BB18*Constants!$H$31*Constants!$H$37</f>
        <v>785003.04225163721</v>
      </c>
      <c r="BC52" s="22">
        <f>BC18*Constants!$H$31*Constants!$H$37</f>
        <v>788738.2813673761</v>
      </c>
      <c r="BD52" s="22">
        <f>BD18*Constants!$H$31*Constants!$H$37</f>
        <v>792499.23803448281</v>
      </c>
      <c r="BE52" s="22">
        <f>BE18*Constants!$H$31*Constants!$H$37</f>
        <v>796290.69634122553</v>
      </c>
      <c r="BF52" s="22">
        <f>BF18*Constants!$H$31*Constants!$H$37</f>
        <v>800114.20555560617</v>
      </c>
      <c r="BG52" s="22">
        <f>BG18*Constants!$H$31*Constants!$H$37</f>
        <v>803332.07425089553</v>
      </c>
      <c r="BH52" s="22">
        <f>BH18*Constants!$H$31*Constants!$H$37</f>
        <v>806334.46381592902</v>
      </c>
      <c r="BI52" s="22">
        <f>BI18*Constants!$H$31*Constants!$H$37</f>
        <v>809304.22841403179</v>
      </c>
      <c r="BJ52" s="22">
        <f>BJ18*Constants!$H$31*Constants!$H$37</f>
        <v>812285.6308250553</v>
      </c>
      <c r="BK52" s="22">
        <f>BK18*Constants!$H$31*Constants!$H$37</f>
        <v>815260.53417738981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107578.6499207025</v>
      </c>
      <c r="AA53" s="22">
        <f>AA32*Constants!$H$32*Constants!$H$38</f>
        <v>110633.12591910691</v>
      </c>
      <c r="AB53" s="22">
        <f>AB32*Constants!$H$32*Constants!$H$38</f>
        <v>112582.26561288942</v>
      </c>
      <c r="AC53" s="22">
        <f>AC32*Constants!$H$32*Constants!$H$38</f>
        <v>113789.7724122537</v>
      </c>
      <c r="AD53" s="22">
        <f>AD32*Constants!$H$32*Constants!$H$38</f>
        <v>114236.87821044908</v>
      </c>
      <c r="AE53" s="22">
        <f>AE32*Constants!$H$32*Constants!$H$38</f>
        <v>115251.3290570954</v>
      </c>
      <c r="AF53" s="22">
        <f>AF32*Constants!$H$32*Constants!$H$38</f>
        <v>116345.45035452006</v>
      </c>
      <c r="AG53" s="22">
        <f>AG32*Constants!$H$32*Constants!$H$38</f>
        <v>105171.52160223252</v>
      </c>
      <c r="AH53" s="22">
        <f>AH32*Constants!$H$32*Constants!$H$38</f>
        <v>108984.3266271781</v>
      </c>
      <c r="AI53" s="22">
        <f>AI32*Constants!$H$32*Constants!$H$38</f>
        <v>111299.57232719718</v>
      </c>
      <c r="AJ53" s="22">
        <f>AJ32*Constants!$H$32*Constants!$H$38</f>
        <v>113237.79437037493</v>
      </c>
      <c r="AK53" s="22">
        <f>AK32*Constants!$H$32*Constants!$H$38</f>
        <v>115472.19962807982</v>
      </c>
      <c r="AL53" s="22">
        <f>AL32*Constants!$H$32*Constants!$H$38</f>
        <v>118134.39481578105</v>
      </c>
      <c r="AM53" s="22">
        <f>AM32*Constants!$H$32*Constants!$H$38</f>
        <v>121050.38638230348</v>
      </c>
      <c r="AN53" s="22">
        <f>AN32*Constants!$H$32*Constants!$H$38</f>
        <v>124339.18230845491</v>
      </c>
      <c r="AO53" s="22">
        <f>AO32*Constants!$H$32*Constants!$H$38</f>
        <v>127885.38449997886</v>
      </c>
      <c r="AP53" s="22">
        <f>AP32*Constants!$H$32*Constants!$H$38</f>
        <v>131624.716133198</v>
      </c>
      <c r="AQ53" s="22">
        <f>AQ32*Constants!$H$32*Constants!$H$38</f>
        <v>135355.68077238041</v>
      </c>
      <c r="AR53" s="22">
        <f>AR32*Constants!$H$32*Constants!$H$38</f>
        <v>139926.50397864502</v>
      </c>
      <c r="AS53" s="22">
        <f>AS32*Constants!$H$32*Constants!$H$38</f>
        <v>144796.38692189986</v>
      </c>
      <c r="AT53" s="22">
        <f>AT32*Constants!$H$32*Constants!$H$38</f>
        <v>149971.21055100346</v>
      </c>
      <c r="AU53" s="22">
        <f>AU32*Constants!$H$32*Constants!$H$38</f>
        <v>155957.49824694777</v>
      </c>
      <c r="AV53" s="22">
        <f>AV32*Constants!$H$32*Constants!$H$38</f>
        <v>161630.53428906645</v>
      </c>
      <c r="AW53" s="22">
        <f>AW32*Constants!$H$32*Constants!$H$38</f>
        <v>167788.8323167304</v>
      </c>
      <c r="AX53" s="22">
        <f>AX32*Constants!$H$32*Constants!$H$38</f>
        <v>174559.42248131672</v>
      </c>
      <c r="AY53" s="22">
        <f>AY32*Constants!$H$32*Constants!$H$38</f>
        <v>180958.22257446428</v>
      </c>
      <c r="AZ53" s="22">
        <f>AZ32*Constants!$H$32*Constants!$H$38</f>
        <v>187502.60236200906</v>
      </c>
      <c r="BA53" s="22">
        <f>BA32*Constants!$H$32*Constants!$H$38</f>
        <v>194105.40967186244</v>
      </c>
      <c r="BB53" s="22">
        <f>BB32*Constants!$H$32*Constants!$H$38</f>
        <v>201376.42544418044</v>
      </c>
      <c r="BC53" s="22">
        <f>BC32*Constants!$H$32*Constants!$H$38</f>
        <v>208263.08704970824</v>
      </c>
      <c r="BD53" s="22">
        <f>BD32*Constants!$H$32*Constants!$H$38</f>
        <v>215259.9511885604</v>
      </c>
      <c r="BE53" s="22">
        <f>BE32*Constants!$H$32*Constants!$H$38</f>
        <v>222491.52680173598</v>
      </c>
      <c r="BF53" s="22">
        <f>BF32*Constants!$H$32*Constants!$H$38</f>
        <v>229995.68310815596</v>
      </c>
      <c r="BG53" s="22">
        <f>BG32*Constants!$H$32*Constants!$H$38</f>
        <v>237694.82930265914</v>
      </c>
      <c r="BH53" s="22">
        <f>BH32*Constants!$H$32*Constants!$H$38</f>
        <v>239223.63431448227</v>
      </c>
      <c r="BI53" s="22">
        <f>BI32*Constants!$H$32*Constants!$H$38</f>
        <v>239476.26171335793</v>
      </c>
      <c r="BJ53" s="22">
        <f>BJ32*Constants!$H$32*Constants!$H$38</f>
        <v>239635.86199276155</v>
      </c>
      <c r="BK53" s="22">
        <f>BK32*Constants!$H$32*Constants!$H$38</f>
        <v>239214.72617863107</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538778.4602361389</v>
      </c>
      <c r="Z54" s="22">
        <f>Z37*Constants!$H$33*Constants!$H$39</f>
        <v>549708.83784329332</v>
      </c>
      <c r="AA54" s="22">
        <f>AA37*Constants!$H$33*Constants!$H$39</f>
        <v>562489.85077835259</v>
      </c>
      <c r="AB54" s="22">
        <f>AB37*Constants!$H$33*Constants!$H$39</f>
        <v>572297.31689049094</v>
      </c>
      <c r="AC54" s="22">
        <f>AC37*Constants!$H$33*Constants!$H$39</f>
        <v>580166.48120341287</v>
      </c>
      <c r="AD54" s="22">
        <f>AD37*Constants!$H$33*Constants!$H$39</f>
        <v>586050.55870402534</v>
      </c>
      <c r="AE54" s="22">
        <f>AE37*Constants!$H$33*Constants!$H$39</f>
        <v>593601.80527957703</v>
      </c>
      <c r="AF54" s="22">
        <f>AF37*Constants!$H$33*Constants!$H$39</f>
        <v>601454.1975406796</v>
      </c>
      <c r="AG54" s="22">
        <f>AG37*Constants!$H$33*Constants!$H$39</f>
        <v>574666.98615794827</v>
      </c>
      <c r="AH54" s="22">
        <f>AH37*Constants!$H$33*Constants!$H$39</f>
        <v>588953.40991011134</v>
      </c>
      <c r="AI54" s="22">
        <f>AI37*Constants!$H$33*Constants!$H$39</f>
        <v>599042.25557034824</v>
      </c>
      <c r="AJ54" s="22">
        <f>AJ37*Constants!$H$33*Constants!$H$39</f>
        <v>608104.91431525024</v>
      </c>
      <c r="AK54" s="22">
        <f>AK37*Constants!$H$33*Constants!$H$39</f>
        <v>618046.91735973232</v>
      </c>
      <c r="AL54" s="22">
        <f>AL37*Constants!$H$33*Constants!$H$39</f>
        <v>629241.16391884338</v>
      </c>
      <c r="AM54" s="22">
        <f>AM37*Constants!$H$33*Constants!$H$39</f>
        <v>640659.43957850232</v>
      </c>
      <c r="AN54" s="22">
        <f>AN37*Constants!$H$33*Constants!$H$39</f>
        <v>653163.86778127961</v>
      </c>
      <c r="AO54" s="22">
        <f>AO37*Constants!$H$33*Constants!$H$39</f>
        <v>666428.19831977843</v>
      </c>
      <c r="AP54" s="22">
        <f>AP37*Constants!$H$33*Constants!$H$39</f>
        <v>680270.84861182573</v>
      </c>
      <c r="AQ54" s="22">
        <f>AQ37*Constants!$H$33*Constants!$H$39</f>
        <v>694121.93069212197</v>
      </c>
      <c r="AR54" s="22">
        <f>AR37*Constants!$H$33*Constants!$H$39</f>
        <v>709938.92669367383</v>
      </c>
      <c r="AS54" s="22">
        <f>AS37*Constants!$H$33*Constants!$H$39</f>
        <v>726626.81010671181</v>
      </c>
      <c r="AT54" s="22">
        <f>AT37*Constants!$H$33*Constants!$H$39</f>
        <v>744202.43295929593</v>
      </c>
      <c r="AU54" s="22">
        <f>AU37*Constants!$H$33*Constants!$H$39</f>
        <v>764099.38299700571</v>
      </c>
      <c r="AV54" s="22">
        <f>AV37*Constants!$H$33*Constants!$H$39</f>
        <v>783135.11732278473</v>
      </c>
      <c r="AW54" s="22">
        <f>AW37*Constants!$H$33*Constants!$H$39</f>
        <v>803142.01343122951</v>
      </c>
      <c r="AX54" s="22">
        <f>AX37*Constants!$H$33*Constants!$H$39</f>
        <v>824900.48156413261</v>
      </c>
      <c r="AY54" s="22">
        <f>AY37*Constants!$H$33*Constants!$H$39</f>
        <v>845625.8727776407</v>
      </c>
      <c r="AZ54" s="22">
        <f>AZ37*Constants!$H$33*Constants!$H$39</f>
        <v>866782.39583608462</v>
      </c>
      <c r="BA54" s="22">
        <f>BA37*Constants!$H$33*Constants!$H$39</f>
        <v>888123.56505825045</v>
      </c>
      <c r="BB54" s="22">
        <f>BB37*Constants!$H$33*Constants!$H$39</f>
        <v>910969.32668837998</v>
      </c>
      <c r="BC54" s="22">
        <f>BC37*Constants!$H$33*Constants!$H$39</f>
        <v>932741.52950307552</v>
      </c>
      <c r="BD54" s="22">
        <f>BD37*Constants!$H$33*Constants!$H$39</f>
        <v>954839.77339670225</v>
      </c>
      <c r="BE54" s="22">
        <f>BE37*Constants!$H$33*Constants!$H$39</f>
        <v>977616.48585351836</v>
      </c>
      <c r="BF54" s="22">
        <f>BF37*Constants!$H$33*Constants!$H$39</f>
        <v>1001178.9190555237</v>
      </c>
      <c r="BG54" s="22">
        <f>BG37*Constants!$H$33*Constants!$H$39</f>
        <v>1024890.6216912596</v>
      </c>
      <c r="BH54" s="22">
        <f>BH37*Constants!$H$33*Constants!$H$39</f>
        <v>1031151.1198235172</v>
      </c>
      <c r="BI54" s="22">
        <f>BI37*Constants!$H$33*Constants!$H$39</f>
        <v>1033810.1238041884</v>
      </c>
      <c r="BJ54" s="22">
        <f>BJ37*Constants!$H$33*Constants!$H$39</f>
        <v>1036215.8010495241</v>
      </c>
      <c r="BK54" s="22">
        <f>BK37*Constants!$H$33*Constants!$H$39</f>
        <v>1036988.0678082156</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1520406.8511706144</v>
      </c>
      <c r="Z55" s="22">
        <f>Z42*Constants!$H$34*Constants!$H$40</f>
        <v>1560966.2063054193</v>
      </c>
      <c r="AA55" s="22">
        <f>AA42*Constants!$H$34*Constants!$H$40</f>
        <v>1613765.8062503659</v>
      </c>
      <c r="AB55" s="22">
        <f>AB42*Constants!$H$34*Constants!$H$40</f>
        <v>1642887.1674004463</v>
      </c>
      <c r="AC55" s="22">
        <f>AC42*Constants!$H$34*Constants!$H$40</f>
        <v>1655964.1814042379</v>
      </c>
      <c r="AD55" s="22">
        <f>AD42*Constants!$H$34*Constants!$H$40</f>
        <v>1652584.548917911</v>
      </c>
      <c r="AE55" s="22">
        <f>AE42*Constants!$H$34*Constants!$H$40</f>
        <v>1660968.4068159347</v>
      </c>
      <c r="AF55" s="22">
        <f>AF42*Constants!$H$34*Constants!$H$40</f>
        <v>1670818.6391072052</v>
      </c>
      <c r="AG55" s="22">
        <f>AG42*Constants!$H$34*Constants!$H$40</f>
        <v>1422395.229879</v>
      </c>
      <c r="AH55" s="22">
        <f>AH42*Constants!$H$34*Constants!$H$40</f>
        <v>1492919.3673193045</v>
      </c>
      <c r="AI55" s="22">
        <f>AI42*Constants!$H$34*Constants!$H$40</f>
        <v>1531830.6172062664</v>
      </c>
      <c r="AJ55" s="22">
        <f>AJ42*Constants!$H$34*Constants!$H$40</f>
        <v>1562698.3753015853</v>
      </c>
      <c r="AK55" s="22">
        <f>AK42*Constants!$H$34*Constants!$H$40</f>
        <v>1599682.3770481751</v>
      </c>
      <c r="AL55" s="22">
        <f>AL42*Constants!$H$34*Constants!$H$40</f>
        <v>1645549.6815929725</v>
      </c>
      <c r="AM55" s="22">
        <f>AM42*Constants!$H$34*Constants!$H$40</f>
        <v>1698123.4691798426</v>
      </c>
      <c r="AN55" s="22">
        <f>AN42*Constants!$H$34*Constants!$H$40</f>
        <v>1758452.9661143944</v>
      </c>
      <c r="AO55" s="22">
        <f>AO42*Constants!$H$34*Constants!$H$40</f>
        <v>1824109.9019811377</v>
      </c>
      <c r="AP55" s="22">
        <f>AP42*Constants!$H$34*Constants!$H$40</f>
        <v>1893741.3435586204</v>
      </c>
      <c r="AQ55" s="22">
        <f>AQ42*Constants!$H$34*Constants!$H$40</f>
        <v>1963107.9087755554</v>
      </c>
      <c r="AR55" s="22">
        <f>AR42*Constants!$H$34*Constants!$H$40</f>
        <v>2051277.965427198</v>
      </c>
      <c r="AS55" s="22">
        <f>AS42*Constants!$H$34*Constants!$H$40</f>
        <v>2145670.712983415</v>
      </c>
      <c r="AT55" s="22">
        <f>AT42*Constants!$H$34*Constants!$H$40</f>
        <v>2246409.2772386209</v>
      </c>
      <c r="AU55" s="22">
        <f>AU42*Constants!$H$34*Constants!$H$40</f>
        <v>2364147.8869406804</v>
      </c>
      <c r="AV55" s="22">
        <f>AV42*Constants!$H$34*Constants!$H$40</f>
        <v>2475227.3439045488</v>
      </c>
      <c r="AW55" s="22">
        <f>AW42*Constants!$H$34*Constants!$H$40</f>
        <v>2597627.214946649</v>
      </c>
      <c r="AX55" s="22">
        <f>AX42*Constants!$H$34*Constants!$H$40</f>
        <v>2732854.4854566478</v>
      </c>
      <c r="AY55" s="22">
        <f>AY42*Constants!$H$34*Constants!$H$40</f>
        <v>2860208.4179610377</v>
      </c>
      <c r="AZ55" s="22">
        <f>AZ42*Constants!$H$34*Constants!$H$40</f>
        <v>2990571.5974294185</v>
      </c>
      <c r="BA55" s="22">
        <f>BA42*Constants!$H$34*Constants!$H$40</f>
        <v>3122110.3731144019</v>
      </c>
      <c r="BB55" s="22">
        <f>BB42*Constants!$H$34*Constants!$H$40</f>
        <v>3268774.3569159852</v>
      </c>
      <c r="BC55" s="22">
        <f>BC42*Constants!$H$34*Constants!$H$40</f>
        <v>3407314.353849845</v>
      </c>
      <c r="BD55" s="22">
        <f>BD42*Constants!$H$34*Constants!$H$40</f>
        <v>3548133.2149298941</v>
      </c>
      <c r="BE55" s="22">
        <f>BE42*Constants!$H$34*Constants!$H$40</f>
        <v>3693849.7653113501</v>
      </c>
      <c r="BF55" s="22">
        <f>BF42*Constants!$H$34*Constants!$H$40</f>
        <v>3845260.3457524013</v>
      </c>
      <c r="BG55" s="22">
        <f>BG42*Constants!$H$34*Constants!$H$40</f>
        <v>4001886.7159831934</v>
      </c>
      <c r="BH55" s="22">
        <f>BH42*Constants!$H$34*Constants!$H$40</f>
        <v>4028691.6050077789</v>
      </c>
      <c r="BI55" s="22">
        <f>BI42*Constants!$H$34*Constants!$H$40</f>
        <v>4028624.5270755771</v>
      </c>
      <c r="BJ55" s="22">
        <f>BJ42*Constants!$H$34*Constants!$H$40</f>
        <v>4026573.1362798093</v>
      </c>
      <c r="BK55" s="22">
        <f>BK42*Constants!$H$34*Constants!$H$40</f>
        <v>4012278.2422066838</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9095513.1405561958</v>
      </c>
      <c r="AA56" s="22">
        <f t="shared" si="48"/>
        <v>9326430.4780428484</v>
      </c>
      <c r="AB56" s="22">
        <f t="shared" si="48"/>
        <v>9484875.5644762423</v>
      </c>
      <c r="AC56" s="22">
        <f t="shared" si="48"/>
        <v>9595076.4625779279</v>
      </c>
      <c r="AD56" s="22">
        <f t="shared" si="48"/>
        <v>9655827.5030585341</v>
      </c>
      <c r="AE56" s="22">
        <f t="shared" si="48"/>
        <v>9754723.2383019067</v>
      </c>
      <c r="AF56" s="22">
        <f t="shared" si="48"/>
        <v>9859425.6401465088</v>
      </c>
      <c r="AG56" s="22">
        <f t="shared" si="48"/>
        <v>9148774.603395246</v>
      </c>
      <c r="AH56" s="22">
        <f t="shared" si="48"/>
        <v>9425822.2145725638</v>
      </c>
      <c r="AI56" s="22">
        <f t="shared" si="48"/>
        <v>9603547.0618233047</v>
      </c>
      <c r="AJ56" s="22">
        <f t="shared" si="48"/>
        <v>9756471.9559317343</v>
      </c>
      <c r="AK56" s="22">
        <f t="shared" si="48"/>
        <v>9929370.751496572</v>
      </c>
      <c r="AL56" s="22">
        <f t="shared" si="48"/>
        <v>10130998.959068967</v>
      </c>
      <c r="AM56" s="22">
        <f t="shared" si="48"/>
        <v>10346187.040015414</v>
      </c>
      <c r="AN56" s="22">
        <f t="shared" si="48"/>
        <v>10586377.34208253</v>
      </c>
      <c r="AO56" s="22">
        <f t="shared" si="48"/>
        <v>10843897.533872005</v>
      </c>
      <c r="AP56" s="22">
        <f t="shared" si="48"/>
        <v>11114475.054719677</v>
      </c>
      <c r="AQ56" s="22">
        <f t="shared" si="48"/>
        <v>11384711.761156162</v>
      </c>
      <c r="AR56" s="22">
        <f t="shared" si="48"/>
        <v>11708043.84707493</v>
      </c>
      <c r="AS56" s="22">
        <f t="shared" si="48"/>
        <v>12051429.680211669</v>
      </c>
      <c r="AT56" s="22">
        <f t="shared" si="48"/>
        <v>12415261.774806321</v>
      </c>
      <c r="AU56" s="22">
        <f t="shared" si="48"/>
        <v>12833227.19983183</v>
      </c>
      <c r="AV56" s="22">
        <f t="shared" si="48"/>
        <v>13230529.702899667</v>
      </c>
      <c r="AW56" s="22">
        <f t="shared" si="48"/>
        <v>13657404.023089364</v>
      </c>
      <c r="AX56" s="22">
        <f t="shared" si="48"/>
        <v>14125124.837230362</v>
      </c>
      <c r="AY56" s="22">
        <f t="shared" si="48"/>
        <v>14568248.027721092</v>
      </c>
      <c r="AZ56" s="22">
        <f t="shared" si="48"/>
        <v>15021181.501208628</v>
      </c>
      <c r="BA56" s="22">
        <f t="shared" si="48"/>
        <v>15478130.263514979</v>
      </c>
      <c r="BB56" s="22">
        <f t="shared" si="48"/>
        <v>15976923.032592434</v>
      </c>
      <c r="BC56" s="22">
        <f t="shared" si="48"/>
        <v>16450249.529587496</v>
      </c>
      <c r="BD56" s="22">
        <f t="shared" si="48"/>
        <v>16931000.161925778</v>
      </c>
      <c r="BE56" s="22">
        <f t="shared" si="48"/>
        <v>17427455.818745334</v>
      </c>
      <c r="BF56" s="22">
        <f t="shared" si="48"/>
        <v>17942135.536210131</v>
      </c>
      <c r="BG56" s="22">
        <f t="shared" si="48"/>
        <v>18467079.756898645</v>
      </c>
      <c r="BH56" s="22">
        <f t="shared" si="48"/>
        <v>18581739.815646674</v>
      </c>
      <c r="BI56" s="22">
        <f t="shared" si="48"/>
        <v>18611595.727935184</v>
      </c>
      <c r="BJ56" s="22">
        <f t="shared" si="48"/>
        <v>18635331.643486679</v>
      </c>
      <c r="BK56" s="22">
        <f t="shared" si="48"/>
        <v>18620513.481815785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7231399.0528125484</v>
      </c>
      <c r="AA58" s="22">
        <f>((Data!$AJ$37*'Intermediate calculations'!AA56)+Data!$AK$37)</f>
        <v>7373092.5989726987</v>
      </c>
      <c r="AB58" s="22">
        <f>((Data!$AJ$37*'Intermediate calculations'!AB56)+Data!$AK$37)</f>
        <v>7470316.3345863</v>
      </c>
      <c r="AC58" s="22">
        <f>((Data!$AJ$37*'Intermediate calculations'!AC56)+Data!$AK$37)</f>
        <v>7537936.8788555842</v>
      </c>
      <c r="AD58" s="22">
        <f>((Data!$AJ$37*'Intermediate calculations'!AD56)+Data!$AK$37)</f>
        <v>7575214.4191750214</v>
      </c>
      <c r="AE58" s="22">
        <f>((Data!$AJ$37*'Intermediate calculations'!AE56)+Data!$AK$37)</f>
        <v>7635897.9849014748</v>
      </c>
      <c r="AF58" s="22">
        <f>((Data!$AJ$37*'Intermediate calculations'!AF56)+Data!$AK$37)</f>
        <v>7700144.5883411337</v>
      </c>
      <c r="AG58" s="22">
        <f>((Data!$AJ$37*'Intermediate calculations'!AG56)+Data!$AK$37)</f>
        <v>7264080.9017611071</v>
      </c>
      <c r="AH58" s="22">
        <f>((Data!$AJ$37*'Intermediate calculations'!AH56)+Data!$AK$37)</f>
        <v>7434080.5168189481</v>
      </c>
      <c r="AI58" s="22">
        <f>((Data!$AJ$37*'Intermediate calculations'!AI56)+Data!$AK$37)</f>
        <v>7543134.5364166945</v>
      </c>
      <c r="AJ58" s="22">
        <f>((Data!$AJ$37*'Intermediate calculations'!AJ56)+Data!$AK$37)</f>
        <v>7636971.0182427559</v>
      </c>
      <c r="AK58" s="22">
        <f>((Data!$AJ$37*'Intermediate calculations'!AK56)+Data!$AK$37)</f>
        <v>7743063.7167687677</v>
      </c>
      <c r="AL58" s="22">
        <f>((Data!$AJ$37*'Intermediate calculations'!AL56)+Data!$AK$37)</f>
        <v>7866785.1144247539</v>
      </c>
      <c r="AM58" s="22">
        <f>((Data!$AJ$37*'Intermediate calculations'!AM56)+Data!$AK$37)</f>
        <v>7998827.0070455801</v>
      </c>
      <c r="AN58" s="22">
        <f>((Data!$AJ$37*'Intermediate calculations'!AN56)+Data!$AK$37)</f>
        <v>8146210.5514064897</v>
      </c>
      <c r="AO58" s="22">
        <f>((Data!$AJ$37*'Intermediate calculations'!AO56)+Data!$AK$37)</f>
        <v>8304227.9163200352</v>
      </c>
      <c r="AP58" s="22">
        <f>((Data!$AJ$37*'Intermediate calculations'!AP56)+Data!$AK$37)</f>
        <v>8470257.4092001207</v>
      </c>
      <c r="AQ58" s="22">
        <f>((Data!$AJ$37*'Intermediate calculations'!AQ56)+Data!$AK$37)</f>
        <v>8636077.774419941</v>
      </c>
      <c r="AR58" s="22">
        <f>((Data!$AJ$37*'Intermediate calculations'!AR56)+Data!$AK$37)</f>
        <v>8834478.0779217798</v>
      </c>
      <c r="AS58" s="22">
        <f>((Data!$AJ$37*'Intermediate calculations'!AS56)+Data!$AK$37)</f>
        <v>9045183.5924053546</v>
      </c>
      <c r="AT58" s="22">
        <f>((Data!$AJ$37*'Intermediate calculations'!AT56)+Data!$AK$37)</f>
        <v>9268435.1691431627</v>
      </c>
      <c r="AU58" s="22">
        <f>((Data!$AJ$37*'Intermediate calculations'!AU56)+Data!$AK$37)</f>
        <v>9524903.582856888</v>
      </c>
      <c r="AV58" s="22">
        <f>((Data!$AJ$37*'Intermediate calculations'!AV56)+Data!$AK$37)</f>
        <v>9768692.9889305644</v>
      </c>
      <c r="AW58" s="22">
        <f>((Data!$AJ$37*'Intermediate calculations'!AW56)+Data!$AK$37)</f>
        <v>10030628.003644988</v>
      </c>
      <c r="AX58" s="22">
        <f>((Data!$AJ$37*'Intermediate calculations'!AX56)+Data!$AK$37)</f>
        <v>10317626.898963453</v>
      </c>
      <c r="AY58" s="22">
        <f>((Data!$AJ$37*'Intermediate calculations'!AY56)+Data!$AK$37)</f>
        <v>10589532.408224145</v>
      </c>
      <c r="AZ58" s="22">
        <f>((Data!$AJ$37*'Intermediate calculations'!AZ56)+Data!$AK$37)</f>
        <v>10867457.620473715</v>
      </c>
      <c r="BA58" s="22">
        <f>((Data!$AJ$37*'Intermediate calculations'!BA56)+Data!$AK$37)</f>
        <v>11147846.660332711</v>
      </c>
      <c r="BB58" s="22">
        <f>((Data!$AJ$37*'Intermediate calculations'!BB56)+Data!$AK$37)</f>
        <v>11453911.66618664</v>
      </c>
      <c r="BC58" s="22">
        <f>((Data!$AJ$37*'Intermediate calculations'!BC56)+Data!$AK$37)</f>
        <v>11744350.273269005</v>
      </c>
      <c r="BD58" s="22">
        <f>((Data!$AJ$37*'Intermediate calculations'!BD56)+Data!$AK$37)</f>
        <v>12039344.415571911</v>
      </c>
      <c r="BE58" s="22">
        <f>((Data!$AJ$37*'Intermediate calculations'!BE56)+Data!$AK$37)</f>
        <v>12343975.34234282</v>
      </c>
      <c r="BF58" s="22">
        <f>((Data!$AJ$37*'Intermediate calculations'!BF56)+Data!$AK$37)</f>
        <v>12659788.763275351</v>
      </c>
      <c r="BG58" s="22">
        <f>((Data!$AJ$37*'Intermediate calculations'!BG56)+Data!$AK$37)</f>
        <v>12981900.601975774</v>
      </c>
      <c r="BH58" s="22">
        <f>((Data!$AJ$37*'Intermediate calculations'!BH56)+Data!$AK$37)</f>
        <v>13052257.338736083</v>
      </c>
      <c r="BI58" s="22">
        <f>((Data!$AJ$37*'Intermediate calculations'!BI56)+Data!$AK$37)</f>
        <v>13070577.271453347</v>
      </c>
      <c r="BJ58" s="22">
        <f>((Data!$AJ$37*'Intermediate calculations'!BJ56)+Data!$AK$37)</f>
        <v>13085141.903466063</v>
      </c>
      <c r="BK58" s="22">
        <f>((Data!$AJ$37*'Intermediate calculations'!BK56)+Data!$AK$37)</f>
        <v>13076049.308264783</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16326912.193368744</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17559570.228487641</v>
      </c>
      <c r="AG59" s="22">
        <f t="shared" si="49"/>
        <v>16412855.505156353</v>
      </c>
      <c r="AH59" s="22">
        <f t="shared" si="49"/>
        <v>16859902.731391512</v>
      </c>
      <c r="AI59" s="22">
        <f t="shared" si="49"/>
        <v>17146681.598239999</v>
      </c>
      <c r="AJ59" s="22">
        <f t="shared" si="49"/>
        <v>17393442.974174492</v>
      </c>
      <c r="AK59" s="22">
        <f t="shared" si="49"/>
        <v>17672434.46826534</v>
      </c>
      <c r="AL59" s="22">
        <f t="shared" si="49"/>
        <v>17997784.073493719</v>
      </c>
      <c r="AM59" s="22">
        <f t="shared" si="49"/>
        <v>18345014.047060996</v>
      </c>
      <c r="AN59" s="22">
        <f t="shared" si="49"/>
        <v>18732587.893489018</v>
      </c>
      <c r="AO59" s="22">
        <f t="shared" si="49"/>
        <v>19148125.450192042</v>
      </c>
      <c r="AP59" s="22">
        <f t="shared" si="49"/>
        <v>19584732.463919796</v>
      </c>
      <c r="AQ59" s="22">
        <f t="shared" si="49"/>
        <v>20020789.535576105</v>
      </c>
      <c r="AR59" s="22">
        <f t="shared" si="49"/>
        <v>20542521.924996711</v>
      </c>
      <c r="AS59" s="22">
        <f t="shared" si="49"/>
        <v>21096613.272617023</v>
      </c>
      <c r="AT59" s="22">
        <f t="shared" si="49"/>
        <v>21683696.943949483</v>
      </c>
      <c r="AU59" s="22">
        <f t="shared" si="49"/>
        <v>22358130.782688718</v>
      </c>
      <c r="AV59" s="22">
        <f t="shared" si="49"/>
        <v>22999222.691830233</v>
      </c>
      <c r="AW59" s="22">
        <f t="shared" si="49"/>
        <v>23688032.026734352</v>
      </c>
      <c r="AX59" s="22">
        <f t="shared" si="49"/>
        <v>24442751.736193813</v>
      </c>
      <c r="AY59" s="22">
        <f t="shared" si="49"/>
        <v>25157780.435945235</v>
      </c>
      <c r="AZ59" s="22">
        <f t="shared" si="49"/>
        <v>25888639.121682342</v>
      </c>
      <c r="BA59" s="22">
        <f t="shared" si="49"/>
        <v>26625976.92384769</v>
      </c>
      <c r="BB59" s="22">
        <f t="shared" si="49"/>
        <v>27430834.698779076</v>
      </c>
      <c r="BC59" s="22">
        <f t="shared" si="49"/>
        <v>28194599.802856501</v>
      </c>
      <c r="BD59" s="22">
        <f t="shared" si="49"/>
        <v>28970344.577497691</v>
      </c>
      <c r="BE59" s="22">
        <f t="shared" si="49"/>
        <v>29771431.161088154</v>
      </c>
      <c r="BF59" s="22">
        <f t="shared" si="49"/>
        <v>30601924.299485482</v>
      </c>
      <c r="BG59" s="22">
        <f t="shared" si="49"/>
        <v>31448980.358874418</v>
      </c>
      <c r="BH59" s="22">
        <f t="shared" si="49"/>
        <v>31633997.154382758</v>
      </c>
      <c r="BI59" s="22">
        <f t="shared" si="49"/>
        <v>31682172.999388531</v>
      </c>
      <c r="BJ59" s="22">
        <f t="shared" si="49"/>
        <v>31720473.546952739</v>
      </c>
      <c r="BK59" s="22">
        <f t="shared" si="49"/>
        <v>31696562.79008057</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18751600.038590759</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18832869.527758908</v>
      </c>
      <c r="AH60" s="22">
        <f>((Data!$AJ$41*'Intermediate calculations'!AH59)+Data!$AK$41)</f>
        <v>19255605.153771963</v>
      </c>
      <c r="AI60" s="22">
        <f>((Data!$AJ$41*'Intermediate calculations'!AI59)+Data!$AK$41)</f>
        <v>19526788.233970158</v>
      </c>
      <c r="AJ60" s="22">
        <f>((Data!$AJ$41*'Intermediate calculations'!AJ59)+Data!$AK$41)</f>
        <v>19760130.079327315</v>
      </c>
      <c r="AK60" s="22">
        <f>((Data!$AJ$41*'Intermediate calculations'!AK59)+Data!$AK$41)</f>
        <v>20023949.284515209</v>
      </c>
      <c r="AL60" s="22">
        <f>((Data!$AJ$41*'Intermediate calculations'!AL59)+Data!$AK$41)</f>
        <v>20331605.525216214</v>
      </c>
      <c r="AM60" s="22">
        <f>((Data!$AJ$41*'Intermediate calculations'!AM59)+Data!$AK$41)</f>
        <v>20659952.22246033</v>
      </c>
      <c r="AN60" s="22">
        <f>((Data!$AJ$41*'Intermediate calculations'!AN59)+Data!$AK$41)</f>
        <v>21026448.786986277</v>
      </c>
      <c r="AO60" s="22">
        <f>((Data!$AJ$41*'Intermediate calculations'!AO59)+Data!$AK$41)</f>
        <v>21419388.321907766</v>
      </c>
      <c r="AP60" s="22">
        <f>((Data!$AJ$41*'Intermediate calculations'!AP59)+Data!$AK$41)</f>
        <v>21832251.50154151</v>
      </c>
      <c r="AQ60" s="22">
        <f>((Data!$AJ$41*'Intermediate calculations'!AQ59)+Data!$AK$41)</f>
        <v>22244594.646395482</v>
      </c>
      <c r="AR60" s="22">
        <f>((Data!$AJ$41*'Intermediate calculations'!AR59)+Data!$AK$41)</f>
        <v>22737953.860611901</v>
      </c>
      <c r="AS60" s="22">
        <f>((Data!$AJ$41*'Intermediate calculations'!AS59)+Data!$AK$41)</f>
        <v>23261912.268043056</v>
      </c>
      <c r="AT60" s="22">
        <f>((Data!$AJ$41*'Intermediate calculations'!AT59)+Data!$AK$41)</f>
        <v>23817068.790124282</v>
      </c>
      <c r="AU60" s="22">
        <f>((Data!$AJ$41*'Intermediate calculations'!AU59)+Data!$AK$41)</f>
        <v>24454825.148495793</v>
      </c>
      <c r="AV60" s="22">
        <f>((Data!$AJ$41*'Intermediate calculations'!AV59)+Data!$AK$41)</f>
        <v>25061052.798816301</v>
      </c>
      <c r="AW60" s="22">
        <f>((Data!$AJ$41*'Intermediate calculations'!AW59)+Data!$AK$41)</f>
        <v>25712402.876181863</v>
      </c>
      <c r="AX60" s="22">
        <f>((Data!$AJ$41*'Intermediate calculations'!AX59)+Data!$AK$41)</f>
        <v>26426078.949131943</v>
      </c>
      <c r="AY60" s="22">
        <f>((Data!$AJ$41*'Intermediate calculations'!AY59)+Data!$AK$41)</f>
        <v>27102222.51354301</v>
      </c>
      <c r="AZ60" s="22">
        <f>((Data!$AJ$41*'Intermediate calculations'!AZ59)+Data!$AK$41)</f>
        <v>27793335.187799111</v>
      </c>
      <c r="BA60" s="22">
        <f>((Data!$AJ$41*'Intermediate calculations'!BA59)+Data!$AK$41)</f>
        <v>28490574.627145275</v>
      </c>
      <c r="BB60" s="22">
        <f>((Data!$AJ$41*'Intermediate calculations'!BB59)+Data!$AK$41)</f>
        <v>29251662.126115948</v>
      </c>
      <c r="BC60" s="22">
        <f>((Data!$AJ$41*'Intermediate calculations'!BC59)+Data!$AK$41)</f>
        <v>29973891.681409635</v>
      </c>
      <c r="BD60" s="22">
        <f>((Data!$AJ$41*'Intermediate calculations'!BD59)+Data!$AK$41)</f>
        <v>30707449.421373777</v>
      </c>
      <c r="BE60" s="22">
        <f>((Data!$AJ$41*'Intermediate calculations'!BE59)+Data!$AK$41)</f>
        <v>31464970.81627588</v>
      </c>
      <c r="BF60" s="22">
        <f>((Data!$AJ$41*'Intermediate calculations'!BF59)+Data!$AK$41)</f>
        <v>32250299.560436934</v>
      </c>
      <c r="BG60" s="22">
        <f>((Data!$AJ$41*'Intermediate calculations'!BG59)+Data!$AK$41)</f>
        <v>33051290.490521744</v>
      </c>
      <c r="BH60" s="22">
        <f>((Data!$AJ$41*'Intermediate calculations'!BH59)+Data!$AK$41)</f>
        <v>33226245.587617025</v>
      </c>
      <c r="BI60" s="22">
        <f>((Data!$AJ$41*'Intermediate calculations'!BI59)+Data!$AK$41)</f>
        <v>33271801.503864922</v>
      </c>
      <c r="BJ60" s="22">
        <f>((Data!$AJ$41*'Intermediate calculations'!BJ59)+Data!$AK$41)</f>
        <v>33308019.167236984</v>
      </c>
      <c r="BK60" s="22">
        <f>((Data!$AJ$41*'Intermediate calculations'!BK59)+Data!$AK$41)</f>
        <v>33285408.740012258</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3529166.4013292789</v>
      </c>
      <c r="AH61" s="22">
        <f>((Data!$AJ$42*LN('Intermediate calculations'!AH60))+Data!$AK$42)</f>
        <v>3546270.8683824446</v>
      </c>
      <c r="AI61" s="22">
        <f>((Data!$AJ$42*LN('Intermediate calculations'!AI60))+Data!$AK$42)</f>
        <v>3557046.7175806612</v>
      </c>
      <c r="AJ61" s="22">
        <f>((Data!$AJ$42*LN('Intermediate calculations'!AJ60))+Data!$AK$42)</f>
        <v>3566199.7756139524</v>
      </c>
      <c r="AK61" s="22">
        <f>((Data!$AJ$42*LN('Intermediate calculations'!AK60))+Data!$AK$42)</f>
        <v>3576419.0463694129</v>
      </c>
      <c r="AL61" s="22">
        <f>((Data!$AJ$42*LN('Intermediate calculations'!AL60))+Data!$AK$42)</f>
        <v>3588167.6774127427</v>
      </c>
      <c r="AM61" s="22">
        <f>((Data!$AJ$42*LN('Intermediate calculations'!AM60))+Data!$AK$42)</f>
        <v>3600511.906220248</v>
      </c>
      <c r="AN61" s="22">
        <f>((Data!$AJ$42*LN('Intermediate calculations'!AN60))+Data!$AK$42)</f>
        <v>3614060.7782466728</v>
      </c>
      <c r="AO61" s="22">
        <f>((Data!$AJ$42*LN('Intermediate calculations'!AO60))+Data!$AK$42)</f>
        <v>3628327.3450817764</v>
      </c>
      <c r="AP61" s="22">
        <f>((Data!$AJ$42*LN('Intermediate calculations'!AP60))+Data!$AK$42)</f>
        <v>3643038.0407581069</v>
      </c>
      <c r="AQ61" s="22">
        <f>((Data!$AJ$42*LN('Intermediate calculations'!AQ60))+Data!$AK$42)</f>
        <v>3657455.1232013348</v>
      </c>
      <c r="AR61" s="22">
        <f>((Data!$AJ$42*LN('Intermediate calculations'!AR60))+Data!$AK$42)</f>
        <v>3674357.7050076947</v>
      </c>
      <c r="AS61" s="22">
        <f>((Data!$AJ$42*LN('Intermediate calculations'!AS60))+Data!$AK$42)</f>
        <v>3691911.6799285561</v>
      </c>
      <c r="AT61" s="22">
        <f>((Data!$AJ$42*LN('Intermediate calculations'!AT60))+Data!$AK$42)</f>
        <v>3710084.6105007418</v>
      </c>
      <c r="AU61" s="22">
        <f>((Data!$AJ$42*LN('Intermediate calculations'!AU60))+Data!$AK$42)</f>
        <v>3730445.7544360235</v>
      </c>
      <c r="AV61" s="22">
        <f>((Data!$AJ$42*LN('Intermediate calculations'!AV60))+Data!$AK$42)</f>
        <v>3749313.9080143794</v>
      </c>
      <c r="AW61" s="22">
        <f>((Data!$AJ$42*LN('Intermediate calculations'!AW60))+Data!$AK$42)</f>
        <v>3769084.4245898128</v>
      </c>
      <c r="AX61" s="22">
        <f>((Data!$AJ$42*LN('Intermediate calculations'!AX60))+Data!$AK$42)</f>
        <v>3790179.7547132131</v>
      </c>
      <c r="AY61" s="22">
        <f>((Data!$AJ$42*LN('Intermediate calculations'!AY60))+Data!$AK$42)</f>
        <v>3809646.5741363857</v>
      </c>
      <c r="AZ61" s="22">
        <f>((Data!$AJ$42*LN('Intermediate calculations'!AZ60))+Data!$AK$42)</f>
        <v>3829048.777271565</v>
      </c>
      <c r="BA61" s="22">
        <f>((Data!$AJ$42*LN('Intermediate calculations'!BA60))+Data!$AK$42)</f>
        <v>3848140.1144695189</v>
      </c>
      <c r="BB61" s="22">
        <f>((Data!$AJ$42*LN('Intermediate calculations'!BB60))+Data!$AK$42)</f>
        <v>3868453.5126977544</v>
      </c>
      <c r="BC61" s="22">
        <f>((Data!$AJ$42*LN('Intermediate calculations'!BC60))+Data!$AK$42)</f>
        <v>3887246.8582894299</v>
      </c>
      <c r="BD61" s="22">
        <f>((Data!$AJ$42*LN('Intermediate calculations'!BD60))+Data!$AK$42)</f>
        <v>3905877.0247298013</v>
      </c>
      <c r="BE61" s="22">
        <f>((Data!$AJ$42*LN('Intermediate calculations'!BE60))+Data!$AK$42)</f>
        <v>3924654.4078153484</v>
      </c>
      <c r="BF61" s="22">
        <f>((Data!$AJ$42*LN('Intermediate calculations'!BF60))+Data!$AK$42)</f>
        <v>3943649.7185387723</v>
      </c>
      <c r="BG61" s="22">
        <f>((Data!$AJ$42*LN('Intermediate calculations'!BG60))+Data!$AK$42)</f>
        <v>3962553.211898366</v>
      </c>
      <c r="BH61" s="22">
        <f>((Data!$AJ$42*LN('Intermediate calculations'!BH60))+Data!$AK$42)</f>
        <v>3966621.1814943496</v>
      </c>
      <c r="BI61" s="22">
        <f>((Data!$AJ$42*LN('Intermediate calculations'!BI60))+Data!$AK$42)</f>
        <v>3967676.9103872888</v>
      </c>
      <c r="BJ61" s="22">
        <f>((Data!$AJ$42*LN('Intermediate calculations'!BJ60))+Data!$AK$42)</f>
        <v>3968515.2004044335</v>
      </c>
      <c r="BK61" s="22">
        <f>((Data!$AJ$42*LN('Intermediate calculations'!BK60))+Data!$AK$42)</f>
        <v>3967991.9689319152</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53.622810793907831</v>
      </c>
      <c r="D4">
        <f>'Intermediate calculations'!D4</f>
        <v>53.886630809269541</v>
      </c>
      <c r="E4">
        <f>'Intermediate calculations'!E4</f>
        <v>54.134533706460402</v>
      </c>
      <c r="F4">
        <f>'Intermediate calculations'!F4</f>
        <v>54.406389846354237</v>
      </c>
      <c r="G4">
        <f>'Intermediate calculations'!G4</f>
        <v>54.753374931737746</v>
      </c>
      <c r="H4">
        <f>'Intermediate calculations'!H4</f>
        <v>55.209553668971971</v>
      </c>
      <c r="I4">
        <f>'Intermediate calculations'!I4</f>
        <v>56.431674723182816</v>
      </c>
      <c r="J4">
        <f>'Intermediate calculations'!J4</f>
        <v>56.893520613868716</v>
      </c>
      <c r="K4">
        <f>'Intermediate calculations'!K4</f>
        <v>56.380506744183272</v>
      </c>
      <c r="L4">
        <f>'Intermediate calculations'!L4</f>
        <v>57.045724513399286</v>
      </c>
      <c r="M4">
        <f>'Intermediate calculations'!M4</f>
        <v>58.722463215444797</v>
      </c>
      <c r="N4">
        <f>'Intermediate calculations'!N4</f>
        <v>59.62511387549393</v>
      </c>
      <c r="O4">
        <f>'Intermediate calculations'!O4</f>
        <v>61.113788430184165</v>
      </c>
      <c r="P4">
        <f>'Intermediate calculations'!P4</f>
        <v>62.170337979534658</v>
      </c>
      <c r="Q4">
        <f>'Intermediate calculations'!Q4</f>
        <v>64.180209010667284</v>
      </c>
      <c r="R4">
        <f>'Intermediate calculations'!R4</f>
        <v>66.758299397045647</v>
      </c>
      <c r="S4">
        <f>'Intermediate calculations'!S4</f>
        <v>69.562904957950124</v>
      </c>
      <c r="T4">
        <f>'Intermediate calculations'!T4</f>
        <v>72.505988712434998</v>
      </c>
      <c r="U4">
        <f>'Intermediate calculations'!U4</f>
        <v>74.236547378687447</v>
      </c>
      <c r="V4">
        <f>'Intermediate calculations'!V4</f>
        <v>72.227995799186601</v>
      </c>
      <c r="W4">
        <f>'Intermediate calculations'!W4</f>
        <v>73.376760198386705</v>
      </c>
      <c r="X4">
        <f>'Intermediate calculations'!X4</f>
        <v>74.745825380002515</v>
      </c>
      <c r="Y4">
        <f>'Intermediate calculations'!Y4</f>
        <v>76.098573381603089</v>
      </c>
      <c r="Z4">
        <f>'Intermediate calculations'!Z4</f>
        <v>76.641958163344114</v>
      </c>
      <c r="AA4">
        <f>'Intermediate calculations'!AA4</f>
        <v>77.466559353367856</v>
      </c>
      <c r="AB4">
        <f>'Intermediate calculations'!AB4</f>
        <v>77.642841269427294</v>
      </c>
      <c r="AC4">
        <f>'Intermediate calculations'!AC4</f>
        <v>77.390477552262652</v>
      </c>
      <c r="AD4">
        <f>'Intermediate calculations'!AD4</f>
        <v>76.718703958035235</v>
      </c>
      <c r="AE4">
        <f>'Intermediate calculations'!AG4</f>
        <v>69.60467369675294</v>
      </c>
      <c r="AF4">
        <f>'Intermediate calculations'!AQ4</f>
        <v>78.107556598057457</v>
      </c>
      <c r="AG4">
        <f>'Intermediate calculations'!BA4</f>
        <v>97.901549803123388</v>
      </c>
      <c r="AH4">
        <f>'Intermediate calculations'!BK4</f>
        <v>111.19424158206463</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2.6139706304201374E-4</v>
      </c>
      <c r="AK5">
        <f>INTERCEPT(M5:AD5,$M$4:$AD$4)</f>
        <v>-2.3011428632205289E-3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2.7228520981254173E-4</v>
      </c>
      <c r="AK6">
        <f>INTERCEPT(M6:AD6,$M$4:$AD$4)</f>
        <v>1.6590092758160899E-2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5.2099215460452105E-7</v>
      </c>
      <c r="AK7">
        <f>INTERCEPT(M7:AD7,$M$4:$AD$4)</f>
        <v>3.1804576356140811E-3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3.3254818379012427E-8</v>
      </c>
      <c r="AK8">
        <f>INTERCEPT(M8:AD8,$M$4:$AD$4)</f>
        <v>2.0300793418813283E-4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8.0388569397869285E-5</v>
      </c>
      <c r="AK9">
        <f>INTERCEPT(R9:AD9,$R$4:$AD$4)</f>
        <v>-1.6683173409193707E-3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7.3898192529999406E-5</v>
      </c>
      <c r="AK10">
        <f>INTERCEPT(M10:AD10,$M$4:$AD$4)</f>
        <v>2.3894968867763022E-3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9.5645646374618507E-4</v>
      </c>
      <c r="AK11">
        <f>INTERCEPT(M11:AD11,$M$4:$AD$4)</f>
        <v>-3.8756843624950445E-2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-8.3399205861029739E-5</v>
      </c>
      <c r="AK12">
        <f>INTERCEPT(R12:AB12,$R$4:$AB$4)</f>
        <v>9.6093792744095085E-3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41.560458796157903</v>
      </c>
      <c r="AA15">
        <f>SUM(AA54:AA55)/'Intermediate calculations'!AA10</f>
        <v>41.398998366070693</v>
      </c>
      <c r="AB15">
        <f>SUM(AB54:AB55)/'Intermediate calculations'!AB10</f>
        <v>40.503756933107489</v>
      </c>
      <c r="AC15">
        <f>SUM(AC54:AC55)/'Intermediate calculations'!AC10</f>
        <v>39.312134004260393</v>
      </c>
      <c r="AD15">
        <f>SUM(AD54:AD55)/'Intermediate calculations'!AD10</f>
        <v>37.700128748081909</v>
      </c>
      <c r="AJ15">
        <f>SLOPE(K15:AD15,LN(K2:AD2))</f>
        <v>-11.220913259965309</v>
      </c>
      <c r="AK15">
        <f>INTERCEPT(K15:AD15,LN(K2:AD2))</f>
        <v>71.098489130017768</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2750.4646029066212</v>
      </c>
      <c r="AK61">
        <f>INTERCEPT(M61:AD61,M4:AD4)</f>
        <v>99172.538697585958</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1461.9296645871291</v>
      </c>
      <c r="P6" s="32">
        <f>'Intermediate calculations'!Z42/1000</f>
        <v>1500.9290445244417</v>
      </c>
      <c r="Q6" s="32">
        <f>'Intermediate calculations'!AA42/1000</f>
        <v>1551.6978906253519</v>
      </c>
      <c r="R6" s="32">
        <f>'Intermediate calculations'!AB42/1000</f>
        <v>1579.6991994235059</v>
      </c>
      <c r="S6" s="32">
        <f>'Intermediate calculations'!AC42/1000</f>
        <v>1592.2732513502285</v>
      </c>
      <c r="T6" s="32">
        <f>'Intermediate calculations'!AD42/1000</f>
        <v>1589.0236047287603</v>
      </c>
      <c r="U6" s="32">
        <f>'Intermediate calculations'!AE42/1000</f>
        <v>1597.0850065537832</v>
      </c>
      <c r="V6" s="32">
        <f>'Intermediate calculations'!AF42/1000</f>
        <v>1606.556383756928</v>
      </c>
      <c r="W6" s="32">
        <f>'Intermediate calculations'!AG42/1000</f>
        <v>1367.6877210375001</v>
      </c>
      <c r="X6" s="32">
        <f>'Intermediate calculations'!AH42/1000</f>
        <v>1435.4993916531773</v>
      </c>
      <c r="Y6" s="32">
        <f>'Intermediate calculations'!AI42/1000</f>
        <v>1472.9140550060251</v>
      </c>
      <c r="Z6" s="32">
        <f>'Intermediate calculations'!AJ42/1000</f>
        <v>1502.5945916361397</v>
      </c>
      <c r="AA6" s="32">
        <f>'Intermediate calculations'!AK42/1000</f>
        <v>1538.1561317770911</v>
      </c>
      <c r="AB6" s="32">
        <f>'Intermediate calculations'!AL42/1000</f>
        <v>1582.2593092240118</v>
      </c>
      <c r="AC6" s="32">
        <f>'Intermediate calculations'!AM42/1000</f>
        <v>1632.8110280575409</v>
      </c>
      <c r="AD6" s="32">
        <f>'Intermediate calculations'!AN42/1000</f>
        <v>1690.8201597253792</v>
      </c>
      <c r="AE6" s="32">
        <f>'Intermediate calculations'!AO42/1000</f>
        <v>1753.9518288280167</v>
      </c>
      <c r="AF6" s="32">
        <f>'Intermediate calculations'!AP42/1000</f>
        <v>1820.905138037135</v>
      </c>
      <c r="AG6" s="32">
        <f>'Intermediate calculations'!AQ42/1000</f>
        <v>1887.603758438034</v>
      </c>
      <c r="AH6" s="32">
        <f>'Intermediate calculations'!AR42/1000</f>
        <v>1972.3826590646133</v>
      </c>
      <c r="AI6" s="32">
        <f>'Intermediate calculations'!AS42/1000</f>
        <v>2063.1449163302063</v>
      </c>
      <c r="AJ6" s="32">
        <f>'Intermediate calculations'!AT42/1000</f>
        <v>2160.0089204217506</v>
      </c>
      <c r="AK6" s="32">
        <f>'Intermediate calculations'!AU42/1000</f>
        <v>2273.2191220583463</v>
      </c>
      <c r="AL6" s="32">
        <f>'Intermediate calculations'!AV42/1000</f>
        <v>2380.0262922159122</v>
      </c>
      <c r="AM6" s="32">
        <f>'Intermediate calculations'!AW42/1000</f>
        <v>2497.7184759102392</v>
      </c>
      <c r="AN6" s="32">
        <f>'Intermediate calculations'!AX42/1000</f>
        <v>2627.7446975544685</v>
      </c>
      <c r="AO6" s="32">
        <f>'Intermediate calculations'!AY42/1000</f>
        <v>2750.2004018856128</v>
      </c>
      <c r="AP6" s="32">
        <f>'Intermediate calculations'!AZ42/1000</f>
        <v>2875.5496129129019</v>
      </c>
      <c r="AQ6" s="32">
        <f>'Intermediate calculations'!BA42/1000</f>
        <v>3002.0292049176942</v>
      </c>
      <c r="AR6" s="32">
        <f>'Intermediate calculations'!BB42/1000</f>
        <v>3143.0522662653702</v>
      </c>
      <c r="AS6" s="32">
        <f>'Intermediate calculations'!BC42/1000</f>
        <v>3276.2638017786971</v>
      </c>
      <c r="AT6" s="32">
        <f>'Intermediate calculations'!BD42/1000</f>
        <v>3411.6665528172052</v>
      </c>
      <c r="AU6" s="32">
        <f>'Intermediate calculations'!BE42/1000</f>
        <v>3551.7786204916824</v>
      </c>
      <c r="AV6" s="32">
        <f>'Intermediate calculations'!BF42/1000</f>
        <v>3697.3657170696165</v>
      </c>
      <c r="AW6" s="32">
        <f>'Intermediate calculations'!BG42/1000</f>
        <v>3847.9679961376855</v>
      </c>
      <c r="AX6" s="32">
        <f>'Intermediate calculations'!BH42/1000</f>
        <v>3873.7419278920943</v>
      </c>
      <c r="AY6" s="32">
        <f>'Intermediate calculations'!BI42/1000</f>
        <v>3873.6774298803625</v>
      </c>
      <c r="AZ6" s="32">
        <f>'Intermediate calculations'!BJ42/1000</f>
        <v>3871.7049387305856</v>
      </c>
      <c r="BA6" s="32">
        <f>'Intermediate calculations'!BK42/1000</f>
        <v>3857.9598482756574</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1780.5365679391946</v>
      </c>
      <c r="P7" s="32">
        <f>'Intermediate calculations'!Z39/1000</f>
        <v>1834.6425186756094</v>
      </c>
      <c r="Q7" s="32">
        <f>'Intermediate calculations'!AA39/1000</f>
        <v>1905.0768868757145</v>
      </c>
      <c r="R7" s="32">
        <f>'Intermediate calculations'!AB39/1000</f>
        <v>1943.9246182197339</v>
      </c>
      <c r="S7" s="32">
        <f>'Intermediate calculations'!AC39/1000</f>
        <v>1961.3692810630389</v>
      </c>
      <c r="T7" s="32">
        <f>'Intermediate calculations'!AD39/1000</f>
        <v>1956.8608704089588</v>
      </c>
      <c r="U7" s="32">
        <f>'Intermediate calculations'!AE39/1000</f>
        <v>1968.0448895064985</v>
      </c>
      <c r="V7" s="32">
        <f>'Intermediate calculations'!AF39/1000</f>
        <v>1981.1850437649273</v>
      </c>
      <c r="W7" s="32">
        <f>'Intermediate calculations'!AG39/1000</f>
        <v>1649.7896185467582</v>
      </c>
      <c r="X7" s="32">
        <f>'Intermediate calculations'!AH39/1000</f>
        <v>1743.8684196862475</v>
      </c>
      <c r="Y7" s="32">
        <f>'Intermediate calculations'!AI39/1000</f>
        <v>1795.7758073278628</v>
      </c>
      <c r="Z7" s="32">
        <f>'Intermediate calculations'!AJ39/1000</f>
        <v>1836.9532223360152</v>
      </c>
      <c r="AA7" s="32">
        <f>'Intermediate calculations'!AK39/1000</f>
        <v>1886.2896718403442</v>
      </c>
      <c r="AB7" s="32">
        <f>'Intermediate calculations'!AL39/1000</f>
        <v>1947.4763971190048</v>
      </c>
      <c r="AC7" s="32">
        <f>'Intermediate calculations'!AM39/1000</f>
        <v>2017.6095329084574</v>
      </c>
      <c r="AD7" s="32">
        <f>'Intermediate calculations'!AN39/1000</f>
        <v>2098.0887411760582</v>
      </c>
      <c r="AE7" s="32">
        <f>'Intermediate calculations'!AO39/1000</f>
        <v>2185.6747228984723</v>
      </c>
      <c r="AF7" s="32">
        <f>'Intermediate calculations'!AP39/1000</f>
        <v>2278.562672797455</v>
      </c>
      <c r="AG7" s="32">
        <f>'Intermediate calculations'!AQ39/1000</f>
        <v>2371.0972791270592</v>
      </c>
      <c r="AH7" s="32">
        <f>'Intermediate calculations'!AR39/1000</f>
        <v>2488.7156368589585</v>
      </c>
      <c r="AI7" s="32">
        <f>'Intermediate calculations'!AS39/1000</f>
        <v>2614.635029121901</v>
      </c>
      <c r="AJ7" s="32">
        <f>'Intermediate calculations'!AT39/1000</f>
        <v>2749.0197050304209</v>
      </c>
      <c r="AK7" s="32">
        <f>'Intermediate calculations'!AU39/1000</f>
        <v>2906.0823455763748</v>
      </c>
      <c r="AL7" s="32">
        <f>'Intermediate calculations'!AV39/1000</f>
        <v>3054.2617139696704</v>
      </c>
      <c r="AM7" s="32">
        <f>'Intermediate calculations'!AW39/1000</f>
        <v>3217.5424508239989</v>
      </c>
      <c r="AN7" s="32">
        <f>'Intermediate calculations'!AX39/1000</f>
        <v>3397.9348661401696</v>
      </c>
      <c r="AO7" s="32">
        <f>'Intermediate calculations'!AY39/1000</f>
        <v>3567.8242930126939</v>
      </c>
      <c r="AP7" s="32">
        <f>'Intermediate calculations'!AZ39/1000</f>
        <v>3741.7280383438388</v>
      </c>
      <c r="AQ7" s="32">
        <f>'Intermediate calculations'!BA39/1000</f>
        <v>3917.2000223900723</v>
      </c>
      <c r="AR7" s="32">
        <f>'Intermediate calculations'!BB39/1000</f>
        <v>4112.8489486612207</v>
      </c>
      <c r="AS7" s="32">
        <f>'Intermediate calculations'!BC39/1000</f>
        <v>4297.6605223219194</v>
      </c>
      <c r="AT7" s="32">
        <f>'Intermediate calculations'!BD39/1000</f>
        <v>4485.5120878863072</v>
      </c>
      <c r="AU7" s="32">
        <f>'Intermediate calculations'!BE39/1000</f>
        <v>4679.8971433245724</v>
      </c>
      <c r="AV7" s="32">
        <f>'Intermediate calculations'!BF39/1000</f>
        <v>4881.8780027116964</v>
      </c>
      <c r="AW7" s="32">
        <f>'Intermediate calculations'!BG39/1000</f>
        <v>5090.8166962280184</v>
      </c>
      <c r="AX7" s="32">
        <f>'Intermediate calculations'!BH39/1000</f>
        <v>5126.5742668363027</v>
      </c>
      <c r="AY7" s="32">
        <f>'Intermediate calculations'!BI39/1000</f>
        <v>5126.4847852534931</v>
      </c>
      <c r="AZ7" s="32">
        <f>'Intermediate calculations'!BJ39/1000</f>
        <v>5123.7482415148643</v>
      </c>
      <c r="BA7" s="32">
        <f>'Intermediate calculations'!BK39/1000</f>
        <v>5104.678933535678</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448.98205019678238</v>
      </c>
      <c r="P12" s="32">
        <f>'Intermediate calculations'!Z37/1000</f>
        <v>458.09069820274448</v>
      </c>
      <c r="Q12" s="32">
        <f>'Intermediate calculations'!AA37/1000</f>
        <v>468.74154231529383</v>
      </c>
      <c r="R12" s="32">
        <f>'Intermediate calculations'!AB37/1000</f>
        <v>476.91443074207581</v>
      </c>
      <c r="S12" s="32">
        <f>'Intermediate calculations'!AC37/1000</f>
        <v>483.47206766951075</v>
      </c>
      <c r="T12" s="32">
        <f>'Intermediate calculations'!AD37/1000</f>
        <v>488.37546558668777</v>
      </c>
      <c r="U12" s="32">
        <f>'Intermediate calculations'!AE37/1000</f>
        <v>494.66817106631419</v>
      </c>
      <c r="V12" s="32">
        <f>'Intermediate calculations'!AF37/1000</f>
        <v>501.21183128389964</v>
      </c>
      <c r="W12" s="32">
        <f>'Intermediate calculations'!AG37/1000</f>
        <v>478.88915513162357</v>
      </c>
      <c r="X12" s="32">
        <f>'Intermediate calculations'!AH37/1000</f>
        <v>490.79450825842616</v>
      </c>
      <c r="Y12" s="32">
        <f>'Intermediate calculations'!AI37/1000</f>
        <v>499.20187964195691</v>
      </c>
      <c r="Z12" s="32">
        <f>'Intermediate calculations'!AJ37/1000</f>
        <v>506.75409526270857</v>
      </c>
      <c r="AA12" s="32">
        <f>'Intermediate calculations'!AK37/1000</f>
        <v>515.03909779977698</v>
      </c>
      <c r="AB12" s="32">
        <f>'Intermediate calculations'!AL37/1000</f>
        <v>524.36763659903613</v>
      </c>
      <c r="AC12" s="32">
        <f>'Intermediate calculations'!AM37/1000</f>
        <v>533.8828663154186</v>
      </c>
      <c r="AD12" s="32">
        <f>'Intermediate calculations'!AN37/1000</f>
        <v>544.30322315106639</v>
      </c>
      <c r="AE12" s="32">
        <f>'Intermediate calculations'!AO37/1000</f>
        <v>555.35683193314867</v>
      </c>
      <c r="AF12" s="32">
        <f>'Intermediate calculations'!AP37/1000</f>
        <v>566.89237384318812</v>
      </c>
      <c r="AG12" s="32">
        <f>'Intermediate calculations'!AQ37/1000</f>
        <v>578.43494224343499</v>
      </c>
      <c r="AH12" s="32">
        <f>'Intermediate calculations'!AR37/1000</f>
        <v>591.61577224472819</v>
      </c>
      <c r="AI12" s="32">
        <f>'Intermediate calculations'!AS37/1000</f>
        <v>605.52234175559317</v>
      </c>
      <c r="AJ12" s="32">
        <f>'Intermediate calculations'!AT37/1000</f>
        <v>620.16869413274662</v>
      </c>
      <c r="AK12" s="32">
        <f>'Intermediate calculations'!AU37/1000</f>
        <v>636.74948583083813</v>
      </c>
      <c r="AL12" s="32">
        <f>'Intermediate calculations'!AV37/1000</f>
        <v>652.61259776898726</v>
      </c>
      <c r="AM12" s="32">
        <f>'Intermediate calculations'!AW37/1000</f>
        <v>669.28501119269129</v>
      </c>
      <c r="AN12" s="32">
        <f>'Intermediate calculations'!AX37/1000</f>
        <v>687.41706797011057</v>
      </c>
      <c r="AO12" s="32">
        <f>'Intermediate calculations'!AY37/1000</f>
        <v>704.68822731470061</v>
      </c>
      <c r="AP12" s="32">
        <f>'Intermediate calculations'!AZ37/1000</f>
        <v>722.31866319673713</v>
      </c>
      <c r="AQ12" s="32">
        <f>'Intermediate calculations'!BA37/1000</f>
        <v>740.10297088187542</v>
      </c>
      <c r="AR12" s="32">
        <f>'Intermediate calculations'!BB37/1000</f>
        <v>759.14110557364995</v>
      </c>
      <c r="AS12" s="32">
        <f>'Intermediate calculations'!BC37/1000</f>
        <v>777.28460791922964</v>
      </c>
      <c r="AT12" s="32">
        <f>'Intermediate calculations'!BD37/1000</f>
        <v>795.69981116391853</v>
      </c>
      <c r="AU12" s="32">
        <f>'Intermediate calculations'!BE37/1000</f>
        <v>814.68040487793201</v>
      </c>
      <c r="AV12" s="32">
        <f>'Intermediate calculations'!BF37/1000</f>
        <v>834.31576587960308</v>
      </c>
      <c r="AW12" s="32">
        <f>'Intermediate calculations'!BG37/1000</f>
        <v>854.07551807604966</v>
      </c>
      <c r="AX12" s="32">
        <f>'Intermediate calculations'!BH37/1000</f>
        <v>859.29259985293095</v>
      </c>
      <c r="AY12" s="32">
        <f>'Intermediate calculations'!BI37/1000</f>
        <v>861.50843650349043</v>
      </c>
      <c r="AZ12" s="32">
        <f>'Intermediate calculations'!BJ37/1000</f>
        <v>863.51316754127015</v>
      </c>
      <c r="BA12" s="32">
        <f>'Intermediate calculations'!BK37/1000</f>
        <v>864.15672317351311</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419.2859914920096</v>
      </c>
      <c r="P13" s="32">
        <f>'Intermediate calculations'!Z34/1000</f>
        <v>427.66019548096807</v>
      </c>
      <c r="Q13" s="32">
        <f>'Intermediate calculations'!AA34/1000</f>
        <v>437.45224598008753</v>
      </c>
      <c r="R13" s="32">
        <f>'Intermediate calculations'!AB34/1000</f>
        <v>444.96614209508419</v>
      </c>
      <c r="S13" s="32">
        <f>'Intermediate calculations'!AC34/1000</f>
        <v>450.995026873585</v>
      </c>
      <c r="T13" s="32">
        <f>'Intermediate calculations'!AD34/1000</f>
        <v>455.50305642644486</v>
      </c>
      <c r="U13" s="32">
        <f>'Intermediate calculations'!AE34/1000</f>
        <v>461.28837157907077</v>
      </c>
      <c r="V13" s="32">
        <f>'Intermediate calculations'!AF34/1000</f>
        <v>467.30440661090256</v>
      </c>
      <c r="W13" s="32">
        <f>'Intermediate calculations'!AG34/1000</f>
        <v>446.78164148085693</v>
      </c>
      <c r="X13" s="32">
        <f>'Intermediate calculations'!AH34/1000</f>
        <v>457.72704804165193</v>
      </c>
      <c r="Y13" s="32">
        <f>'Intermediate calculations'!AI34/1000</f>
        <v>465.45652039918883</v>
      </c>
      <c r="Z13" s="32">
        <f>'Intermediate calculations'!AJ34/1000</f>
        <v>472.3997894919649</v>
      </c>
      <c r="AA13" s="32">
        <f>'Intermediate calculations'!AK34/1000</f>
        <v>480.01675978756049</v>
      </c>
      <c r="AB13" s="32">
        <f>'Intermediate calculations'!AL34/1000</f>
        <v>488.59312444373961</v>
      </c>
      <c r="AC13" s="32">
        <f>'Intermediate calculations'!AM34/1000</f>
        <v>497.3411268470195</v>
      </c>
      <c r="AD13" s="32">
        <f>'Intermediate calculations'!AN34/1000</f>
        <v>506.9212746057575</v>
      </c>
      <c r="AE13" s="32">
        <f>'Intermediate calculations'!AO34/1000</f>
        <v>517.08361425207067</v>
      </c>
      <c r="AF13" s="32">
        <f>'Intermediate calculations'!AP34/1000</f>
        <v>527.68902803187859</v>
      </c>
      <c r="AG13" s="32">
        <f>'Intermediate calculations'!AQ34/1000</f>
        <v>538.30090174539816</v>
      </c>
      <c r="AH13" s="32">
        <f>'Intermediate calculations'!AR34/1000</f>
        <v>550.41894155793295</v>
      </c>
      <c r="AI13" s="32">
        <f>'Intermediate calculations'!AS34/1000</f>
        <v>563.20420340956957</v>
      </c>
      <c r="AJ13" s="32">
        <f>'Intermediate calculations'!AT34/1000</f>
        <v>576.66959832000725</v>
      </c>
      <c r="AK13" s="32">
        <f>'Intermediate calculations'!AU34/1000</f>
        <v>591.91345579340634</v>
      </c>
      <c r="AL13" s="32">
        <f>'Intermediate calculations'!AV34/1000</f>
        <v>606.49750110757282</v>
      </c>
      <c r="AM13" s="32">
        <f>'Intermediate calculations'!AW34/1000</f>
        <v>621.82559270875879</v>
      </c>
      <c r="AN13" s="32">
        <f>'Intermediate calculations'!AX34/1000</f>
        <v>638.4956344201189</v>
      </c>
      <c r="AO13" s="32">
        <f>'Intermediate calculations'!AY34/1000</f>
        <v>654.37419415617785</v>
      </c>
      <c r="AP13" s="32">
        <f>'Intermediate calculations'!AZ34/1000</f>
        <v>670.58306142097808</v>
      </c>
      <c r="AQ13" s="32">
        <f>'Intermediate calculations'!BA34/1000</f>
        <v>686.93339357348475</v>
      </c>
      <c r="AR13" s="32">
        <f>'Intermediate calculations'!BB34/1000</f>
        <v>704.43645477135226</v>
      </c>
      <c r="AS13" s="32">
        <f>'Intermediate calculations'!BC34/1000</f>
        <v>721.11701917746154</v>
      </c>
      <c r="AT13" s="32">
        <f>'Intermediate calculations'!BD34/1000</f>
        <v>738.0473768296855</v>
      </c>
      <c r="AU13" s="32">
        <f>'Intermediate calculations'!BE34/1000</f>
        <v>755.49753666555273</v>
      </c>
      <c r="AV13" s="32">
        <f>'Intermediate calculations'!BF34/1000</f>
        <v>773.54966891582774</v>
      </c>
      <c r="AW13" s="32">
        <f>'Intermediate calculations'!BG34/1000</f>
        <v>791.71616251136516</v>
      </c>
      <c r="AX13" s="32">
        <f>'Intermediate calculations'!BH34/1000</f>
        <v>796.5125831215463</v>
      </c>
      <c r="AY13" s="32">
        <f>'Intermediate calculations'!BI34/1000</f>
        <v>798.54975352332804</v>
      </c>
      <c r="AZ13" s="32">
        <f>'Intermediate calculations'!BJ34/1000</f>
        <v>800.39284007606068</v>
      </c>
      <c r="BA13" s="32">
        <f>'Intermediate calculations'!BK34/1000</f>
        <v>800.98450484772809</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944.20834947610274</v>
      </c>
      <c r="Q18" s="32">
        <f>'Intermediate calculations'!AA8/1000</f>
        <v>973.85622853221889</v>
      </c>
      <c r="R18" s="32">
        <f>'Intermediate calculations'!AB8/1000</f>
        <v>993.92642644116052</v>
      </c>
      <c r="S18" s="32">
        <f>'Intermediate calculations'!AC8/1000</f>
        <v>1007.6100166861249</v>
      </c>
      <c r="T18" s="32">
        <f>'Intermediate calculations'!AD8/1000</f>
        <v>1014.746956561449</v>
      </c>
      <c r="U18" s="32">
        <f>'Intermediate calculations'!AE8/1000</f>
        <v>1026.8981254598257</v>
      </c>
      <c r="V18" s="32">
        <f>'Intermediate calculations'!AF8/1000</f>
        <v>1039.8001458184965</v>
      </c>
      <c r="W18" s="32">
        <f>'Intermediate calculations'!AG8/1000</f>
        <v>945.25959583329359</v>
      </c>
      <c r="X18" s="32">
        <f>'Intermediate calculations'!AH8/1000</f>
        <v>981.10572909908387</v>
      </c>
      <c r="Y18" s="32">
        <f>'Intermediate calculations'!AI8/1000</f>
        <v>1003.8578800599894</v>
      </c>
      <c r="Z18" s="32">
        <f>'Intermediate calculations'!AJ8/1000</f>
        <v>1023.3348273287036</v>
      </c>
      <c r="AA18" s="32">
        <f>'Intermediate calculations'!AK8/1000</f>
        <v>1045.4357297883666</v>
      </c>
      <c r="AB18" s="32">
        <f>'Intermediate calculations'!AL8/1000</f>
        <v>1071.3140938987942</v>
      </c>
      <c r="AC18" s="32">
        <f>'Intermediate calculations'!AM8/1000</f>
        <v>1099.0718637058224</v>
      </c>
      <c r="AD18" s="32">
        <f>'Intermediate calculations'!AN8/1000</f>
        <v>1130.1179836785684</v>
      </c>
      <c r="AE18" s="32">
        <f>'Intermediate calculations'!AO8/1000</f>
        <v>1163.4415165328483</v>
      </c>
      <c r="AF18" s="32">
        <f>'Intermediate calculations'!AP8/1000</f>
        <v>1198.4794663531195</v>
      </c>
      <c r="AG18" s="32">
        <f>'Intermediate calculations'!AQ8/1000</f>
        <v>1233.4664816826753</v>
      </c>
      <c r="AH18" s="32">
        <f>'Intermediate calculations'!AR8/1000</f>
        <v>1275.5262957130542</v>
      </c>
      <c r="AI18" s="32">
        <f>'Intermediate calculations'!AS8/1000</f>
        <v>1320.2237019950378</v>
      </c>
      <c r="AJ18" s="32">
        <f>'Intermediate calculations'!AT8/1000</f>
        <v>1367.6103774116118</v>
      </c>
      <c r="AK18" s="32">
        <f>'Intermediate calculations'!AU8/1000</f>
        <v>1422.1247729368895</v>
      </c>
      <c r="AL18" s="32">
        <f>'Intermediate calculations'!AV8/1000</f>
        <v>1473.9119550836995</v>
      </c>
      <c r="AM18" s="32">
        <f>'Intermediate calculations'!AW8/1000</f>
        <v>1529.6709201930335</v>
      </c>
      <c r="AN18" s="32">
        <f>'Intermediate calculations'!AX8/1000</f>
        <v>1590.8081297568194</v>
      </c>
      <c r="AO18" s="32">
        <f>'Intermediate calculations'!AY8/1000</f>
        <v>1648.7008690859141</v>
      </c>
      <c r="AP18" s="32">
        <f>'Intermediate calculations'!AZ8/1000</f>
        <v>1707.8825778142848</v>
      </c>
      <c r="AQ18" s="32">
        <f>'Intermediate calculations'!BA8/1000</f>
        <v>1767.5897013663366</v>
      </c>
      <c r="AR18" s="32">
        <f>'Intermediate calculations'!BB8/1000</f>
        <v>1832.8825960884196</v>
      </c>
      <c r="AS18" s="32">
        <f>'Intermediate calculations'!BC8/1000</f>
        <v>1894.8174958799341</v>
      </c>
      <c r="AT18" s="32">
        <f>'Intermediate calculations'!BD8/1000</f>
        <v>1957.7279096837374</v>
      </c>
      <c r="AU18" s="32">
        <f>'Intermediate calculations'!BE8/1000</f>
        <v>2022.7048820287469</v>
      </c>
      <c r="AV18" s="32">
        <f>'Intermediate calculations'!BF8/1000</f>
        <v>2090.080295685847</v>
      </c>
      <c r="AW18" s="32">
        <f>'Intermediate calculations'!BG8/1000</f>
        <v>2158.883716426873</v>
      </c>
      <c r="AX18" s="32">
        <f>'Intermediate calculations'!BH8/1000</f>
        <v>2173.6276818393558</v>
      </c>
      <c r="AY18" s="32">
        <f>'Intermediate calculations'!BI8/1000</f>
        <v>2177.1962943385283</v>
      </c>
      <c r="AZ18" s="32">
        <f>'Intermediate calculations'!BJ8/1000</f>
        <v>2179.9566936402853</v>
      </c>
      <c r="BA18" s="32">
        <f>'Intermediate calculations'!BK8/1000</f>
        <v>2177.6354688890387</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920.44626243808557</v>
      </c>
      <c r="P19" s="32">
        <f>'Intermediate calculations'!Z5/1000</f>
        <v>941.69158339834928</v>
      </c>
      <c r="Q19" s="32">
        <f>'Intermediate calculations'!AA5/1000</f>
        <v>967.64007013586581</v>
      </c>
      <c r="R19" s="32">
        <f>'Intermediate calculations'!AB5/1000</f>
        <v>985.20595615671004</v>
      </c>
      <c r="S19" s="32">
        <f>'Intermediate calculations'!AC5/1000</f>
        <v>997.18214033234744</v>
      </c>
      <c r="T19" s="32">
        <f>'Intermediate calculations'!AD5/1000</f>
        <v>1003.4285497078976</v>
      </c>
      <c r="U19" s="32">
        <f>'Intermediate calculations'!AE5/1000</f>
        <v>1014.0635244529058</v>
      </c>
      <c r="V19" s="32">
        <f>'Intermediate calculations'!AF5/1000</f>
        <v>1025.3556611865479</v>
      </c>
      <c r="W19" s="32">
        <f>'Intermediate calculations'!AG5/1000</f>
        <v>942.61165771819515</v>
      </c>
      <c r="X19" s="32">
        <f>'Intermediate calculations'!AH5/1000</f>
        <v>973.98499514574155</v>
      </c>
      <c r="Y19" s="32">
        <f>'Intermediate calculations'!AI5/1000</f>
        <v>993.89818645165519</v>
      </c>
      <c r="Z19" s="32">
        <f>'Intermediate calculations'!AJ5/1000</f>
        <v>1010.9448462458669</v>
      </c>
      <c r="AA19" s="32">
        <f>'Intermediate calculations'!AK5/1000</f>
        <v>1030.2880503002361</v>
      </c>
      <c r="AB19" s="32">
        <f>'Intermediate calculations'!AL5/1000</f>
        <v>1052.9373732631725</v>
      </c>
      <c r="AC19" s="32">
        <f>'Intermediate calculations'!AM5/1000</f>
        <v>1077.2315941191539</v>
      </c>
      <c r="AD19" s="32">
        <f>'Intermediate calculations'!AN5/1000</f>
        <v>1104.4038525744502</v>
      </c>
      <c r="AE19" s="32">
        <f>'Intermediate calculations'!AO5/1000</f>
        <v>1133.569353711305</v>
      </c>
      <c r="AF19" s="32">
        <f>'Intermediate calculations'!AP5/1000</f>
        <v>1164.2353509146876</v>
      </c>
      <c r="AG19" s="32">
        <f>'Intermediate calculations'!AQ5/1000</f>
        <v>1194.8567691127957</v>
      </c>
      <c r="AH19" s="32">
        <f>'Intermediate calculations'!AR5/1000</f>
        <v>1231.6684588962025</v>
      </c>
      <c r="AI19" s="32">
        <f>'Intermediate calculations'!AS5/1000</f>
        <v>1270.7886284002054</v>
      </c>
      <c r="AJ19" s="32">
        <f>'Intermediate calculations'!AT5/1000</f>
        <v>1312.2625063883959</v>
      </c>
      <c r="AK19" s="32">
        <f>'Intermediate calculations'!AU5/1000</f>
        <v>1359.9747244062169</v>
      </c>
      <c r="AL19" s="32">
        <f>'Intermediate calculations'!AV5/1000</f>
        <v>1405.300024289098</v>
      </c>
      <c r="AM19" s="32">
        <f>'Intermediate calculations'!AW5/1000</f>
        <v>1454.1015174380232</v>
      </c>
      <c r="AN19" s="32">
        <f>'Intermediate calculations'!AX5/1000</f>
        <v>1507.6101704021012</v>
      </c>
      <c r="AO19" s="32">
        <f>'Intermediate calculations'!AY5/1000</f>
        <v>1558.2791904637443</v>
      </c>
      <c r="AP19" s="32">
        <f>'Intermediate calculations'!AZ5/1000</f>
        <v>1610.0763453676429</v>
      </c>
      <c r="AQ19" s="32">
        <f>'Intermediate calculations'!BA5/1000</f>
        <v>1662.3333550745845</v>
      </c>
      <c r="AR19" s="32">
        <f>'Intermediate calculations'!BB5/1000</f>
        <v>1719.4791566188787</v>
      </c>
      <c r="AS19" s="32">
        <f>'Intermediate calculations'!BC5/1000</f>
        <v>1773.6859659082604</v>
      </c>
      <c r="AT19" s="32">
        <f>'Intermediate calculations'!BD5/1000</f>
        <v>1828.7465668756984</v>
      </c>
      <c r="AU19" s="32">
        <f>'Intermediate calculations'!BE5/1000</f>
        <v>1885.615866090903</v>
      </c>
      <c r="AV19" s="32">
        <f>'Intermediate calculations'!BF5/1000</f>
        <v>1944.5843347765338</v>
      </c>
      <c r="AW19" s="32">
        <f>'Intermediate calculations'!BG5/1000</f>
        <v>2004.8026271951949</v>
      </c>
      <c r="AX19" s="32">
        <f>'Intermediate calculations'!BH5/1000</f>
        <v>2017.7068754296158</v>
      </c>
      <c r="AY19" s="32">
        <f>'Intermediate calculations'!BI5/1000</f>
        <v>2020.8302048904129</v>
      </c>
      <c r="AZ19" s="32">
        <f>'Intermediate calculations'!BJ5/1000</f>
        <v>2023.2461680875208</v>
      </c>
      <c r="BA19" s="32">
        <f>'Intermediate calculations'!BK5/1000</f>
        <v>2021.2145802778664</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215.15729984140501</v>
      </c>
      <c r="Q24" s="32">
        <f>'Intermediate calculations'!AA32/1000</f>
        <v>221.26625183821383</v>
      </c>
      <c r="R24" s="32">
        <f>'Intermediate calculations'!AB32/1000</f>
        <v>225.16453122577883</v>
      </c>
      <c r="S24" s="32">
        <f>'Intermediate calculations'!AC32/1000</f>
        <v>227.57954482450739</v>
      </c>
      <c r="T24" s="32">
        <f>'Intermediate calculations'!AD32/1000</f>
        <v>228.47375642089816</v>
      </c>
      <c r="U24" s="32">
        <f>'Intermediate calculations'!AE32/1000</f>
        <v>230.50265811419081</v>
      </c>
      <c r="V24" s="32">
        <f>'Intermediate calculations'!AF32/1000</f>
        <v>232.69090070904011</v>
      </c>
      <c r="W24" s="32">
        <f>'Intermediate calculations'!AG32/1000</f>
        <v>210.34304320446503</v>
      </c>
      <c r="X24" s="32">
        <f>'Intermediate calculations'!AH32/1000</f>
        <v>217.96865325435621</v>
      </c>
      <c r="Y24" s="32">
        <f>'Intermediate calculations'!AI32/1000</f>
        <v>222.59914465439437</v>
      </c>
      <c r="Z24" s="32">
        <f>'Intermediate calculations'!AJ32/1000</f>
        <v>226.47558874074986</v>
      </c>
      <c r="AA24" s="32">
        <f>'Intermediate calculations'!AK32/1000</f>
        <v>230.94439925615964</v>
      </c>
      <c r="AB24" s="32">
        <f>'Intermediate calculations'!AL32/1000</f>
        <v>236.2687896315621</v>
      </c>
      <c r="AC24" s="32">
        <f>'Intermediate calculations'!AM32/1000</f>
        <v>242.10077276460694</v>
      </c>
      <c r="AD24" s="32">
        <f>'Intermediate calculations'!AN32/1000</f>
        <v>248.67836461690982</v>
      </c>
      <c r="AE24" s="32">
        <f>'Intermediate calculations'!AO32/1000</f>
        <v>255.77076899995771</v>
      </c>
      <c r="AF24" s="32">
        <f>'Intermediate calculations'!AP32/1000</f>
        <v>263.24943226639601</v>
      </c>
      <c r="AG24" s="32">
        <f>'Intermediate calculations'!AQ32/1000</f>
        <v>270.71136154476079</v>
      </c>
      <c r="AH24" s="32">
        <f>'Intermediate calculations'!AR32/1000</f>
        <v>279.85300795729006</v>
      </c>
      <c r="AI24" s="32">
        <f>'Intermediate calculations'!AS32/1000</f>
        <v>289.5927738437997</v>
      </c>
      <c r="AJ24" s="32">
        <f>'Intermediate calculations'!AT32/1000</f>
        <v>299.9424211020069</v>
      </c>
      <c r="AK24" s="32">
        <f>'Intermediate calculations'!AU32/1000</f>
        <v>311.91499649389556</v>
      </c>
      <c r="AL24" s="32">
        <f>'Intermediate calculations'!AV32/1000</f>
        <v>323.26106857813289</v>
      </c>
      <c r="AM24" s="32">
        <f>'Intermediate calculations'!AW32/1000</f>
        <v>335.57766463346081</v>
      </c>
      <c r="AN24" s="32">
        <f>'Intermediate calculations'!AX32/1000</f>
        <v>349.11884496263343</v>
      </c>
      <c r="AO24" s="32">
        <f>'Intermediate calculations'!AY32/1000</f>
        <v>361.91644514892857</v>
      </c>
      <c r="AP24" s="32">
        <f>'Intermediate calculations'!AZ32/1000</f>
        <v>375.00520472401809</v>
      </c>
      <c r="AQ24" s="32">
        <f>'Intermediate calculations'!BA32/1000</f>
        <v>388.21081934372489</v>
      </c>
      <c r="AR24" s="32">
        <f>'Intermediate calculations'!BB32/1000</f>
        <v>402.75285088836085</v>
      </c>
      <c r="AS24" s="32">
        <f>'Intermediate calculations'!BC32/1000</f>
        <v>416.52617409941649</v>
      </c>
      <c r="AT24" s="32">
        <f>'Intermediate calculations'!BD32/1000</f>
        <v>430.51990237712079</v>
      </c>
      <c r="AU24" s="32">
        <f>'Intermediate calculations'!BE32/1000</f>
        <v>444.98305360347194</v>
      </c>
      <c r="AV24" s="32">
        <f>'Intermediate calculations'!BF32/1000</f>
        <v>459.99136621631192</v>
      </c>
      <c r="AW24" s="32">
        <f>'Intermediate calculations'!BG32/1000</f>
        <v>475.38965860531829</v>
      </c>
      <c r="AX24" s="32">
        <f>'Intermediate calculations'!BH32/1000</f>
        <v>478.44726862896454</v>
      </c>
      <c r="AY24" s="32">
        <f>'Intermediate calculations'!BI32/1000</f>
        <v>478.95252342671586</v>
      </c>
      <c r="AZ24" s="32">
        <f>'Intermediate calculations'!BJ32/1000</f>
        <v>479.27172398552312</v>
      </c>
      <c r="BA24" s="32">
        <f>'Intermediate calculations'!BK32/1000</f>
        <v>478.42945235726216</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238.5884512506511</v>
      </c>
      <c r="Q25" s="32">
        <f>'Intermediate calculations'!AA29/1000</f>
        <v>245.79232692559364</v>
      </c>
      <c r="R25" s="32">
        <f>'Intermediate calculations'!AB29/1000</f>
        <v>250.38930527292379</v>
      </c>
      <c r="S25" s="32">
        <f>'Intermediate calculations'!AC29/1000</f>
        <v>253.23716816784003</v>
      </c>
      <c r="T25" s="32">
        <f>'Intermediate calculations'!AD29/1000</f>
        <v>254.29165168168265</v>
      </c>
      <c r="U25" s="32">
        <f>'Intermediate calculations'!AE29/1000</f>
        <v>256.68419880969998</v>
      </c>
      <c r="V25" s="32">
        <f>'Intermediate calculations'!AF29/1000</f>
        <v>259.26464593191383</v>
      </c>
      <c r="W25" s="32">
        <f>'Intermediate calculations'!AG29/1000</f>
        <v>232.91132262074873</v>
      </c>
      <c r="X25" s="32">
        <f>'Intermediate calculations'!AH29/1000</f>
        <v>241.90369099648728</v>
      </c>
      <c r="Y25" s="32">
        <f>'Intermediate calculations'!AI29/1000</f>
        <v>247.36411765840745</v>
      </c>
      <c r="Z25" s="32">
        <f>'Intermediate calculations'!AJ29/1000</f>
        <v>251.9353471055465</v>
      </c>
      <c r="AA25" s="32">
        <f>'Intermediate calculations'!AK29/1000</f>
        <v>257.20511438882272</v>
      </c>
      <c r="AB25" s="32">
        <f>'Intermediate calculations'!AL29/1000</f>
        <v>263.48380938090912</v>
      </c>
      <c r="AC25" s="32">
        <f>'Intermediate calculations'!AM29/1000</f>
        <v>270.36107432762401</v>
      </c>
      <c r="AD25" s="32">
        <f>'Intermediate calculations'!AN29/1000</f>
        <v>278.11758542302255</v>
      </c>
      <c r="AE25" s="32">
        <f>'Intermediate calculations'!AO29/1000</f>
        <v>286.48118026524497</v>
      </c>
      <c r="AF25" s="32">
        <f>'Intermediate calculations'!AP29/1000</f>
        <v>295.30026419556964</v>
      </c>
      <c r="AG25" s="32">
        <f>'Intermediate calculations'!AQ29/1000</f>
        <v>304.09961486073018</v>
      </c>
      <c r="AH25" s="32">
        <f>'Intermediate calculations'!AR29/1000</f>
        <v>314.87974281959225</v>
      </c>
      <c r="AI25" s="32">
        <f>'Intermediate calculations'!AS29/1000</f>
        <v>326.36519279302695</v>
      </c>
      <c r="AJ25" s="32">
        <f>'Intermediate calculations'!AT29/1000</f>
        <v>338.56983479489281</v>
      </c>
      <c r="AK25" s="32">
        <f>'Intermediate calculations'!AU29/1000</f>
        <v>352.68828664671565</v>
      </c>
      <c r="AL25" s="32">
        <f>'Intermediate calculations'!AV29/1000</f>
        <v>366.06794534046196</v>
      </c>
      <c r="AM25" s="32">
        <f>'Intermediate calculations'!AW29/1000</f>
        <v>380.59207759218356</v>
      </c>
      <c r="AN25" s="32">
        <f>'Intermediate calculations'!AX29/1000</f>
        <v>396.56027960691449</v>
      </c>
      <c r="AO25" s="32">
        <f>'Intermediate calculations'!AY29/1000</f>
        <v>411.65162763647021</v>
      </c>
      <c r="AP25" s="32">
        <f>'Intermediate calculations'!AZ29/1000</f>
        <v>427.08632032474367</v>
      </c>
      <c r="AQ25" s="32">
        <f>'Intermediate calculations'!BA29/1000</f>
        <v>442.65881229738739</v>
      </c>
      <c r="AR25" s="32">
        <f>'Intermediate calculations'!BB29/1000</f>
        <v>459.80725074695687</v>
      </c>
      <c r="AS25" s="32">
        <f>'Intermediate calculations'!BC29/1000</f>
        <v>476.0492032283442</v>
      </c>
      <c r="AT25" s="32">
        <f>'Intermediate calculations'!BD29/1000</f>
        <v>492.5510645613798</v>
      </c>
      <c r="AU25" s="32">
        <f>'Intermediate calculations'!BE29/1000</f>
        <v>509.60648476388798</v>
      </c>
      <c r="AV25" s="32">
        <f>'Intermediate calculations'!BF29/1000</f>
        <v>527.30477707491775</v>
      </c>
      <c r="AW25" s="32">
        <f>'Intermediate calculations'!BG29/1000</f>
        <v>545.46294627231237</v>
      </c>
      <c r="AX25" s="32">
        <f>'Intermediate calculations'!BH29/1000</f>
        <v>549.0685798546865</v>
      </c>
      <c r="AY25" s="32">
        <f>'Intermediate calculations'!BI29/1000</f>
        <v>549.66439281066812</v>
      </c>
      <c r="AZ25" s="32">
        <f>'Intermediate calculations'!BJ29/1000</f>
        <v>550.0408045327149</v>
      </c>
      <c r="BA25" s="32">
        <f>'Intermediate calculations'!BK29/1000</f>
        <v>549.04757032532655</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2896.0855151347182</v>
      </c>
      <c r="Q31" s="34">
        <f>'Intermediate calculations'!AA15/1000</f>
        <v>2942.4453105118946</v>
      </c>
      <c r="R31" s="34">
        <f>'Intermediate calculations'!AB15/1000</f>
        <v>2979.877509050561</v>
      </c>
      <c r="S31" s="34">
        <f>'Intermediate calculations'!AC15/1000</f>
        <v>3011.589701515968</v>
      </c>
      <c r="T31" s="34">
        <f>'Intermediate calculations'!AD15/1000</f>
        <v>3037.4479061853244</v>
      </c>
      <c r="U31" s="34">
        <f>'Intermediate calculations'!AE15/1000</f>
        <v>3068.5581134720883</v>
      </c>
      <c r="V31" s="34">
        <f>'Intermediate calculations'!AF15/1000</f>
        <v>3100.7243936023351</v>
      </c>
      <c r="W31" s="34">
        <f>'Intermediate calculations'!AG15/1000</f>
        <v>3026.0271126812381</v>
      </c>
      <c r="X31" s="34">
        <f>'Intermediate calculations'!AH15/1000</f>
        <v>3075.9710714397479</v>
      </c>
      <c r="Y31" s="34">
        <f>'Intermediate calculations'!AI15/1000</f>
        <v>3113.0169320309769</v>
      </c>
      <c r="Z31" s="34">
        <f>'Intermediate calculations'!AJ15/1000</f>
        <v>3146.9609577712658</v>
      </c>
      <c r="AA31" s="34">
        <f>'Intermediate calculations'!AK15/1000</f>
        <v>3183.6895527515512</v>
      </c>
      <c r="AB31" s="34">
        <f>'Intermediate calculations'!AL15/1000</f>
        <v>3224.3552817876357</v>
      </c>
      <c r="AC31" s="34">
        <f>'Intermediate calculations'!AM15/1000</f>
        <v>3264.8908536168506</v>
      </c>
      <c r="AD31" s="34">
        <f>'Intermediate calculations'!AN15/1000</f>
        <v>3308.8331002959953</v>
      </c>
      <c r="AE31" s="34">
        <f>'Intermediate calculations'!AO15/1000</f>
        <v>3355.1748418840571</v>
      </c>
      <c r="AF31" s="34">
        <f>'Intermediate calculations'!AP15/1000</f>
        <v>3403.3557390991991</v>
      </c>
      <c r="AG31" s="34">
        <f>'Intermediate calculations'!AQ15/1000</f>
        <v>3451.6160969250445</v>
      </c>
      <c r="AH31" s="34">
        <f>'Intermediate calculations'!AR15/1000</f>
        <v>3505.265257895423</v>
      </c>
      <c r="AI31" s="34">
        <f>'Intermediate calculations'!AS15/1000</f>
        <v>3561.645256144519</v>
      </c>
      <c r="AJ31" s="34">
        <f>'Intermediate calculations'!AT15/1000</f>
        <v>3620.8084918642994</v>
      </c>
      <c r="AK31" s="34">
        <f>'Intermediate calculations'!AU15/1000</f>
        <v>3687.1832470478967</v>
      </c>
      <c r="AL31" s="34">
        <f>'Intermediate calculations'!AV15/1000</f>
        <v>3750.9399404866444</v>
      </c>
      <c r="AM31" s="34">
        <f>'Intermediate calculations'!AW15/1000</f>
        <v>3817.0274089279669</v>
      </c>
      <c r="AN31" s="34">
        <f>'Intermediate calculations'!AX15/1000</f>
        <v>3888.5563896862764</v>
      </c>
      <c r="AO31" s="34">
        <f>'Intermediate calculations'!AY15/1000</f>
        <v>3956.9261534492689</v>
      </c>
      <c r="AP31" s="34">
        <f>'Intermediate calculations'!AZ15/1000</f>
        <v>4026.6594410149705</v>
      </c>
      <c r="AQ31" s="34">
        <f>'Intermediate calculations'!BA15/1000</f>
        <v>4096.9951642381511</v>
      </c>
      <c r="AR31" s="34">
        <f>'Intermediate calculations'!BB15/1000</f>
        <v>4171.3354292798203</v>
      </c>
      <c r="AS31" s="34">
        <f>'Intermediate calculations'!BC15/1000</f>
        <v>4242.3832429774939</v>
      </c>
      <c r="AT31" s="34">
        <f>'Intermediate calculations'!BD15/1000</f>
        <v>4314.4617023263854</v>
      </c>
      <c r="AU31" s="34">
        <f>'Intermediate calculations'!BE15/1000</f>
        <v>4388.6594984742569</v>
      </c>
      <c r="AV31" s="34">
        <f>'Intermediate calculations'!BF15/1000</f>
        <v>4465.3080492754834</v>
      </c>
      <c r="AW31" s="34">
        <f>'Intermediate calculations'!BG15/1000</f>
        <v>4541.7480082524207</v>
      </c>
      <c r="AX31" s="34">
        <f>'Intermediate calculations'!BH15/1000</f>
        <v>4564.3026862260531</v>
      </c>
      <c r="AY31" s="34">
        <f>'Intermediate calculations'!BI15/1000</f>
        <v>4575.7498374718825</v>
      </c>
      <c r="AZ31" s="34">
        <f>'Intermediate calculations'!BJ15/1000</f>
        <v>4586.4310475827006</v>
      </c>
      <c r="BA31" s="34">
        <f>'Intermediate calculations'!BK15/1000</f>
        <v>4592.083729135632</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1952.2937553922523</v>
      </c>
      <c r="P32" s="34">
        <f>'Intermediate calculations'!Z12/1000</f>
        <v>1989.2140809840128</v>
      </c>
      <c r="Q32" s="34">
        <f>'Intermediate calculations'!AA12/1000</f>
        <v>2031.5845891224524</v>
      </c>
      <c r="R32" s="34">
        <f>'Intermediate calculations'!AB12/1000</f>
        <v>2065.795725300226</v>
      </c>
      <c r="S32" s="34">
        <f>'Intermediate calculations'!AC12/1000</f>
        <v>2094.7790652397453</v>
      </c>
      <c r="T32" s="34">
        <f>'Intermediate calculations'!AD12/1000</f>
        <v>2118.4121564230554</v>
      </c>
      <c r="U32" s="34">
        <f>'Intermediate calculations'!AE12/1000</f>
        <v>2146.8453123571594</v>
      </c>
      <c r="V32" s="34">
        <f>'Intermediate calculations'!AF12/1000</f>
        <v>2176.2436654550011</v>
      </c>
      <c r="W32" s="34">
        <f>'Intermediate calculations'!AG12/1000</f>
        <v>2107.974128813672</v>
      </c>
      <c r="X32" s="34">
        <f>'Intermediate calculations'!AH12/1000</f>
        <v>2153.6203809989252</v>
      </c>
      <c r="Y32" s="34">
        <f>'Intermediate calculations'!AI12/1000</f>
        <v>2187.4784238333627</v>
      </c>
      <c r="Z32" s="34">
        <f>'Intermediate calculations'!AJ12/1000</f>
        <v>2218.5015465020278</v>
      </c>
      <c r="AA32" s="34">
        <f>'Intermediate calculations'!AK12/1000</f>
        <v>2252.0696246150687</v>
      </c>
      <c r="AB32" s="34">
        <f>'Intermediate calculations'!AL12/1000</f>
        <v>2289.2360441184483</v>
      </c>
      <c r="AC32" s="34">
        <f>'Intermediate calculations'!AM12/1000</f>
        <v>2326.2835065179829</v>
      </c>
      <c r="AD32" s="34">
        <f>'Intermediate calculations'!AN12/1000</f>
        <v>2366.4444974238368</v>
      </c>
      <c r="AE32" s="34">
        <f>'Intermediate calculations'!AO12/1000</f>
        <v>2408.7985053121702</v>
      </c>
      <c r="AF32" s="34">
        <f>'Intermediate calculations'!AP12/1000</f>
        <v>2452.8334084208354</v>
      </c>
      <c r="AG32" s="34">
        <f>'Intermediate calculations'!AQ12/1000</f>
        <v>2496.9409345086383</v>
      </c>
      <c r="AH32" s="34">
        <f>'Intermediate calculations'!AR12/1000</f>
        <v>2545.9735541097812</v>
      </c>
      <c r="AI32" s="34">
        <f>'Intermediate calculations'!AS12/1000</f>
        <v>2597.5020208604037</v>
      </c>
      <c r="AJ32" s="34">
        <f>'Intermediate calculations'!AT12/1000</f>
        <v>2651.5742258856126</v>
      </c>
      <c r="AK32" s="34">
        <f>'Intermediate calculations'!AU12/1000</f>
        <v>2712.2373949486519</v>
      </c>
      <c r="AL32" s="34">
        <f>'Intermediate calculations'!AV12/1000</f>
        <v>2770.5077879960813</v>
      </c>
      <c r="AM32" s="34">
        <f>'Intermediate calculations'!AW12/1000</f>
        <v>2830.9083915073834</v>
      </c>
      <c r="AN32" s="34">
        <f>'Intermediate calculations'!AX12/1000</f>
        <v>2896.2822620496668</v>
      </c>
      <c r="AO32" s="34">
        <f>'Intermediate calculations'!AY12/1000</f>
        <v>2958.7687680485533</v>
      </c>
      <c r="AP32" s="34">
        <f>'Intermediate calculations'!AZ12/1000</f>
        <v>3022.5014658373216</v>
      </c>
      <c r="AQ32" s="34">
        <f>'Intermediate calculations'!BA12/1000</f>
        <v>3086.784759346378</v>
      </c>
      <c r="AR32" s="34">
        <f>'Intermediate calculations'!BB12/1000</f>
        <v>3154.7280015314482</v>
      </c>
      <c r="AS32" s="34">
        <f>'Intermediate calculations'!BC12/1000</f>
        <v>3219.6621097173024</v>
      </c>
      <c r="AT32" s="34">
        <f>'Intermediate calculations'!BD12/1000</f>
        <v>3285.5381758992503</v>
      </c>
      <c r="AU32" s="34">
        <f>'Intermediate calculations'!BE12/1000</f>
        <v>3353.3512087213376</v>
      </c>
      <c r="AV32" s="34">
        <f>'Intermediate calculations'!BF12/1000</f>
        <v>3423.4041073396479</v>
      </c>
      <c r="AW32" s="34">
        <f>'Intermediate calculations'!BG12/1000</f>
        <v>3493.2663635809436</v>
      </c>
      <c r="AX32" s="34">
        <f>'Intermediate calculations'!BH12/1000</f>
        <v>3513.8801984537395</v>
      </c>
      <c r="AY32" s="34">
        <f>'Intermediate calculations'!BI12/1000</f>
        <v>3524.3423157059256</v>
      </c>
      <c r="AZ32" s="34">
        <f>'Intermediate calculations'!BJ12/1000</f>
        <v>3534.1044015013172</v>
      </c>
      <c r="BA32" s="34">
        <f>'Intermediate calculations'!BK12/1000</f>
        <v>3539.2706665332021</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165.45038158819111</v>
      </c>
      <c r="X37">
        <f>'Intermediate calculations'!AH27/1000</f>
        <v>166.72757611342394</v>
      </c>
      <c r="Y37">
        <f>'Intermediate calculations'!AI27/1000</f>
        <v>168.00602778869413</v>
      </c>
      <c r="Z37">
        <f>'Intermediate calculations'!AJ27/1000</f>
        <v>169.29567779839377</v>
      </c>
      <c r="AA37">
        <f>'Intermediate calculations'!AK27/1000</f>
        <v>170.60256644357034</v>
      </c>
      <c r="AB37">
        <f>'Intermediate calculations'!AL27/1000</f>
        <v>171.92801068022621</v>
      </c>
      <c r="AC37">
        <f>'Intermediate calculations'!AM27/1000</f>
        <v>173.07987695855277</v>
      </c>
      <c r="AD37">
        <f>'Intermediate calculations'!AN27/1000</f>
        <v>174.24608710846763</v>
      </c>
      <c r="AE37">
        <f>'Intermediate calculations'!AO27/1000</f>
        <v>175.42574353306424</v>
      </c>
      <c r="AF37">
        <f>'Intermediate calculations'!AP27/1000</f>
        <v>176.61839572538895</v>
      </c>
      <c r="AG37">
        <f>'Intermediate calculations'!AQ27/1000</f>
        <v>177.82239707284367</v>
      </c>
      <c r="AH37">
        <f>'Intermediate calculations'!AR27/1000</f>
        <v>178.88761132597523</v>
      </c>
      <c r="AI37">
        <f>'Intermediate calculations'!AS27/1000</f>
        <v>179.96418525878317</v>
      </c>
      <c r="AJ37">
        <f>'Intermediate calculations'!AT27/1000</f>
        <v>181.05224485949415</v>
      </c>
      <c r="AK37">
        <f>'Intermediate calculations'!AU27/1000</f>
        <v>182.15628467808995</v>
      </c>
      <c r="AL37">
        <f>'Intermediate calculations'!AV27/1000</f>
        <v>183.26656793524879</v>
      </c>
      <c r="AM37">
        <f>'Intermediate calculations'!AW27/1000</f>
        <v>184.2380640131411</v>
      </c>
      <c r="AN37">
        <f>'Intermediate calculations'!AX27/1000</f>
        <v>185.22162123570428</v>
      </c>
      <c r="AO37">
        <f>'Intermediate calculations'!AY27/1000</f>
        <v>186.20870303275669</v>
      </c>
      <c r="AP37">
        <f>'Intermediate calculations'!AZ27/1000</f>
        <v>187.20387282051431</v>
      </c>
      <c r="AQ37">
        <f>'Intermediate calculations'!BA27/1000</f>
        <v>188.20642014237166</v>
      </c>
      <c r="AR37">
        <f>'Intermediate calculations'!BB27/1000</f>
        <v>189.07736952977859</v>
      </c>
      <c r="AS37">
        <f>'Intermediate calculations'!BC27/1000</f>
        <v>189.94998096848715</v>
      </c>
      <c r="AT37">
        <f>'Intermediate calculations'!BD27/1000</f>
        <v>190.8286004374192</v>
      </c>
      <c r="AU37">
        <f>'Intermediate calculations'!BE27/1000</f>
        <v>191.7143455759057</v>
      </c>
      <c r="AV37">
        <f>'Intermediate calculations'!BF27/1000</f>
        <v>192.60757831766452</v>
      </c>
      <c r="AW37">
        <f>'Intermediate calculations'!BG27/1000</f>
        <v>193.35932377351497</v>
      </c>
      <c r="AX37">
        <f>'Intermediate calculations'!BH27/1000</f>
        <v>194.06072986740281</v>
      </c>
      <c r="AY37">
        <f>'Intermediate calculations'!BI27/1000</f>
        <v>194.75451424861069</v>
      </c>
      <c r="AZ37">
        <f>'Intermediate calculations'!BJ27/1000</f>
        <v>195.45101740855301</v>
      </c>
      <c r="BA37">
        <f>'Intermediate calculations'!BK27/1000</f>
        <v>196.14600228471835</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190.77951599143231</v>
      </c>
      <c r="X38">
        <f>'Intermediate calculations'!AH19/1000</f>
        <v>193.01708255808526</v>
      </c>
      <c r="Y38">
        <f>'Intermediate calculations'!AI19/1000</f>
        <v>195.25685157459012</v>
      </c>
      <c r="Z38">
        <f>'Intermediate calculations'!AJ19/1000</f>
        <v>197.51623938699987</v>
      </c>
      <c r="AA38">
        <f>'Intermediate calculations'!AK19/1000</f>
        <v>199.80582823271811</v>
      </c>
      <c r="AB38">
        <f>'Intermediate calculations'!AL19/1000</f>
        <v>202.12792533798358</v>
      </c>
      <c r="AC38">
        <f>'Intermediate calculations'!AM19/1000</f>
        <v>204.14592449372586</v>
      </c>
      <c r="AD38">
        <f>'Intermediate calculations'!AN19/1000</f>
        <v>206.18905323377834</v>
      </c>
      <c r="AE38">
        <f>'Intermediate calculations'!AO19/1000</f>
        <v>208.25573902334784</v>
      </c>
      <c r="AF38">
        <f>'Intermediate calculations'!AP19/1000</f>
        <v>210.34519260185004</v>
      </c>
      <c r="AG38">
        <f>'Intermediate calculations'!AQ19/1000</f>
        <v>212.45452920488526</v>
      </c>
      <c r="AH38">
        <f>'Intermediate calculations'!AR19/1000</f>
        <v>214.32071932083088</v>
      </c>
      <c r="AI38">
        <f>'Intermediate calculations'!AS19/1000</f>
        <v>216.20681089967013</v>
      </c>
      <c r="AJ38">
        <f>'Intermediate calculations'!AT19/1000</f>
        <v>218.11302466505779</v>
      </c>
      <c r="AK38">
        <f>'Intermediate calculations'!AU19/1000</f>
        <v>220.04723479322388</v>
      </c>
      <c r="AL38">
        <f>'Intermediate calculations'!AV19/1000</f>
        <v>221.99238304327631</v>
      </c>
      <c r="AM38">
        <f>'Intermediate calculations'!AW19/1000</f>
        <v>223.69438465742354</v>
      </c>
      <c r="AN38">
        <f>'Intermediate calculations'!AX19/1000</f>
        <v>225.41751665816264</v>
      </c>
      <c r="AO38">
        <f>'Intermediate calculations'!AY19/1000</f>
        <v>227.14682349748975</v>
      </c>
      <c r="AP38">
        <f>'Intermediate calculations'!AZ19/1000</f>
        <v>228.89030000105802</v>
      </c>
      <c r="AQ38">
        <f>'Intermediate calculations'!BA19/1000</f>
        <v>230.64670149241778</v>
      </c>
      <c r="AR38">
        <f>'Intermediate calculations'!BB19/1000</f>
        <v>232.17255146437364</v>
      </c>
      <c r="AS38">
        <f>'Intermediate calculations'!BC19/1000</f>
        <v>233.70131324839184</v>
      </c>
      <c r="AT38">
        <f>'Intermediate calculations'!BD19/1000</f>
        <v>235.24060073330676</v>
      </c>
      <c r="AU38">
        <f>'Intermediate calculations'!BE19/1000</f>
        <v>236.79237195475909</v>
      </c>
      <c r="AV38">
        <f>'Intermediate calculations'!BF19/1000</f>
        <v>238.3572609984503</v>
      </c>
      <c r="AW38">
        <f>'Intermediate calculations'!BG19/1000</f>
        <v>239.67427298480979</v>
      </c>
      <c r="AX38">
        <f>'Intermediate calculations'!BH19/1000</f>
        <v>240.90309349282441</v>
      </c>
      <c r="AY38">
        <f>'Intermediate calculations'!BI19/1000</f>
        <v>242.11856122713351</v>
      </c>
      <c r="AZ38">
        <f>'Intermediate calculations'!BJ19/1000</f>
        <v>243.33879209523167</v>
      </c>
      <c r="BA38">
        <f>'Intermediate calculations'!BK19/1000</f>
        <v>244.55636302316341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35259.61664680019</v>
      </c>
      <c r="AU4" s="81">
        <f t="shared" si="0"/>
        <v>38520.409703176469</v>
      </c>
      <c r="AV4" s="81">
        <f t="shared" si="0"/>
        <v>41446.841007195413</v>
      </c>
      <c r="AW4" s="81">
        <f>AW11-AV11</f>
        <v>27629.796641815454</v>
      </c>
      <c r="AX4" s="81">
        <f t="shared" si="0"/>
        <v>30446.43287685886</v>
      </c>
      <c r="AY4" s="81">
        <f t="shared" si="0"/>
        <v>33157.562239281833</v>
      </c>
      <c r="AZ4" s="81">
        <f t="shared" si="0"/>
        <v>36249.693439740688</v>
      </c>
      <c r="BA4" s="15">
        <f>BA8/'Intermediate calculations'!AV8</f>
        <v>3.5308171115186568</v>
      </c>
      <c r="BB4" s="15">
        <f>BB8/'Intermediate calculations'!AW8</f>
        <v>3.433253102298393</v>
      </c>
      <c r="BC4" s="15">
        <f>BC8/'Intermediate calculations'!AX8</f>
        <v>3.3377541092705734</v>
      </c>
      <c r="BD4" s="15">
        <f>BD8/'Intermediate calculations'!AY8</f>
        <v>3.2442330159192245</v>
      </c>
      <c r="BE4" s="15">
        <f>BE8/'Intermediate calculations'!AZ8</f>
        <v>3.1526086459819247</v>
      </c>
      <c r="BF4" s="15">
        <f>BF8/'Intermediate calculations'!BA8</f>
        <v>3.0628052211155739</v>
      </c>
      <c r="BG4" s="15">
        <f>BG8/'Intermediate calculations'!BB8</f>
        <v>2.9899291852606629</v>
      </c>
      <c r="BH4" s="15">
        <f>BH8/'Intermediate calculations'!BC8</f>
        <v>2.9184695640871441</v>
      </c>
      <c r="BI4" s="15">
        <f>BI8/'Intermediate calculations'!BD8</f>
        <v>2.8483729040734151</v>
      </c>
      <c r="BJ4" s="15">
        <f>BJ8/'Intermediate calculations'!BE8</f>
        <v>2.7795890112494339</v>
      </c>
      <c r="BK4" s="15">
        <f>BK8/'Intermediate calculations'!BF8</f>
        <v>2.7120706846423053</v>
      </c>
      <c r="BL4" s="15">
        <f>BL8/'Intermediate calculations'!BG8</f>
        <v>2.6457734767135364</v>
      </c>
      <c r="BM4" s="15">
        <f>BM8/'Intermediate calculations'!BH8</f>
        <v>2.5806554775554096</v>
      </c>
      <c r="BN4" s="15">
        <f>BN8/'Intermediate calculations'!BI8</f>
        <v>2.5166771200581546</v>
      </c>
      <c r="BO4" s="15">
        <f>BO8/'Intermediate calculations'!BJ8</f>
        <v>2.4538010036352174</v>
      </c>
      <c r="BP4" s="15">
        <f>BP8/'Intermediate calculations'!BK8</f>
        <v>2.3919917344128265</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593358.66490468499</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603045.20236245112</v>
      </c>
      <c r="AI5" s="23">
        <f>'Intermediate calculations'!AD15*'Intermediate calculations'!AD16*Constants!$H$18</f>
        <v>604015.06594627828</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590321.23142302397</v>
      </c>
      <c r="AM5" s="23">
        <f>'Intermediate calculations'!AH15*'Intermediate calculations'!AH16*Constants!$H$18</f>
        <v>596528.55622412032</v>
      </c>
      <c r="AN5" s="23">
        <f>'Intermediate calculations'!AI15*'Intermediate calculations'!AI16*Constants!$H$18</f>
        <v>600280.63385883544</v>
      </c>
      <c r="AO5" s="23">
        <f>'Intermediate calculations'!AJ15*'Intermediate calculations'!AJ16*Constants!$H$18</f>
        <v>603492.41934072447</v>
      </c>
      <c r="AP5" s="23">
        <f>'Intermediate calculations'!AK15*'Intermediate calculations'!AK16*Constants!$H$18</f>
        <v>607290.63280930289</v>
      </c>
      <c r="AQ5" s="23">
        <f>'Intermediate calculations'!AL15*'Intermediate calculations'!AL16*Constants!$H$18</f>
        <v>611880.50903232722</v>
      </c>
      <c r="AR5" s="23">
        <f>'Intermediate calculations'!AM15*'Intermediate calculations'!AM16*Constants!$H$18</f>
        <v>616478.4733810504</v>
      </c>
      <c r="AS5" s="23">
        <f>'Intermediate calculations'!AN15*'Intermediate calculations'!AN16*Constants!$H$18</f>
        <v>621745.94895128638</v>
      </c>
      <c r="AT5" s="23">
        <f>'Intermediate calculations'!AO15*'Intermediate calculations'!AO16*Constants!$H$18</f>
        <v>627482.37788429984</v>
      </c>
      <c r="AU5" s="23">
        <f>'Intermediate calculations'!AP15*'Intermediate calculations'!AP16*Constants!$H$18</f>
        <v>633574.75465749286</v>
      </c>
      <c r="AV5" s="23">
        <f>'Intermediate calculations'!AQ15*'Intermediate calculations'!AQ16*Constants!$H$18</f>
        <v>639690.30975395022</v>
      </c>
      <c r="AW5" s="23">
        <f>'Intermediate calculations'!AR15*'Intermediate calculations'!AR16*Constants!$H$18</f>
        <v>646806.85344194504</v>
      </c>
      <c r="AX5" s="23">
        <f>'Intermediate calculations'!AS15*'Intermediate calculations'!AS16*Constants!$H$18</f>
        <v>654421.83774269093</v>
      </c>
      <c r="AY5" s="23">
        <f>'Intermediate calculations'!AT15*'Intermediate calculations'!AT16*Constants!$H$18</f>
        <v>662537.62127448013</v>
      </c>
      <c r="AZ5" s="23">
        <f>'Intermediate calculations'!AU15*'Intermediate calculations'!AU16*Constants!$H$18</f>
        <v>671954.32662793866</v>
      </c>
      <c r="BA5" s="23">
        <f>'Intermediate calculations'!AV15*'Intermediate calculations'!AV16*Constants!$H$18</f>
        <v>680871.64455170278</v>
      </c>
      <c r="BB5" s="23">
        <f>'Intermediate calculations'!AW15*'Intermediate calculations'!AW16*Constants!$H$18</f>
        <v>690189.94042204367</v>
      </c>
      <c r="BC5" s="23">
        <f>'Intermediate calculations'!AX15*'Intermediate calculations'!AX16*Constants!$H$18</f>
        <v>700464.68899309332</v>
      </c>
      <c r="BD5" s="23">
        <f>'Intermediate calculations'!AY15*'Intermediate calculations'!AY16*Constants!$H$18</f>
        <v>710141.50463954243</v>
      </c>
      <c r="BE5" s="23">
        <f>'Intermediate calculations'!AZ15*'Intermediate calculations'!AZ16*Constants!$H$18</f>
        <v>720035.64154432213</v>
      </c>
      <c r="BF5" s="23">
        <f>'Intermediate calculations'!BA15*'Intermediate calculations'!BA16*Constants!$H$18</f>
        <v>730009.08803148416</v>
      </c>
      <c r="BG5" s="23">
        <f>'Intermediate calculations'!BB15*'Intermediate calculations'!BB16*Constants!$H$18</f>
        <v>740665.07209798158</v>
      </c>
      <c r="BH5" s="23">
        <f>'Intermediate calculations'!BC15*'Intermediate calculations'!BC16*Constants!$H$18</f>
        <v>750705.37187630835</v>
      </c>
      <c r="BI5" s="23">
        <f>'Intermediate calculations'!BD15*'Intermediate calculations'!BD16*Constants!$H$18</f>
        <v>760898.73448533076</v>
      </c>
      <c r="BJ5" s="23">
        <f>'Intermediate calculations'!BE15*'Intermediate calculations'!BE16*Constants!$H$18</f>
        <v>771435.06060797372</v>
      </c>
      <c r="BK5" s="23">
        <f>'Intermediate calculations'!BF15*'Intermediate calculations'!BF16*Constants!$H$18</f>
        <v>782369.16643533821</v>
      </c>
      <c r="BL5" s="23">
        <f>'Intermediate calculations'!BG15*'Intermediate calculations'!BG16*Constants!$H$18</f>
        <v>793232.92672171001</v>
      </c>
      <c r="BM5" s="23">
        <f>'Intermediate calculations'!BH15*'Intermediate calculations'!BH16*Constants!$H$18</f>
        <v>794681.64937430457</v>
      </c>
      <c r="BN5" s="23">
        <f>'Intermediate calculations'!BI15*'Intermediate calculations'!BI16*Constants!$H$18</f>
        <v>794227.35387078463</v>
      </c>
      <c r="BO5" s="23">
        <f>'Intermediate calculations'!BJ15*'Intermediate calculations'!BJ16*Constants!$H$18</f>
        <v>793675.91125151992</v>
      </c>
      <c r="BP5" s="23">
        <f>'Intermediate calculations'!BK15*'Intermediate calculations'!BK16*Constants!$H$18</f>
        <v>792291.598479026</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491640.03663531045</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499666.02481460234</v>
      </c>
      <c r="AI6" s="23">
        <f>'Intermediate calculations'!AD15*'Intermediate calculations'!AD16*Constants!$H$19</f>
        <v>500469.62606977345</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489123.30603621987</v>
      </c>
      <c r="AM6" s="23">
        <f>'Intermediate calculations'!AH15*'Intermediate calculations'!AH16*Constants!$H$19</f>
        <v>494266.5180142711</v>
      </c>
      <c r="AN6" s="23">
        <f>'Intermediate calculations'!AI15*'Intermediate calculations'!AI16*Constants!$H$19</f>
        <v>497375.38234017795</v>
      </c>
      <c r="AO6" s="23">
        <f>'Intermediate calculations'!AJ15*'Intermediate calculations'!AJ16*Constants!$H$19</f>
        <v>500036.57602517167</v>
      </c>
      <c r="AP6" s="23">
        <f>'Intermediate calculations'!AK15*'Intermediate calculations'!AK16*Constants!$H$19</f>
        <v>503183.6671848509</v>
      </c>
      <c r="AQ6" s="23">
        <f>'Intermediate calculations'!AL15*'Intermediate calculations'!AL16*Constants!$H$19</f>
        <v>506986.7074839283</v>
      </c>
      <c r="AR6" s="23">
        <f>'Intermediate calculations'!AM15*'Intermediate calculations'!AM16*Constants!$H$19</f>
        <v>510796.44937287032</v>
      </c>
      <c r="AS6" s="23">
        <f>'Intermediate calculations'!AN15*'Intermediate calculations'!AN16*Constants!$H$19</f>
        <v>515160.92913106584</v>
      </c>
      <c r="AT6" s="23">
        <f>'Intermediate calculations'!AO15*'Intermediate calculations'!AO16*Constants!$H$19</f>
        <v>519913.97024699126</v>
      </c>
      <c r="AU6" s="23">
        <f>'Intermediate calculations'!AP15*'Intermediate calculations'!AP16*Constants!$H$19</f>
        <v>524961.93957335129</v>
      </c>
      <c r="AV6" s="23">
        <f>'Intermediate calculations'!AQ15*'Intermediate calculations'!AQ16*Constants!$H$19</f>
        <v>530029.11379613017</v>
      </c>
      <c r="AW6" s="23">
        <f>'Intermediate calculations'!AR15*'Intermediate calculations'!AR16*Constants!$H$19</f>
        <v>535925.67856618308</v>
      </c>
      <c r="AX6" s="23">
        <f>'Intermediate calculations'!AS15*'Intermediate calculations'!AS16*Constants!$H$19</f>
        <v>542235.23698680103</v>
      </c>
      <c r="AY6" s="23">
        <f>'Intermediate calculations'!AT15*'Intermediate calculations'!AT16*Constants!$H$19</f>
        <v>548959.74334171205</v>
      </c>
      <c r="AZ6" s="23">
        <f>'Intermediate calculations'!AU15*'Intermediate calculations'!AU16*Constants!$H$19</f>
        <v>556762.15634886338</v>
      </c>
      <c r="BA6" s="23">
        <f>'Intermediate calculations'!AV15*'Intermediate calculations'!AV16*Constants!$H$19</f>
        <v>564150.79119998228</v>
      </c>
      <c r="BB6" s="23">
        <f>'Intermediate calculations'!AW15*'Intermediate calculations'!AW16*Constants!$H$19</f>
        <v>571871.6649211219</v>
      </c>
      <c r="BC6" s="23">
        <f>'Intermediate calculations'!AX15*'Intermediate calculations'!AX16*Constants!$H$19</f>
        <v>580385.02802284877</v>
      </c>
      <c r="BD6" s="23">
        <f>'Intermediate calculations'!AY15*'Intermediate calculations'!AY16*Constants!$H$19</f>
        <v>588402.9609870495</v>
      </c>
      <c r="BE6" s="23">
        <f>'Intermediate calculations'!AZ15*'Intermediate calculations'!AZ16*Constants!$H$19</f>
        <v>596600.96013672405</v>
      </c>
      <c r="BF6" s="23">
        <f>'Intermediate calculations'!BA15*'Intermediate calculations'!BA16*Constants!$H$19</f>
        <v>604864.67294037261</v>
      </c>
      <c r="BG6" s="23">
        <f>'Intermediate calculations'!BB15*'Intermediate calculations'!BB16*Constants!$H$19</f>
        <v>613693.91688118479</v>
      </c>
      <c r="BH6" s="23">
        <f>'Intermediate calculations'!BC15*'Intermediate calculations'!BC16*Constants!$H$19</f>
        <v>622013.02241179836</v>
      </c>
      <c r="BI6" s="23">
        <f>'Intermediate calculations'!BD15*'Intermediate calculations'!BD16*Constants!$H$19</f>
        <v>630458.95143070258</v>
      </c>
      <c r="BJ6" s="23">
        <f>'Intermediate calculations'!BE15*'Intermediate calculations'!BE16*Constants!$H$19</f>
        <v>639189.05021803535</v>
      </c>
      <c r="BK6" s="23">
        <f>'Intermediate calculations'!BF15*'Intermediate calculations'!BF16*Constants!$H$19</f>
        <v>648248.73790356598</v>
      </c>
      <c r="BL6" s="23">
        <f>'Intermediate calculations'!BG15*'Intermediate calculations'!BG16*Constants!$H$19</f>
        <v>657250.13928370259</v>
      </c>
      <c r="BM6" s="23">
        <f>'Intermediate calculations'!BH15*'Intermediate calculations'!BH16*Constants!$H$19</f>
        <v>658450.50948156661</v>
      </c>
      <c r="BN6" s="23">
        <f>'Intermediate calculations'!BI15*'Intermediate calculations'!BI16*Constants!$H$19</f>
        <v>658074.09320722159</v>
      </c>
      <c r="BO6" s="23">
        <f>'Intermediate calculations'!BJ15*'Intermediate calculations'!BJ16*Constants!$H$19</f>
        <v>657617.18360840227</v>
      </c>
      <c r="BP6" s="23">
        <f>'Intermediate calculations'!BK15*'Intermediate calculations'!BK16*Constants!$H$19</f>
        <v>656470.1815969072</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610311.7696162475</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620275.0652870927</v>
      </c>
      <c r="AI7" s="23">
        <f>'Intermediate calculations'!AD15*'Intermediate calculations'!AD16*(1-Constants!$H$18-Constants!$H$19)</f>
        <v>621272.6392590293</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607187.55232082482</v>
      </c>
      <c r="AM7" s="23">
        <f>'Intermediate calculations'!AH15*'Intermediate calculations'!AH16*(1-Constants!$H$18-Constants!$H$19)</f>
        <v>613572.22925909527</v>
      </c>
      <c r="AN7" s="23">
        <f>'Intermediate calculations'!AI15*'Intermediate calculations'!AI16*(1-Constants!$H$18-Constants!$H$19)</f>
        <v>617431.50911194517</v>
      </c>
      <c r="AO7" s="23">
        <f>'Intermediate calculations'!AJ15*'Intermediate calculations'!AJ16*(1-Constants!$H$18-Constants!$H$19)</f>
        <v>620735.05989331671</v>
      </c>
      <c r="AP7" s="23">
        <f>'Intermediate calculations'!AK15*'Intermediate calculations'!AK16*(1-Constants!$H$18-Constants!$H$19)</f>
        <v>624641.79374671157</v>
      </c>
      <c r="AQ7" s="23">
        <f>'Intermediate calculations'!AL15*'Intermediate calculations'!AL16*(1-Constants!$H$18-Constants!$H$19)</f>
        <v>629362.80929039384</v>
      </c>
      <c r="AR7" s="23">
        <f>'Intermediate calculations'!AM15*'Intermediate calculations'!AM16*(1-Constants!$H$18-Constants!$H$19)</f>
        <v>634092.14404908055</v>
      </c>
      <c r="AS7" s="23">
        <f>'Intermediate calculations'!AN15*'Intermediate calculations'!AN16*(1-Constants!$H$18-Constants!$H$19)</f>
        <v>639510.11892132321</v>
      </c>
      <c r="AT7" s="23">
        <f>'Intermediate calculations'!AO15*'Intermediate calculations'!AO16*(1-Constants!$H$18-Constants!$H$19)</f>
        <v>645410.44582385127</v>
      </c>
      <c r="AU7" s="23">
        <f>'Intermediate calculations'!AP15*'Intermediate calculations'!AP16*(1-Constants!$H$18-Constants!$H$19)</f>
        <v>651676.89050484996</v>
      </c>
      <c r="AV7" s="23">
        <f>'Intermediate calculations'!AQ15*'Intermediate calculations'!AQ16*(1-Constants!$H$18-Constants!$H$19)</f>
        <v>657967.1757469204</v>
      </c>
      <c r="AW7" s="23">
        <f>'Intermediate calculations'!AR15*'Intermediate calculations'!AR16*(1-Constants!$H$18-Constants!$H$19)</f>
        <v>665287.04925457214</v>
      </c>
      <c r="AX7" s="23">
        <f>'Intermediate calculations'!AS15*'Intermediate calculations'!AS16*(1-Constants!$H$18-Constants!$H$19)</f>
        <v>673119.6045353394</v>
      </c>
      <c r="AY7" s="23">
        <f>'Intermediate calculations'!AT15*'Intermediate calculations'!AT16*(1-Constants!$H$18-Constants!$H$19)</f>
        <v>681467.26759660826</v>
      </c>
      <c r="AZ7" s="23">
        <f>'Intermediate calculations'!AU15*'Intermediate calculations'!AU16*(1-Constants!$H$18-Constants!$H$19)</f>
        <v>691153.0216744513</v>
      </c>
      <c r="BA7" s="23">
        <f>'Intermediate calculations'!AV15*'Intermediate calculations'!AV16*(1-Constants!$H$18-Constants!$H$19)</f>
        <v>700325.12011032295</v>
      </c>
      <c r="BB7" s="23">
        <f>'Intermediate calculations'!AW15*'Intermediate calculations'!AW16*(1-Constants!$H$18-Constants!$H$19)</f>
        <v>709909.65300553071</v>
      </c>
      <c r="BC7" s="23">
        <f>'Intermediate calculations'!AX15*'Intermediate calculations'!AX16*(1-Constants!$H$18-Constants!$H$19)</f>
        <v>720477.96582146757</v>
      </c>
      <c r="BD7" s="23">
        <f>'Intermediate calculations'!AY15*'Intermediate calculations'!AY16*(1-Constants!$H$18-Constants!$H$19)</f>
        <v>730431.26191495813</v>
      </c>
      <c r="BE7" s="23">
        <f>'Intermediate calculations'!AZ15*'Intermediate calculations'!AZ16*(1-Constants!$H$18-Constants!$H$19)</f>
        <v>740608.0884455886</v>
      </c>
      <c r="BF7" s="23">
        <f>'Intermediate calculations'!BA15*'Intermediate calculations'!BA16*(1-Constants!$H$18-Constants!$H$19)</f>
        <v>750866.49054666958</v>
      </c>
      <c r="BG7" s="23">
        <f>'Intermediate calculations'!BB15*'Intermediate calculations'!BB16*(1-Constants!$H$18-Constants!$H$19)</f>
        <v>761826.9313007812</v>
      </c>
      <c r="BH7" s="23">
        <f>'Intermediate calculations'!BC15*'Intermediate calculations'!BC16*(1-Constants!$H$18-Constants!$H$19)</f>
        <v>772154.09678706015</v>
      </c>
      <c r="BI7" s="23">
        <f>'Intermediate calculations'!BD15*'Intermediate calculations'!BD16*(1-Constants!$H$18-Constants!$H$19)</f>
        <v>782638.69832776883</v>
      </c>
      <c r="BJ7" s="23">
        <f>'Intermediate calculations'!BE15*'Intermediate calculations'!BE16*(1-Constants!$H$18-Constants!$H$19)</f>
        <v>793476.06233963033</v>
      </c>
      <c r="BK7" s="23">
        <f>'Intermediate calculations'!BF15*'Intermediate calculations'!BF16*(1-Constants!$H$18-Constants!$H$19)</f>
        <v>804722.57119063381</v>
      </c>
      <c r="BL7" s="23">
        <f>'Intermediate calculations'!BG15*'Intermediate calculations'!BG16*(1-Constants!$H$18-Constants!$H$19)</f>
        <v>815896.72462804476</v>
      </c>
      <c r="BM7" s="23">
        <f>'Intermediate calculations'!BH15*'Intermediate calculations'!BH16*(1-Constants!$H$18-Constants!$H$19)</f>
        <v>817386.83935642766</v>
      </c>
      <c r="BN7" s="23">
        <f>'Intermediate calculations'!BI15*'Intermediate calculations'!BI16*(1-Constants!$H$18-Constants!$H$19)</f>
        <v>816919.56398137857</v>
      </c>
      <c r="BO7" s="23">
        <f>'Intermediate calculations'!BJ15*'Intermediate calculations'!BJ16*(1-Constants!$H$18-Constants!$H$19)</f>
        <v>816352.3658587063</v>
      </c>
      <c r="BP7" s="23">
        <f>'Intermediate calculations'!BK15*'Intermediate calculations'!BK16*(1-Constants!$H$18-Constants!$H$19)</f>
        <v>814928.50129271264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5954880.1627134718</v>
      </c>
      <c r="AE8" s="23">
        <f>'Intermediate calculations'!Z10*'Intermediate calculations'!Z11*Constants!$H$20</f>
        <v>5903235.3888004776</v>
      </c>
      <c r="AF8" s="23">
        <f>'Intermediate calculations'!AA10*'Intermediate calculations'!AA11*Constants!$H$20</f>
        <v>5883575.7867908748</v>
      </c>
      <c r="AG8" s="23">
        <f>'Intermediate calculations'!AB10*'Intermediate calculations'!AB11*Constants!$H$20</f>
        <v>5805008.3335930631</v>
      </c>
      <c r="AH8" s="23">
        <f>'Intermediate calculations'!AC10*'Intermediate calculations'!AC11*Constants!$H$20</f>
        <v>5690965.7565264795</v>
      </c>
      <c r="AI8" s="23">
        <f>'Intermediate calculations'!AD10*'Intermediate calculations'!AD11*Constants!$H$20</f>
        <v>5543806.2775503108</v>
      </c>
      <c r="AJ8" s="23">
        <f>'Intermediate calculations'!AE10*'Intermediate calculations'!AE11*Constants!$H$20</f>
        <v>5427737.2925172495</v>
      </c>
      <c r="AK8" s="23">
        <f>'Intermediate calculations'!AF10*'Intermediate calculations'!AF11*Constants!$H$20</f>
        <v>5317922.8374796053</v>
      </c>
      <c r="AL8" s="23">
        <f>'Intermediate calculations'!AG10*'Intermediate calculations'!AG11*Constants!$H$20</f>
        <v>4678221.5408411995</v>
      </c>
      <c r="AM8" s="23">
        <f>'Intermediate calculations'!AH10*'Intermediate calculations'!AH11*Constants!$H$20</f>
        <v>4754210.6336364914</v>
      </c>
      <c r="AN8" s="23">
        <f>'Intermediate calculations'!AI10*'Intermediate calculations'!AI11*Constants!$H$20</f>
        <v>4764363.9116326841</v>
      </c>
      <c r="AO8" s="23">
        <f>'Intermediate calculations'!AJ10*'Intermediate calculations'!AJ11*Constants!$H$20</f>
        <v>4758231.0975507973</v>
      </c>
      <c r="AP8" s="23">
        <f>'Intermediate calculations'!AK10*'Intermediate calculations'!AK11*Constants!$H$20</f>
        <v>4763588.8251716541</v>
      </c>
      <c r="AQ8" s="23">
        <f>'Intermediate calculations'!AL10*'Intermediate calculations'!AL11*Constants!$H$20</f>
        <v>4784836.65773148</v>
      </c>
      <c r="AR8" s="23">
        <f>'Intermediate calculations'!AM10*'Intermediate calculations'!AM11*Constants!$H$20</f>
        <v>4812658.5009035124</v>
      </c>
      <c r="AS8" s="23">
        <f>'Intermediate calculations'!AN10*'Intermediate calculations'!AN11*Constants!$H$20</f>
        <v>4852645.4605863402</v>
      </c>
      <c r="AT8" s="23">
        <f>'Intermediate calculations'!AO10*'Intermediate calculations'!AO11*Constants!$H$20</f>
        <v>4899760.9562527677</v>
      </c>
      <c r="AU8" s="23">
        <f>'Intermediate calculations'!AP10*'Intermediate calculations'!AP11*Constants!$H$20</f>
        <v>4951188.0204138467</v>
      </c>
      <c r="AV8" s="23">
        <f>'Intermediate calculations'!AQ10*'Intermediate calculations'!AQ11*Constants!$H$20</f>
        <v>4999439.462088828</v>
      </c>
      <c r="AW8" s="23">
        <f>'Intermediate calculations'!AR10*'Intermediate calculations'!AR11*Constants!$H$20</f>
        <v>5030306.1970547987</v>
      </c>
      <c r="AX8" s="23">
        <f>'Intermediate calculations'!AS10*'Intermediate calculations'!AS11*Constants!$H$20</f>
        <v>5065530.6392569188</v>
      </c>
      <c r="AY8" s="23">
        <f>'Intermediate calculations'!AT10*'Intermediate calculations'!AT11*Constants!$H$20</f>
        <v>5104635.9678100804</v>
      </c>
      <c r="AZ8" s="23">
        <f>'Intermediate calculations'!AU10*'Intermediate calculations'!AU11*Constants!$H$20</f>
        <v>5163080.5984951463</v>
      </c>
      <c r="BA8" s="23">
        <f>'Intermediate calculations'!AV10*'Intermediate calculations'!AV11*Constants!$H$20</f>
        <v>5204113.5518814437</v>
      </c>
      <c r="BB8" s="23">
        <f>'Intermediate calculations'!AW10*'Intermediate calculations'!AW11*Constants!$H$20</f>
        <v>5251747.4322483698</v>
      </c>
      <c r="BC8" s="23">
        <f>'Intermediate calculations'!AX10*'Intermediate calculations'!AX11*Constants!$H$20</f>
        <v>5309726.3721568594</v>
      </c>
      <c r="BD8" s="23">
        <f>'Intermediate calculations'!AY10*'Intermediate calculations'!AY11*Constants!$H$20</f>
        <v>5348769.7928632414</v>
      </c>
      <c r="BE8" s="23">
        <f>'Intermediate calculations'!AZ10*'Intermediate calculations'!AZ11*Constants!$H$20</f>
        <v>5384285.3811392114</v>
      </c>
      <c r="BF8" s="23">
        <f>'Intermediate calculations'!BA10*'Intermediate calculations'!BA11*Constants!$H$20</f>
        <v>5413782.9661349338</v>
      </c>
      <c r="BG8" s="23">
        <f>'Intermediate calculations'!BB10*'Intermediate calculations'!BB11*Constants!$H$20</f>
        <v>5480189.1672010971</v>
      </c>
      <c r="BH8" s="23">
        <f>'Intermediate calculations'!BC10*'Intermediate calculations'!BC11*Constants!$H$20</f>
        <v>5529967.1912254058</v>
      </c>
      <c r="BI8" s="23">
        <f>'Intermediate calculations'!BD10*'Intermediate calculations'!BD11*Constants!$H$20</f>
        <v>5576339.1314914441</v>
      </c>
      <c r="BJ8" s="23">
        <f>'Intermediate calculations'!BE10*'Intermediate calculations'!BE11*Constants!$H$20</f>
        <v>5622288.2630876871</v>
      </c>
      <c r="BK8" s="23">
        <f>'Intermediate calculations'!BF10*'Intermediate calculations'!BF11*Constants!$H$20</f>
        <v>5668445.4984781062</v>
      </c>
      <c r="BL8" s="23">
        <f>'Intermediate calculations'!BG10*'Intermediate calculations'!BG11*Constants!$H$20</f>
        <v>5711917.2762309685</v>
      </c>
      <c r="BM8" s="23">
        <f>'Intermediate calculations'!BH10*'Intermediate calculations'!BH11*Constants!$H$20</f>
        <v>5609384.1833048007</v>
      </c>
      <c r="BN8" s="23">
        <f>'Intermediate calculations'!BI10*'Intermediate calculations'!BI11*Constants!$H$20</f>
        <v>5479300.0998371746</v>
      </c>
      <c r="BO8" s="23">
        <f>'Intermediate calculations'!BJ10*'Intermediate calculations'!BJ11*Constants!$H$20</f>
        <v>5349179.9227358419</v>
      </c>
      <c r="BP8" s="23">
        <f>'Intermediate calculations'!BK10*'Intermediate calculations'!BK11*Constants!$H$20</f>
        <v>5208886.0421467796</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5280742.7858025115</v>
      </c>
      <c r="AE9" s="23">
        <f>'Intermediate calculations'!Z10*'Intermediate calculations'!Z11*(1-Constants!$H$20)</f>
        <v>5234944.5900683478</v>
      </c>
      <c r="AF9" s="23">
        <f>'Intermediate calculations'!AA10*'Intermediate calculations'!AA11*(1-Constants!$H$20)</f>
        <v>5217510.603380586</v>
      </c>
      <c r="AG9" s="23">
        <f>'Intermediate calculations'!AB10*'Intermediate calculations'!AB11*(1-Constants!$H$20)</f>
        <v>5147837.5788466781</v>
      </c>
      <c r="AH9" s="23">
        <f>'Intermediate calculations'!AC10*'Intermediate calculations'!AC11*(1-Constants!$H$20)</f>
        <v>5046705.4822027273</v>
      </c>
      <c r="AI9" s="23">
        <f>'Intermediate calculations'!AD10*'Intermediate calculations'!AD11*(1-Constants!$H$20)</f>
        <v>4916205.5668842373</v>
      </c>
      <c r="AJ9" s="23">
        <f>'Intermediate calculations'!AE10*'Intermediate calculations'!AE11*(1-Constants!$H$20)</f>
        <v>4813276.4669492589</v>
      </c>
      <c r="AK9" s="23">
        <f>'Intermediate calculations'!AF10*'Intermediate calculations'!AF11*(1-Constants!$H$20)</f>
        <v>4715893.837010215</v>
      </c>
      <c r="AL9" s="23">
        <f>'Intermediate calculations'!AG10*'Intermediate calculations'!AG11*(1-Constants!$H$20)</f>
        <v>4148611.5550855915</v>
      </c>
      <c r="AM9" s="23">
        <f>'Intermediate calculations'!AH10*'Intermediate calculations'!AH11*(1-Constants!$H$20)</f>
        <v>4215998.1090738699</v>
      </c>
      <c r="AN9" s="23">
        <f>'Intermediate calculations'!AI10*'Intermediate calculations'!AI11*(1-Constants!$H$20)</f>
        <v>4225001.9593723798</v>
      </c>
      <c r="AO9" s="23">
        <f>'Intermediate calculations'!AJ10*'Intermediate calculations'!AJ11*(1-Constants!$H$20)</f>
        <v>4219563.4261299511</v>
      </c>
      <c r="AP9" s="23">
        <f>'Intermediate calculations'!AK10*'Intermediate calculations'!AK11*(1-Constants!$H$20)</f>
        <v>4224314.6185484482</v>
      </c>
      <c r="AQ9" s="23">
        <f>'Intermediate calculations'!AL10*'Intermediate calculations'!AL11*(1-Constants!$H$20)</f>
        <v>4243157.0361015005</v>
      </c>
      <c r="AR9" s="23">
        <f>'Intermediate calculations'!AM10*'Intermediate calculations'!AM11*(1-Constants!$H$20)</f>
        <v>4267829.2366502834</v>
      </c>
      <c r="AS9" s="23">
        <f>'Intermediate calculations'!AN10*'Intermediate calculations'!AN11*(1-Constants!$H$20)</f>
        <v>4303289.3707086416</v>
      </c>
      <c r="AT9" s="23">
        <f>'Intermediate calculations'!AO10*'Intermediate calculations'!AO11*(1-Constants!$H$20)</f>
        <v>4345071.0366769815</v>
      </c>
      <c r="AU9" s="23">
        <f>'Intermediate calculations'!AP10*'Intermediate calculations'!AP11*(1-Constants!$H$20)</f>
        <v>4390676.1690462409</v>
      </c>
      <c r="AV9" s="23">
        <f>'Intermediate calculations'!AQ10*'Intermediate calculations'!AQ11*(1-Constants!$H$20)</f>
        <v>4433465.1833617901</v>
      </c>
      <c r="AW9" s="23">
        <f>'Intermediate calculations'!AR10*'Intermediate calculations'!AR11*(1-Constants!$H$20)</f>
        <v>4460837.5709731234</v>
      </c>
      <c r="AX9" s="23">
        <f>'Intermediate calculations'!AS10*'Intermediate calculations'!AS11*(1-Constants!$H$20)</f>
        <v>4492074.3404731154</v>
      </c>
      <c r="AY9" s="23">
        <f>'Intermediate calculations'!AT10*'Intermediate calculations'!AT11*(1-Constants!$H$20)</f>
        <v>4526752.6506995047</v>
      </c>
      <c r="AZ9" s="23">
        <f>'Intermediate calculations'!AU10*'Intermediate calculations'!AU11*(1-Constants!$H$20)</f>
        <v>4578580.9080994688</v>
      </c>
      <c r="BA9" s="23">
        <f>'Intermediate calculations'!AV10*'Intermediate calculations'!AV11*(1-Constants!$H$20)</f>
        <v>4614968.6214797702</v>
      </c>
      <c r="BB9" s="23">
        <f>'Intermediate calculations'!AW10*'Intermediate calculations'!AW11*(1-Constants!$H$20)</f>
        <v>4657209.9870881764</v>
      </c>
      <c r="BC9" s="23">
        <f>'Intermediate calculations'!AX10*'Intermediate calculations'!AX11*(1-Constants!$H$20)</f>
        <v>4708625.2734221192</v>
      </c>
      <c r="BD9" s="23">
        <f>'Intermediate calculations'!AY10*'Intermediate calculations'!AY11*(1-Constants!$H$20)</f>
        <v>4743248.6842372129</v>
      </c>
      <c r="BE9" s="23">
        <f>'Intermediate calculations'!AZ10*'Intermediate calculations'!AZ11*(1-Constants!$H$20)</f>
        <v>4774743.6398781687</v>
      </c>
      <c r="BF9" s="23">
        <f>'Intermediate calculations'!BA10*'Intermediate calculations'!BA11*(1-Constants!$H$20)</f>
        <v>4800901.8756290916</v>
      </c>
      <c r="BG9" s="23">
        <f>'Intermediate calculations'!BB10*'Intermediate calculations'!BB11*(1-Constants!$H$20)</f>
        <v>4859790.3935556887</v>
      </c>
      <c r="BH9" s="23">
        <f>'Intermediate calculations'!BC10*'Intermediate calculations'!BC11*(1-Constants!$H$20)</f>
        <v>4903933.1695772465</v>
      </c>
      <c r="BI9" s="23">
        <f>'Intermediate calculations'!BD10*'Intermediate calculations'!BD11*(1-Constants!$H$20)</f>
        <v>4945055.4562282609</v>
      </c>
      <c r="BJ9" s="23">
        <f>'Intermediate calculations'!BE10*'Intermediate calculations'!BE11*(1-Constants!$H$20)</f>
        <v>4985802.7993419105</v>
      </c>
      <c r="BK9" s="23">
        <f>'Intermediate calculations'!BF10*'Intermediate calculations'!BF11*(1-Constants!$H$20)</f>
        <v>5026734.6873296415</v>
      </c>
      <c r="BL9" s="23">
        <f>'Intermediate calculations'!BG10*'Intermediate calculations'!BG11*(1-Constants!$H$20)</f>
        <v>5065285.1317519899</v>
      </c>
      <c r="BM9" s="23">
        <f>'Intermediate calculations'!BH10*'Intermediate calculations'!BH11*(1-Constants!$H$20)</f>
        <v>4974359.5587797286</v>
      </c>
      <c r="BN9" s="23">
        <f>'Intermediate calculations'!BI10*'Intermediate calculations'!BI11*(1-Constants!$H$20)</f>
        <v>4859001.9753273055</v>
      </c>
      <c r="BO9" s="23">
        <f>'Intermediate calculations'!BJ10*'Intermediate calculations'!BJ11*(1-Constants!$H$20)</f>
        <v>4743612.3843129165</v>
      </c>
      <c r="BP9" s="23">
        <f>'Intermediate calculations'!BK10*'Intermediate calculations'!BK11*(1-Constants!$H$20)</f>
        <v>4619200.8298282754</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559717.10307731002</v>
      </c>
      <c r="AF10" s="23">
        <f>(((('Intermediate calculations'!AA9/('Intermediate calculations'!AA64+0.27))*ttokg)/Constants!$H$21)/(365/'Intermediate calculations'!AA65))</f>
        <v>581386.33409904398</v>
      </c>
      <c r="AG10" s="23">
        <f>(((('Intermediate calculations'!AB9/('Intermediate calculations'!AB64+0.27))*ttokg)/Constants!$H$21)/(365/'Intermediate calculations'!AB65))</f>
        <v>597546.77075746469</v>
      </c>
      <c r="AH10" s="23">
        <f>(((('Intermediate calculations'!AC9/('Intermediate calculations'!AC64+0.27))*ttokg)/Constants!$H$21)/(365/'Intermediate calculations'!AC65))</f>
        <v>610009.49754182261</v>
      </c>
      <c r="AI10" s="23">
        <f>(((('Intermediate calculations'!AD9/('Intermediate calculations'!AD64+0.27))*ttokg)/Constants!$H$21)/(365/'Intermediate calculations'!AD65))</f>
        <v>618596.39996388659</v>
      </c>
      <c r="AJ10" s="23">
        <f>(((('Intermediate calculations'!AE9/('Intermediate calculations'!AE64+0.27))*ttokg)/Constants!$H$21)/(365/'Intermediate calculations'!AE65))</f>
        <v>630321.10002649156</v>
      </c>
      <c r="AK10" s="23">
        <f>(((('Intermediate calculations'!AF9/('Intermediate calculations'!AF64+0.27))*ttokg)/Constants!$H$21)/(365/'Intermediate calculations'!AF65))</f>
        <v>642612.0089772722</v>
      </c>
      <c r="AL10" s="23">
        <f>(((('Intermediate calculations'!AG9/('Intermediate calculations'!AG64+0.27))*ttokg)/Constants!$H$21)/(365/'Intermediate calculations'!AG65))</f>
        <v>588158.58255962201</v>
      </c>
      <c r="AM10" s="23">
        <f>(((('Intermediate calculations'!AH9/('Intermediate calculations'!AH64+0.27))*ttokg)/Constants!$H$21)/(365/'Intermediate calculations'!AH65))</f>
        <v>612112.63090062328</v>
      </c>
      <c r="AN10" s="23">
        <f>(((('Intermediate calculations'!AI9/('Intermediate calculations'!AI64+0.27))*ttokg)/Constants!$H$21)/(365/'Intermediate calculations'!AI65))</f>
        <v>627995.87661952747</v>
      </c>
      <c r="AO10" s="23">
        <f>(((('Intermediate calculations'!AJ9/('Intermediate calculations'!AJ64+0.27))*ttokg)/Constants!$H$21)/(365/'Intermediate calculations'!AJ65))</f>
        <v>641901.22791903827</v>
      </c>
      <c r="AP10" s="23">
        <f>(((('Intermediate calculations'!AK9/('Intermediate calculations'!AK64+0.27))*ttokg)/Constants!$H$21)/(365/'Intermediate calculations'!AK65))</f>
        <v>657522.41254110495</v>
      </c>
      <c r="AQ10" s="23">
        <f>(((('Intermediate calculations'!AL9/('Intermediate calculations'!AL64+0.27))*ttokg)/Constants!$H$21)/(365/'Intermediate calculations'!AL65))</f>
        <v>675600.10125699104</v>
      </c>
      <c r="AR10" s="23">
        <f>(((('Intermediate calculations'!AM9/('Intermediate calculations'!AM64+0.27))*ttokg)/Constants!$H$21)/(365/'Intermediate calculations'!AM65))</f>
        <v>694953.19329302036</v>
      </c>
      <c r="AS10" s="23">
        <f>(((('Intermediate calculations'!AN9/('Intermediate calculations'!AN64+0.27))*ttokg)/Constants!$H$21)/(365/'Intermediate calculations'!AN65))</f>
        <v>716484.42814866605</v>
      </c>
      <c r="AT10" s="23">
        <f>(((('Intermediate calculations'!AO9/('Intermediate calculations'!AO64+0.27))*ttokg)/Constants!$H$21)/(365/'Intermediate calculations'!AO65))</f>
        <v>739567.77059075783</v>
      </c>
      <c r="AU10" s="23">
        <f>(((('Intermediate calculations'!AP9/('Intermediate calculations'!AP64+0.27))*ttokg)/Constants!$H$21)/(365/'Intermediate calculations'!AP65))</f>
        <v>763855.88241936557</v>
      </c>
      <c r="AV10" s="23">
        <f>(((('Intermediate calculations'!AQ9/('Intermediate calculations'!AQ64+0.27))*ttokg)/Constants!$H$21)/(365/'Intermediate calculations'!AQ65))</f>
        <v>788229.29004981951</v>
      </c>
      <c r="AW10" s="23">
        <f>(((('Intermediate calculations'!AR9/('Intermediate calculations'!AR64+0.27))*ttokg)/Constants!$H$21)/(365/'Intermediate calculations'!AR65))</f>
        <v>819397.05560713902</v>
      </c>
      <c r="AX10" s="23">
        <f>(((('Intermediate calculations'!AS9/('Intermediate calculations'!AS64+0.27))*ttokg)/Constants!$H$21)/(365/'Intermediate calculations'!AS65))</f>
        <v>852551.00287890318</v>
      </c>
      <c r="AY10" s="23">
        <f>(((('Intermediate calculations'!AT9/('Intermediate calculations'!AT64+0.27))*ttokg)/Constants!$H$21)/(365/'Intermediate calculations'!AT65))</f>
        <v>887751.29007750936</v>
      </c>
      <c r="AZ10" s="23">
        <f>(((('Intermediate calculations'!AU9/('Intermediate calculations'!AU64+0.27))*ttokg)/Constants!$H$21)/(365/'Intermediate calculations'!AU65))</f>
        <v>927921.09347919386</v>
      </c>
      <c r="BA10" s="23">
        <f>(((('Intermediate calculations'!AV9/('Intermediate calculations'!AV64+0.27))*ttokg)/Constants!$H$21)/(365/'Intermediate calculations'!AV65))</f>
        <v>966668.94857467164</v>
      </c>
      <c r="BB10" s="23">
        <f>(((('Intermediate calculations'!AW9/('Intermediate calculations'!AW64+0.27))*ttokg)/Constants!$H$21)/(365/'Intermediate calculations'!AW65))</f>
        <v>1008383.4227079186</v>
      </c>
      <c r="BC10" s="23">
        <f>(((('Intermediate calculations'!AX9/('Intermediate calculations'!AX64+0.27))*ttokg)/Constants!$H$21)/(365/'Intermediate calculations'!AX65))</f>
        <v>1054036.4835497662</v>
      </c>
      <c r="BD10" s="23">
        <f>(((('Intermediate calculations'!AY9/('Intermediate calculations'!AY64+0.27))*ttokg)/Constants!$H$21)/(365/'Intermediate calculations'!AY65))</f>
        <v>1097940.1646493031</v>
      </c>
      <c r="BE10" s="23">
        <f>(((('Intermediate calculations'!AZ9/('Intermediate calculations'!AZ64+0.27))*ttokg)/Constants!$H$21)/(365/'Intermediate calculations'!AZ65))</f>
        <v>1143095.9873371441</v>
      </c>
      <c r="BF10" s="23">
        <f>(((('Intermediate calculations'!BA9/('Intermediate calculations'!BA64+0.27))*ttokg)/Constants!$H$21)/(365/'Intermediate calculations'!BA65))</f>
        <v>1189003.3376391293</v>
      </c>
      <c r="BG10" s="23">
        <f>(((('Intermediate calculations'!BB9/('Intermediate calculations'!BB64+0.27))*ttokg)/Constants!$H$21)/(365/'Intermediate calculations'!BB65))</f>
        <v>1237547.3283052247</v>
      </c>
      <c r="BH10" s="23">
        <f>(((('Intermediate calculations'!BC9/('Intermediate calculations'!BC64+0.27))*ttokg)/Constants!$H$21)/(365/'Intermediate calculations'!BC65))</f>
        <v>1284144.9616473899</v>
      </c>
      <c r="BI10" s="23">
        <f>(((('Intermediate calculations'!BD9/('Intermediate calculations'!BD64+0.27))*ttokg)/Constants!$H$21)/(365/'Intermediate calculations'!BD65))</f>
        <v>1331718.638349839</v>
      </c>
      <c r="BJ10" s="23">
        <f>(((('Intermediate calculations'!BE9/('Intermediate calculations'!BE64+0.27))*ttokg)/Constants!$H$21)/(365/'Intermediate calculations'!BE65))</f>
        <v>1381020.6614923528</v>
      </c>
      <c r="BK10" s="23">
        <f>(((('Intermediate calculations'!BF9/('Intermediate calculations'!BF64+0.27))*ttokg)/Constants!$H$21)/(365/'Intermediate calculations'!BF65))</f>
        <v>1432294.1030590746</v>
      </c>
      <c r="BL10" s="23">
        <f>(((('Intermediate calculations'!BG9/('Intermediate calculations'!BG64+0.27))*ttokg)/Constants!$H$21)/(365/'Intermediate calculations'!BG65))</f>
        <v>1484889.6444274385</v>
      </c>
      <c r="BM10" s="23">
        <f>(((('Intermediate calculations'!BH9/('Intermediate calculations'!BH64+0.27))*ttokg)/Constants!$H$21)/(365/'Intermediate calculations'!BH65))</f>
        <v>1500513.6055412069</v>
      </c>
      <c r="BN10" s="23">
        <f>(((('Intermediate calculations'!BI9/('Intermediate calculations'!BI64+0.27))*ttokg)/Constants!$H$21)/(365/'Intermediate calculations'!BI65))</f>
        <v>1508469.1138576444</v>
      </c>
      <c r="BO10" s="23">
        <f>(((('Intermediate calculations'!BJ9/('Intermediate calculations'!BJ64+0.27))*ttokg)/Constants!$H$21)/(365/'Intermediate calculations'!BJ65))</f>
        <v>1515880.6171520997</v>
      </c>
      <c r="BP10" s="23">
        <f>(((('Intermediate calculations'!BK9/('Intermediate calculations'!BK64+0.27))*ttokg)/Constants!$H$21)/(365/'Intermediate calculations'!BK65))</f>
        <v>1519759.6097211102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19401079.540803332</v>
      </c>
      <c r="AM11" s="23">
        <f>('Intermediate calculations'!AH27*'Intermediate calculations'!AH28)*Constants!$H$22</f>
        <v>19430270.355974339</v>
      </c>
      <c r="AN11" s="23">
        <f>('Intermediate calculations'!AI27*'Intermediate calculations'!AI28)*Constants!$H$22</f>
        <v>19462720.065858018</v>
      </c>
      <c r="AO11" s="23">
        <f>('Intermediate calculations'!AJ27*'Intermediate calculations'!AJ28)*Constants!$H$22</f>
        <v>19499292.12532939</v>
      </c>
      <c r="AP11" s="23">
        <f>('Intermediate calculations'!AK27*'Intermediate calculations'!AK28)*Constants!$H$22</f>
        <v>19540410.799590252</v>
      </c>
      <c r="AQ11" s="23">
        <f>('Intermediate calculations'!AL27*'Intermediate calculations'!AL28)*Constants!$H$22</f>
        <v>19585976.931847647</v>
      </c>
      <c r="AR11" s="23">
        <f>('Intermediate calculations'!AM27*'Intermediate calculations'!AM28)*Constants!$H$22</f>
        <v>19613991.940102909</v>
      </c>
      <c r="AS11" s="23">
        <f>('Intermediate calculations'!AN27*'Intermediate calculations'!AN28)*Constants!$H$22</f>
        <v>19645772.946473502</v>
      </c>
      <c r="AT11" s="23">
        <f>('Intermediate calculations'!AO27*'Intermediate calculations'!AO28)*Constants!$H$22</f>
        <v>19681032.563120302</v>
      </c>
      <c r="AU11" s="23">
        <f>('Intermediate calculations'!AP27*'Intermediate calculations'!AP28)*Constants!$H$22</f>
        <v>19719552.972823478</v>
      </c>
      <c r="AV11" s="23">
        <f>('Intermediate calculations'!AQ27*'Intermediate calculations'!AQ28)*Constants!$H$22</f>
        <v>19760999.813830674</v>
      </c>
      <c r="AW11" s="23">
        <f>('Intermediate calculations'!AR27*'Intermediate calculations'!AR28)*Constants!$H$22</f>
        <v>19788629.610472489</v>
      </c>
      <c r="AX11" s="23">
        <f>('Intermediate calculations'!AS27*'Intermediate calculations'!AS28)*Constants!$H$22</f>
        <v>19819076.043349348</v>
      </c>
      <c r="AY11" s="23">
        <f>('Intermediate calculations'!AT27*'Intermediate calculations'!AT28)*Constants!$H$22</f>
        <v>19852233.60558863</v>
      </c>
      <c r="AZ11" s="23">
        <f>('Intermediate calculations'!AU27*'Intermediate calculations'!AU28)*Constants!$H$22</f>
        <v>19888483.299028371</v>
      </c>
      <c r="BA11" s="23">
        <f>('Intermediate calculations'!AV27*'Intermediate calculations'!AV28)*Constants!$H$22</f>
        <v>19926659.328831803</v>
      </c>
      <c r="BB11" s="23">
        <f>('Intermediate calculations'!AW27*'Intermediate calculations'!AW28)*Constants!$H$22</f>
        <v>19950970.380474456</v>
      </c>
      <c r="BC11" s="23">
        <f>('Intermediate calculations'!AX27*'Intermediate calculations'!AX28)*Constants!$H$22</f>
        <v>19977794.541564845</v>
      </c>
      <c r="BD11" s="23">
        <f>('Intermediate calculations'!AY27*'Intermediate calculations'!AY28)*Constants!$H$22</f>
        <v>20006129.272568181</v>
      </c>
      <c r="BE11" s="23">
        <f>('Intermediate calculations'!AZ27*'Intermediate calculations'!AZ28)*Constants!$H$22</f>
        <v>20036394.160927586</v>
      </c>
      <c r="BF11" s="23">
        <f>('Intermediate calculations'!BA27*'Intermediate calculations'!BA28)*Constants!$H$22</f>
        <v>20068444.134699054</v>
      </c>
      <c r="BG11" s="23">
        <f>('Intermediate calculations'!BB27*'Intermediate calculations'!BB28)*Constants!$H$22</f>
        <v>20087450.828434199</v>
      </c>
      <c r="BH11" s="23">
        <f>('Intermediate calculations'!BC27*'Intermediate calculations'!BC28)*Constants!$H$22</f>
        <v>20107620.615816083</v>
      </c>
      <c r="BI11" s="23">
        <f>('Intermediate calculations'!BD27*'Intermediate calculations'!BD28)*Constants!$H$22</f>
        <v>20129359.357618086</v>
      </c>
      <c r="BJ11" s="23">
        <f>('Intermediate calculations'!BE27*'Intermediate calculations'!BE28)*Constants!$H$22</f>
        <v>20152730.712873984</v>
      </c>
      <c r="BK11" s="23">
        <f>('Intermediate calculations'!BF27*'Intermediate calculations'!BF28)*Constants!$H$22</f>
        <v>20177720.981916785</v>
      </c>
      <c r="BL11" s="23">
        <f>('Intermediate calculations'!BG27*'Intermediate calculations'!BG28)*Constants!$H$22</f>
        <v>20188726.813445851</v>
      </c>
      <c r="BM11" s="23">
        <f>('Intermediate calculations'!BH27*'Intermediate calculations'!BH28)*Constants!$H$22</f>
        <v>20195341.246140402</v>
      </c>
      <c r="BN11" s="23">
        <f>('Intermediate calculations'!BI27*'Intermediate calculations'!BI28)*Constants!$H$22</f>
        <v>20202007.555183906</v>
      </c>
      <c r="BO11" s="23">
        <f>('Intermediate calculations'!BJ27*'Intermediate calculations'!BJ28)*Constants!$H$22</f>
        <v>20209765.194193918</v>
      </c>
      <c r="BP11" s="23">
        <f>('Intermediate calculations'!BK27*'Intermediate calculations'!BK28)*Constants!$H$22</f>
        <v>20218139.550436251</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2899011.8854073947</v>
      </c>
      <c r="AM12" s="23">
        <f>('Intermediate calculations'!AH27*'Intermediate calculations'!AH28)*(1-Constants!$H$22)</f>
        <v>2903373.7313524871</v>
      </c>
      <c r="AN12" s="23">
        <f>('Intermediate calculations'!AI27*'Intermediate calculations'!AI28)*(1-Constants!$H$22)</f>
        <v>2908222.5385764851</v>
      </c>
      <c r="AO12" s="23">
        <f>('Intermediate calculations'!AJ27*'Intermediate calculations'!AJ28)*(1-Constants!$H$22)</f>
        <v>2913687.3290722077</v>
      </c>
      <c r="AP12" s="23">
        <f>('Intermediate calculations'!AK27*'Intermediate calculations'!AK28)*(1-Constants!$H$22)</f>
        <v>2919831.4987893482</v>
      </c>
      <c r="AQ12" s="23">
        <f>('Intermediate calculations'!AL27*'Intermediate calculations'!AL28)*(1-Constants!$H$22)</f>
        <v>2926640.2311956254</v>
      </c>
      <c r="AR12" s="23">
        <f>('Intermediate calculations'!AM27*'Intermediate calculations'!AM28)*(1-Constants!$H$22)</f>
        <v>2930826.3818544578</v>
      </c>
      <c r="AS12" s="23">
        <f>('Intermediate calculations'!AN27*'Intermediate calculations'!AN28)*(1-Constants!$H$22)</f>
        <v>2935575.2678638571</v>
      </c>
      <c r="AT12" s="23">
        <f>('Intermediate calculations'!AO27*'Intermediate calculations'!AO28)*(1-Constants!$H$22)</f>
        <v>2940843.9462133786</v>
      </c>
      <c r="AU12" s="23">
        <f>('Intermediate calculations'!AP27*'Intermediate calculations'!AP28)*(1-Constants!$H$22)</f>
        <v>2946599.8695023586</v>
      </c>
      <c r="AV12" s="23">
        <f>('Intermediate calculations'!AQ27*'Intermediate calculations'!AQ28)*(1-Constants!$H$22)</f>
        <v>2952793.0756298709</v>
      </c>
      <c r="AW12" s="23">
        <f>('Intermediate calculations'!AR27*'Intermediate calculations'!AR28)*(1-Constants!$H$22)</f>
        <v>2956921.6659326707</v>
      </c>
      <c r="AX12" s="23">
        <f>('Intermediate calculations'!AS27*'Intermediate calculations'!AS28)*(1-Constants!$H$22)</f>
        <v>2961471.1329142707</v>
      </c>
      <c r="AY12" s="23">
        <f>('Intermediate calculations'!AT27*'Intermediate calculations'!AT28)*(1-Constants!$H$22)</f>
        <v>2966425.7111799107</v>
      </c>
      <c r="AZ12" s="23">
        <f>('Intermediate calculations'!AU27*'Intermediate calculations'!AU28)*(1-Constants!$H$22)</f>
        <v>2971842.3320387225</v>
      </c>
      <c r="BA12" s="23">
        <f>('Intermediate calculations'!AV27*'Intermediate calculations'!AV28)*(1-Constants!$H$22)</f>
        <v>2977546.7962622237</v>
      </c>
      <c r="BB12" s="23">
        <f>('Intermediate calculations'!AW27*'Intermediate calculations'!AW28)*(1-Constants!$H$22)</f>
        <v>2981179.4821398617</v>
      </c>
      <c r="BC12" s="23">
        <f>('Intermediate calculations'!AX27*'Intermediate calculations'!AX28)*(1-Constants!$H$22)</f>
        <v>2985187.6901188851</v>
      </c>
      <c r="BD12" s="23">
        <f>('Intermediate calculations'!AY27*'Intermediate calculations'!AY28)*(1-Constants!$H$22)</f>
        <v>2989421.6154412227</v>
      </c>
      <c r="BE12" s="23">
        <f>('Intermediate calculations'!AZ27*'Intermediate calculations'!AZ28)*(1-Constants!$H$22)</f>
        <v>2993943.9550811336</v>
      </c>
      <c r="BF12" s="23">
        <f>('Intermediate calculations'!BA27*'Intermediate calculations'!BA28)*(1-Constants!$H$22)</f>
        <v>2998733.0316216978</v>
      </c>
      <c r="BG12" s="23">
        <f>('Intermediate calculations'!BB27*'Intermediate calculations'!BB28)*(1-Constants!$H$22)</f>
        <v>3001573.1122947657</v>
      </c>
      <c r="BH12" s="23">
        <f>('Intermediate calculations'!BC27*'Intermediate calculations'!BC28)*(1-Constants!$H$22)</f>
        <v>3004586.9885702194</v>
      </c>
      <c r="BI12" s="23">
        <f>('Intermediate calculations'!BD27*'Intermediate calculations'!BD28)*(1-Constants!$H$22)</f>
        <v>3007835.3063107482</v>
      </c>
      <c r="BJ12" s="23">
        <f>('Intermediate calculations'!BE27*'Intermediate calculations'!BE28)*(1-Constants!$H$22)</f>
        <v>3011327.5777857676</v>
      </c>
      <c r="BK12" s="23">
        <f>('Intermediate calculations'!BF27*'Intermediate calculations'!BF28)*(1-Constants!$H$22)</f>
        <v>3015061.7559186001</v>
      </c>
      <c r="BL12" s="23">
        <f>('Intermediate calculations'!BG27*'Intermediate calculations'!BG28)*(1-Constants!$H$22)</f>
        <v>3016706.3054574262</v>
      </c>
      <c r="BM12" s="23">
        <f>('Intermediate calculations'!BH27*'Intermediate calculations'!BH28)*(1-Constants!$H$22)</f>
        <v>3017694.6689635082</v>
      </c>
      <c r="BN12" s="23">
        <f>('Intermediate calculations'!BI27*'Intermediate calculations'!BI28)*(1-Constants!$H$22)</f>
        <v>3018690.7841079398</v>
      </c>
      <c r="BO12" s="23">
        <f>('Intermediate calculations'!BJ27*'Intermediate calculations'!BJ28)*(1-Constants!$H$22)</f>
        <v>3019849.9715462178</v>
      </c>
      <c r="BP12" s="23">
        <f>('Intermediate calculations'!BK27*'Intermediate calculations'!BK28)*(1-Constants!$H$22)</f>
        <v>3021101.3121341523</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2068089.0408217213</v>
      </c>
      <c r="AE13" s="23">
        <f>'Intermediate calculations'!Z22*'Intermediate calculations'!Z25*Constants!$H$23</f>
        <v>2073465.0740723507</v>
      </c>
      <c r="AF13" s="23">
        <f>'Intermediate calculations'!AA22*'Intermediate calculations'!AA25*Constants!$H$23</f>
        <v>2080881.1219592756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2125847.6846541637</v>
      </c>
      <c r="AK13" s="23">
        <f>'Intermediate calculations'!AF22*'Intermediate calculations'!AF25*Constants!$H$23</f>
        <v>2139834.1013227375</v>
      </c>
      <c r="AL13" s="23">
        <f>'Intermediate calculations'!AG22*'Intermediate calculations'!AG25*Constants!$H$23</f>
        <v>2152518.1962041226</v>
      </c>
      <c r="AM13" s="23">
        <f>'Intermediate calculations'!AH22*'Intermediate calculations'!AH25*Constants!$H$23</f>
        <v>2158713.882746954</v>
      </c>
      <c r="AN13" s="23">
        <f>'Intermediate calculations'!AI22*'Intermediate calculations'!AI25*Constants!$H$23</f>
        <v>2165279.1077432432</v>
      </c>
      <c r="AO13" s="23">
        <f>'Intermediate calculations'!AJ22*'Intermediate calculations'!AJ25*Constants!$H$23</f>
        <v>2172369.4304553187</v>
      </c>
      <c r="AP13" s="23">
        <f>'Intermediate calculations'!AK22*'Intermediate calculations'!AK25*Constants!$H$23</f>
        <v>2180064.1146987509</v>
      </c>
      <c r="AQ13" s="23">
        <f>'Intermediate calculations'!AL22*'Intermediate calculations'!AL25*Constants!$H$23</f>
        <v>2188353.3075740724</v>
      </c>
      <c r="AR13" s="23">
        <f>'Intermediate calculations'!AM22*'Intermediate calculations'!AM25*Constants!$H$23</f>
        <v>2193588.3657051953</v>
      </c>
      <c r="AS13" s="23">
        <f>'Intermediate calculations'!AN22*'Intermediate calculations'!AN25*Constants!$H$23</f>
        <v>2199331.8584795827</v>
      </c>
      <c r="AT13" s="23">
        <f>'Intermediate calculations'!AO22*'Intermediate calculations'!AO25*Constants!$H$23</f>
        <v>2205540.4271014892</v>
      </c>
      <c r="AU13" s="23">
        <f>'Intermediate calculations'!AP22*'Intermediate calculations'!AP25*Constants!$H$23</f>
        <v>2212181.9409609269</v>
      </c>
      <c r="AV13" s="23">
        <f>'Intermediate calculations'!AQ22*'Intermediate calculations'!AQ25*Constants!$H$23</f>
        <v>2219204.7981962431</v>
      </c>
      <c r="AW13" s="23">
        <f>'Intermediate calculations'!AR22*'Intermediate calculations'!AR25*Constants!$H$23</f>
        <v>2223860.7676774575</v>
      </c>
      <c r="AX13" s="23">
        <f>'Intermediate calculations'!AS22*'Intermediate calculations'!AS25*Constants!$H$23</f>
        <v>2228897.3872661414</v>
      </c>
      <c r="AY13" s="23">
        <f>'Intermediate calculations'!AT22*'Intermediate calculations'!AT25*Constants!$H$23</f>
        <v>2234299.5938336374</v>
      </c>
      <c r="AZ13" s="23">
        <f>'Intermediate calculations'!AU22*'Intermediate calculations'!AU25*Constants!$H$23</f>
        <v>2240131.5963320262</v>
      </c>
      <c r="BA13" s="23">
        <f>'Intermediate calculations'!AV22*'Intermediate calculations'!AV25*Constants!$H$23</f>
        <v>2246204.6442324016</v>
      </c>
      <c r="BB13" s="23">
        <f>'Intermediate calculations'!AW22*'Intermediate calculations'!AW25*Constants!$H$23</f>
        <v>2249951.257018059</v>
      </c>
      <c r="BC13" s="23">
        <f>'Intermediate calculations'!AX22*'Intermediate calculations'!AX25*Constants!$H$23</f>
        <v>2254047.8808753914</v>
      </c>
      <c r="BD13" s="23">
        <f>'Intermediate calculations'!AY22*'Intermediate calculations'!AY25*Constants!$H$23</f>
        <v>2258332.8756332807</v>
      </c>
      <c r="BE13" s="23">
        <f>'Intermediate calculations'!AZ22*'Intermediate calculations'!AZ25*Constants!$H$23</f>
        <v>2262875.7464915505</v>
      </c>
      <c r="BF13" s="23">
        <f>'Intermediate calculations'!BA22*'Intermediate calculations'!BA25*Constants!$H$23</f>
        <v>2267654.1181233367</v>
      </c>
      <c r="BG13" s="23">
        <f>'Intermediate calculations'!BB22*'Intermediate calculations'!BB25*Constants!$H$23</f>
        <v>2270277.9372225921</v>
      </c>
      <c r="BH13" s="23">
        <f>'Intermediate calculations'!BC22*'Intermediate calculations'!BC25*Constants!$H$23</f>
        <v>2273047.3881298457</v>
      </c>
      <c r="BI13" s="23">
        <f>'Intermediate calculations'!BD22*'Intermediate calculations'!BD25*Constants!$H$23</f>
        <v>2276028.7871547327</v>
      </c>
      <c r="BJ13" s="23">
        <f>'Intermediate calculations'!BE22*'Intermediate calculations'!BE25*Constants!$H$23</f>
        <v>2279232.993881891</v>
      </c>
      <c r="BK13" s="23">
        <f>'Intermediate calculations'!BF22*'Intermediate calculations'!BF25*Constants!$H$23</f>
        <v>2282658.3132057618</v>
      </c>
      <c r="BL13" s="23">
        <f>'Intermediate calculations'!BG22*'Intermediate calculations'!BG25*Constants!$H$23</f>
        <v>2283810.3924407796</v>
      </c>
      <c r="BM13" s="23">
        <f>'Intermediate calculations'!BH22*'Intermediate calculations'!BH25*Constants!$H$23</f>
        <v>2284233.1057123467</v>
      </c>
      <c r="BN13" s="23">
        <f>'Intermediate calculations'!BI22*'Intermediate calculations'!BI25*Constants!$H$23</f>
        <v>2284639.3290534765</v>
      </c>
      <c r="BO13" s="23">
        <f>'Intermediate calculations'!BJ22*'Intermediate calculations'!BJ25*Constants!$H$23</f>
        <v>2285195.6438207733</v>
      </c>
      <c r="BP13" s="23">
        <f>'Intermediate calculations'!BK22*'Intermediate calculations'!BK25*Constants!$H$23</f>
        <v>2285826.9797237976</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4014525.785124517</v>
      </c>
      <c r="AE14" s="23">
        <f>'Intermediate calculations'!Z22*'Intermediate calculations'!Z25*(1-Constants!$H$23)</f>
        <v>4024961.6143757389</v>
      </c>
      <c r="AF14" s="23">
        <f>'Intermediate calculations'!AA22*'Intermediate calculations'!AA25*(1-Constants!$H$23)</f>
        <v>4039357.4720385927</v>
      </c>
      <c r="AG14" s="23">
        <f>'Intermediate calculations'!AB22*'Intermediate calculations'!AB25*(1-Constants!$H$23)</f>
        <v>4056895.4286306924</v>
      </c>
      <c r="AH14" s="23">
        <f>'Intermediate calculations'!AC22*'Intermediate calculations'!AC25*(1-Constants!$H$23)</f>
        <v>4077550.4703819794</v>
      </c>
      <c r="AI14" s="23">
        <f>'Intermediate calculations'!AD22*'Intermediate calculations'!AD25*(1-Constants!$H$23)</f>
        <v>4101196.8798749652</v>
      </c>
      <c r="AJ14" s="23">
        <f>'Intermediate calculations'!AE22*'Intermediate calculations'!AE25*(1-Constants!$H$23)</f>
        <v>4126645.5055051409</v>
      </c>
      <c r="AK14" s="23">
        <f>'Intermediate calculations'!AF22*'Intermediate calculations'!AF25*(1-Constants!$H$23)</f>
        <v>4153795.6084500188</v>
      </c>
      <c r="AL14" s="23">
        <f>'Intermediate calculations'!AG22*'Intermediate calculations'!AG25*(1-Constants!$H$23)</f>
        <v>4178417.6749844728</v>
      </c>
      <c r="AM14" s="23">
        <f>'Intermediate calculations'!AH22*'Intermediate calculations'!AH25*(1-Constants!$H$23)</f>
        <v>4190444.5959205567</v>
      </c>
      <c r="AN14" s="23">
        <f>'Intermediate calculations'!AI22*'Intermediate calculations'!AI25*(1-Constants!$H$23)</f>
        <v>4203188.8562074713</v>
      </c>
      <c r="AO14" s="23">
        <f>'Intermediate calculations'!AJ22*'Intermediate calculations'!AJ25*(1-Constants!$H$23)</f>
        <v>4216952.4238250293</v>
      </c>
      <c r="AP14" s="23">
        <f>'Intermediate calculations'!AK22*'Intermediate calculations'!AK25*(1-Constants!$H$23)</f>
        <v>4231889.1638269862</v>
      </c>
      <c r="AQ14" s="23">
        <f>'Intermediate calculations'!AL22*'Intermediate calculations'!AL25*(1-Constants!$H$23)</f>
        <v>4247979.9499967285</v>
      </c>
      <c r="AR14" s="23">
        <f>'Intermediate calculations'!AM22*'Intermediate calculations'!AM25*(1-Constants!$H$23)</f>
        <v>4258142.1216630256</v>
      </c>
      <c r="AS14" s="23">
        <f>'Intermediate calculations'!AN22*'Intermediate calculations'!AN25*(1-Constants!$H$23)</f>
        <v>4269291.2546956595</v>
      </c>
      <c r="AT14" s="23">
        <f>'Intermediate calculations'!AO22*'Intermediate calculations'!AO25*(1-Constants!$H$23)</f>
        <v>4281343.1820205376</v>
      </c>
      <c r="AU14" s="23">
        <f>'Intermediate calculations'!AP22*'Intermediate calculations'!AP25*(1-Constants!$H$23)</f>
        <v>4294235.5324535631</v>
      </c>
      <c r="AV14" s="23">
        <f>'Intermediate calculations'!AQ22*'Intermediate calculations'!AQ25*(1-Constants!$H$23)</f>
        <v>4307868.137675059</v>
      </c>
      <c r="AW14" s="23">
        <f>'Intermediate calculations'!AR22*'Intermediate calculations'!AR25*(1-Constants!$H$23)</f>
        <v>4316906.1960797692</v>
      </c>
      <c r="AX14" s="23">
        <f>'Intermediate calculations'!AS22*'Intermediate calculations'!AS25*(1-Constants!$H$23)</f>
        <v>4326683.1635166267</v>
      </c>
      <c r="AY14" s="23">
        <f>'Intermediate calculations'!AT22*'Intermediate calculations'!AT25*(1-Constants!$H$23)</f>
        <v>4337169.7997947074</v>
      </c>
      <c r="AZ14" s="23">
        <f>'Intermediate calculations'!AU22*'Intermediate calculations'!AU25*(1-Constants!$H$23)</f>
        <v>4348490.7458209917</v>
      </c>
      <c r="BA14" s="23">
        <f>'Intermediate calculations'!AV22*'Intermediate calculations'!AV25*(1-Constants!$H$23)</f>
        <v>4360279.6035099551</v>
      </c>
      <c r="BB14" s="23">
        <f>'Intermediate calculations'!AW22*'Intermediate calculations'!AW25*(1-Constants!$H$23)</f>
        <v>4367552.4400938777</v>
      </c>
      <c r="BC14" s="23">
        <f>'Intermediate calculations'!AX22*'Intermediate calculations'!AX25*(1-Constants!$H$23)</f>
        <v>4375504.7099345829</v>
      </c>
      <c r="BD14" s="23">
        <f>'Intermediate calculations'!AY22*'Intermediate calculations'!AY25*(1-Constants!$H$23)</f>
        <v>4383822.640935191</v>
      </c>
      <c r="BE14" s="23">
        <f>'Intermediate calculations'!AZ22*'Intermediate calculations'!AZ25*(1-Constants!$H$23)</f>
        <v>4392641.1549541857</v>
      </c>
      <c r="BF14" s="23">
        <f>'Intermediate calculations'!BA22*'Intermediate calculations'!BA25*(1-Constants!$H$23)</f>
        <v>4401916.817533535</v>
      </c>
      <c r="BG14" s="23">
        <f>'Intermediate calculations'!BB22*'Intermediate calculations'!BB25*(1-Constants!$H$23)</f>
        <v>4407010.1134320889</v>
      </c>
      <c r="BH14" s="23">
        <f>'Intermediate calculations'!BC22*'Intermediate calculations'!BC25*(1-Constants!$H$23)</f>
        <v>4412386.1063696994</v>
      </c>
      <c r="BI14" s="23">
        <f>'Intermediate calculations'!BD22*'Intermediate calculations'!BD25*(1-Constants!$H$23)</f>
        <v>4418173.5280062445</v>
      </c>
      <c r="BJ14" s="23">
        <f>'Intermediate calculations'!BE22*'Intermediate calculations'!BE25*(1-Constants!$H$23)</f>
        <v>4424393.4587119045</v>
      </c>
      <c r="BK14" s="23">
        <f>'Intermediate calculations'!BF22*'Intermediate calculations'!BF25*(1-Constants!$H$23)</f>
        <v>4431042.6079876544</v>
      </c>
      <c r="BL14" s="23">
        <f>'Intermediate calculations'!BG22*'Intermediate calculations'!BG25*(1-Constants!$H$23)</f>
        <v>4433278.9970909236</v>
      </c>
      <c r="BM14" s="23">
        <f>'Intermediate calculations'!BH22*'Intermediate calculations'!BH25*(1-Constants!$H$23)</f>
        <v>4434099.5581474956</v>
      </c>
      <c r="BN14" s="23">
        <f>'Intermediate calculations'!BI22*'Intermediate calculations'!BI25*(1-Constants!$H$23)</f>
        <v>4434888.1093391003</v>
      </c>
      <c r="BO14" s="23">
        <f>'Intermediate calculations'!BJ22*'Intermediate calculations'!BJ25*(1-Constants!$H$23)</f>
        <v>4435968.0144756176</v>
      </c>
      <c r="BP14" s="23">
        <f>'Intermediate calculations'!BK22*'Intermediate calculations'!BK25*(1-Constants!$H$23)</f>
        <v>4437193.5488756057</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309973.53172331408</v>
      </c>
      <c r="AF15" s="23">
        <f>((Data!$AJ$61*((Drivers!AB5*1000000)/Drivers!AB4))+Data!$AK$61)</f>
        <v>312241.56810798903</v>
      </c>
      <c r="AG15" s="23">
        <f>((Data!$AJ$61*((Drivers!AC5*1000000)/Drivers!AC4))+Data!$AK$61)</f>
        <v>312726.42527824314</v>
      </c>
      <c r="AH15" s="23">
        <f>((Data!$AJ$61*((Drivers!AD5*1000000)/Drivers!AD4))+Data!$AK$61)</f>
        <v>312032.30780712387</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290617.72989737045</v>
      </c>
      <c r="AM15" s="23">
        <f>((Data!$AJ$61*((Drivers!AI5*1000000)/Drivers!AI4))+Data!$AK$61)</f>
        <v>294216.80775263556</v>
      </c>
      <c r="AN15" s="23">
        <f>((Data!$AJ$61*((Drivers!AJ5*1000000)/Drivers!AJ4))+Data!$AK$61)</f>
        <v>295725.11729622819</v>
      </c>
      <c r="AO15" s="23">
        <f>((Data!$AJ$61*((Drivers!AK5*1000000)/Drivers!AK4))+Data!$AK$61)</f>
        <v>296685.56116152147</v>
      </c>
      <c r="AP15" s="23">
        <f>((Data!$AJ$61*((Drivers!AL5*1000000)/Drivers!AL4))+Data!$AK$61)</f>
        <v>297991.00945776567</v>
      </c>
      <c r="AQ15" s="23">
        <f>((Data!$AJ$61*((Drivers!AM5*1000000)/Drivers!AM4))+Data!$AK$61)</f>
        <v>299798.2004836066</v>
      </c>
      <c r="AR15" s="23">
        <f>((Data!$AJ$61*((Drivers!AN5*1000000)/Drivers!AN4))+Data!$AK$61)</f>
        <v>302108.74677013385</v>
      </c>
      <c r="AS15" s="23">
        <f>((Data!$AJ$61*((Drivers!AO5*1000000)/Drivers!AO4))+Data!$AK$61)</f>
        <v>304830.30224768672</v>
      </c>
      <c r="AT15" s="23">
        <f>((Data!$AJ$61*((Drivers!AP5*1000000)/Drivers!AP4))+Data!$AK$61)</f>
        <v>307806.07444561867</v>
      </c>
      <c r="AU15" s="23">
        <f>((Data!$AJ$61*((Drivers!AQ5*1000000)/Drivers!AQ4))+Data!$AK$61)</f>
        <v>310948.30193679919</v>
      </c>
      <c r="AV15" s="23">
        <f>((Data!$AJ$61*((Drivers!AR5*1000000)/Drivers!AR4))+Data!$AK$61)</f>
        <v>314004.60834006849</v>
      </c>
      <c r="AW15" s="23">
        <f>((Data!$AJ$61*((Drivers!AS5*1000000)/Drivers!AS4))+Data!$AK$61)</f>
        <v>318214.56293386512</v>
      </c>
      <c r="AX15" s="23">
        <f>((Data!$AJ$61*((Drivers!AT5*1000000)/Drivers!AT4))+Data!$AK$61)</f>
        <v>322701.69047616055</v>
      </c>
      <c r="AY15" s="23">
        <f>((Data!$AJ$61*((Drivers!AU5*1000000)/Drivers!AU4))+Data!$AK$61)</f>
        <v>327464.96857908042</v>
      </c>
      <c r="AZ15" s="23">
        <f>((Data!$AJ$61*((Drivers!AV5*1000000)/Drivers!AV4))+Data!$AK$61)</f>
        <v>333095.3197903118</v>
      </c>
      <c r="BA15" s="23">
        <f>((Data!$AJ$61*((Drivers!AW5*1000000)/Drivers!AW4))+Data!$AK$61)</f>
        <v>338250.81784540077</v>
      </c>
      <c r="BB15" s="23">
        <f>((Data!$AJ$61*((Drivers!AX5*1000000)/Drivers!AX4))+Data!$AK$61)</f>
        <v>344096.52902764466</v>
      </c>
      <c r="BC15" s="23">
        <f>((Data!$AJ$61*((Drivers!AY5*1000000)/Drivers!AY4))+Data!$AK$61)</f>
        <v>350555.20176995301</v>
      </c>
      <c r="BD15" s="23">
        <f>((Data!$AJ$61*((Drivers!AZ5*1000000)/Drivers!AZ4))+Data!$AK$61)</f>
        <v>356483.56169667048</v>
      </c>
      <c r="BE15" s="23">
        <f>((Data!$AJ$61*((Drivers!BA5*1000000)/Drivers!BA4))+Data!$AK$61)</f>
        <v>362481.27541278966</v>
      </c>
      <c r="BF15" s="23">
        <f>((Data!$AJ$61*((Drivers!BB5*1000000)/Drivers!BB4))+Data!$AK$61)</f>
        <v>368447.28600077657</v>
      </c>
      <c r="BG15" s="23">
        <f>((Data!$AJ$61*((Drivers!BC5*1000000)/Drivers!BC4))+Data!$AK$61)</f>
        <v>375307.0720400823</v>
      </c>
      <c r="BH15" s="23">
        <f>((Data!$AJ$61*((Drivers!BD5*1000000)/Drivers!BD4))+Data!$AK$61)</f>
        <v>381644.90074141498</v>
      </c>
      <c r="BI15" s="23">
        <f>((Data!$AJ$61*((Drivers!BE5*1000000)/Drivers!BE4))+Data!$AK$61)</f>
        <v>388018.43919059983</v>
      </c>
      <c r="BJ15" s="23">
        <f>((Data!$AJ$61*((Drivers!BF5*1000000)/Drivers!BF4))+Data!$AK$61)</f>
        <v>394563.57140518236</v>
      </c>
      <c r="BK15" s="23">
        <f>((Data!$AJ$61*((Drivers!BG5*1000000)/Drivers!BG4))+Data!$AK$61)</f>
        <v>401317.84658385569</v>
      </c>
      <c r="BL15" s="23">
        <f>((Data!$AJ$61*((Drivers!BH5*1000000)/Drivers!BH4))+Data!$AK$61)</f>
        <v>408469.31872638012</v>
      </c>
      <c r="BM15" s="23">
        <f>((Data!$AJ$61*((Drivers!BI5*1000000)/Drivers!BI4))+Data!$AK$61)</f>
        <v>408847.07279638085</v>
      </c>
      <c r="BN15" s="23">
        <f>((Data!$AJ$61*((Drivers!BJ5*1000000)/Drivers!BJ4))+Data!$AK$61)</f>
        <v>407836.87732298276</v>
      </c>
      <c r="BO15" s="23">
        <f>((Data!$AJ$61*((Drivers!BK5*1000000)/Drivers!BK4))+Data!$AK$61)</f>
        <v>406730.51674171363</v>
      </c>
      <c r="BP15" s="23">
        <f>((Data!$AJ$61*((Drivers!BL5*1000000)/Drivers!BL4))+Data!$AK$61)</f>
        <v>405008.36421610229</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1647045.1860532654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1607948.7164639283</v>
      </c>
      <c r="AI17" s="23">
        <f>'Intermediate calculations'!AD32*'Intermediate calculations'!AD33*Constants!$H$24</f>
        <v>1574056.8450456359</v>
      </c>
      <c r="AJ17" s="23">
        <f>'Intermediate calculations'!AE32*'Intermediate calculations'!AE33*Constants!$H$24</f>
        <v>1549447.5878836229</v>
      </c>
      <c r="AK17" s="23">
        <f>'Intermediate calculations'!AF32*'Intermediate calculations'!AF33*Constants!$H$24</f>
        <v>1527015.9199472498</v>
      </c>
      <c r="AL17" s="23">
        <f>'Intermediate calculations'!AG32*'Intermediate calculations'!AG33*Constants!$H$24</f>
        <v>1348278.4789313998</v>
      </c>
      <c r="AM17" s="23">
        <f>'Intermediate calculations'!AH32*'Intermediate calculations'!AH33*Constants!$H$24</f>
        <v>1365328.573031184</v>
      </c>
      <c r="AN17" s="23">
        <f>'Intermediate calculations'!AI32*'Intermediate calculations'!AI33*Constants!$H$24</f>
        <v>1363155.024784009</v>
      </c>
      <c r="AO17" s="23">
        <f>'Intermediate calculations'!AJ32*'Intermediate calculations'!AJ33*Constants!$H$24</f>
        <v>1356416.6077871723</v>
      </c>
      <c r="AP17" s="23">
        <f>'Intermediate calculations'!AK32*'Intermediate calculations'!AK33*Constants!$H$24</f>
        <v>1353276.0404915151</v>
      </c>
      <c r="AQ17" s="23">
        <f>'Intermediate calculations'!AL32*'Intermediate calculations'!AL33*Constants!$H$24</f>
        <v>1354993.6075383693</v>
      </c>
      <c r="AR17" s="23">
        <f>'Intermediate calculations'!AM32*'Intermediate calculations'!AM33*Constants!$H$24</f>
        <v>1359290.3034393962</v>
      </c>
      <c r="AS17" s="23">
        <f>'Intermediate calculations'!AN32*'Intermediate calculations'!AN33*Constants!$H$24</f>
        <v>1367294.2873575073</v>
      </c>
      <c r="AT17" s="23">
        <f>'Intermediate calculations'!AO32*'Intermediate calculations'!AO33*Constants!$H$24</f>
        <v>1377514.3696545553</v>
      </c>
      <c r="AU17" s="23">
        <f>'Intermediate calculations'!AP32*'Intermediate calculations'!AP33*Constants!$H$24</f>
        <v>1389115.7972803067</v>
      </c>
      <c r="AV17" s="23">
        <f>'Intermediate calculations'!AQ32*'Intermediate calculations'!AQ33*Constants!$H$24</f>
        <v>1399908.9074055331</v>
      </c>
      <c r="AW17" s="23">
        <f>'Intermediate calculations'!AR32*'Intermediate calculations'!AR33*Constants!$H$24</f>
        <v>1418517.3239472003</v>
      </c>
      <c r="AX17" s="23">
        <f>'Intermediate calculations'!AS32*'Intermediate calculations'!AS33*Constants!$H$24</f>
        <v>1439083.3908827424</v>
      </c>
      <c r="AY17" s="23">
        <f>'Intermediate calculations'!AT32*'Intermediate calculations'!AT33*Constants!$H$24</f>
        <v>1461522.5316834771</v>
      </c>
      <c r="AZ17" s="23">
        <f>'Intermediate calculations'!AU32*'Intermediate calculations'!AU33*Constants!$H$24</f>
        <v>1490538.167928952</v>
      </c>
      <c r="BA17" s="23">
        <f>'Intermediate calculations'!AV32*'Intermediate calculations'!AV33*Constants!$H$24</f>
        <v>1515178.2710733879</v>
      </c>
      <c r="BB17" s="23">
        <f>'Intermediate calculations'!AW32*'Intermediate calculations'!AW33*Constants!$H$24</f>
        <v>1542999.8509741218</v>
      </c>
      <c r="BC17" s="23">
        <f>'Intermediate calculations'!AX32*'Intermediate calculations'!AX33*Constants!$H$24</f>
        <v>1574935.3579749004</v>
      </c>
      <c r="BD17" s="23">
        <f>'Intermediate calculations'!AY32*'Intermediate calculations'!AY33*Constants!$H$24</f>
        <v>1602004.7929574593</v>
      </c>
      <c r="BE17" s="23">
        <f>'Intermediate calculations'!AZ32*'Intermediate calculations'!AZ33*Constants!$H$24</f>
        <v>1628935.5103651937</v>
      </c>
      <c r="BF17" s="23">
        <f>'Intermediate calculations'!BA32*'Intermediate calculations'!BA33*Constants!$H$24</f>
        <v>1654955.0738484554</v>
      </c>
      <c r="BG17" s="23">
        <f>'Intermediate calculations'!BB32*'Intermediate calculations'!BB33*Constants!$H$24</f>
        <v>1685179.1685549906</v>
      </c>
      <c r="BH17" s="23">
        <f>'Intermediate calculations'!BC32*'Intermediate calculations'!BC33*Constants!$H$24</f>
        <v>1710691.7506706174</v>
      </c>
      <c r="BI17" s="23">
        <f>'Intermediate calculations'!BD32*'Intermediate calculations'!BD33*Constants!$H$24</f>
        <v>1735698.1556930183</v>
      </c>
      <c r="BJ17" s="23">
        <f>'Intermediate calculations'!BE32*'Intermediate calculations'!BE33*Constants!$H$24</f>
        <v>1761172.8205663699</v>
      </c>
      <c r="BK17" s="23">
        <f>'Intermediate calculations'!BF32*'Intermediate calculations'!BF33*Constants!$H$24</f>
        <v>1787345.0801576285</v>
      </c>
      <c r="BL17" s="23">
        <f>'Intermediate calculations'!BG32*'Intermediate calculations'!BG33*Constants!$H$24</f>
        <v>1813544.2776451884</v>
      </c>
      <c r="BM17" s="23">
        <f>'Intermediate calculations'!BH32*'Intermediate calculations'!BH33*Constants!$H$24</f>
        <v>1792043.6758371</v>
      </c>
      <c r="BN17" s="23">
        <f>'Intermediate calculations'!BI32*'Intermediate calculations'!BI33*Constants!$H$24</f>
        <v>1761393.6222693422</v>
      </c>
      <c r="BO17" s="23">
        <f>'Intermediate calculations'!BJ32*'Intermediate calculations'!BJ33*Constants!$H$24</f>
        <v>1730635.6733062624</v>
      </c>
      <c r="BP17" s="23">
        <f>'Intermediate calculations'!BK32*'Intermediate calculations'!BK33*Constants!$H$24</f>
        <v>1696325.7271647933</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224597.07082544526</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219265.73406326293</v>
      </c>
      <c r="AI18" s="23">
        <f>'Intermediate calculations'!AD32*'Intermediate calculations'!AD33*(1-Constants!$H$24)</f>
        <v>214644.1152334958</v>
      </c>
      <c r="AJ18" s="23">
        <f>'Intermediate calculations'!AE32*'Intermediate calculations'!AE33*(1-Constants!$H$24)</f>
        <v>211288.30743867584</v>
      </c>
      <c r="AK18" s="23">
        <f>'Intermediate calculations'!AF32*'Intermediate calculations'!AF33*(1-Constants!$H$24)</f>
        <v>208229.44362917042</v>
      </c>
      <c r="AL18" s="23">
        <f>'Intermediate calculations'!AG32*'Intermediate calculations'!AG33*(1-Constants!$H$24)</f>
        <v>183856.15621791812</v>
      </c>
      <c r="AM18" s="23">
        <f>'Intermediate calculations'!AH32*'Intermediate calculations'!AH33*(1-Constants!$H$24)</f>
        <v>186181.16904970692</v>
      </c>
      <c r="AN18" s="23">
        <f>'Intermediate calculations'!AI32*'Intermediate calculations'!AI33*(1-Constants!$H$24)</f>
        <v>185884.77610691031</v>
      </c>
      <c r="AO18" s="23">
        <f>'Intermediate calculations'!AJ32*'Intermediate calculations'!AJ33*(1-Constants!$H$24)</f>
        <v>184965.90106188713</v>
      </c>
      <c r="AP18" s="23">
        <f>'Intermediate calculations'!AK32*'Intermediate calculations'!AK33*(1-Constants!$H$24)</f>
        <v>184537.6418852066</v>
      </c>
      <c r="AQ18" s="23">
        <f>'Intermediate calculations'!AL32*'Intermediate calculations'!AL33*(1-Constants!$H$24)</f>
        <v>184771.85557341398</v>
      </c>
      <c r="AR18" s="23">
        <f>'Intermediate calculations'!AM32*'Intermediate calculations'!AM33*(1-Constants!$H$24)</f>
        <v>185357.76865082674</v>
      </c>
      <c r="AS18" s="23">
        <f>'Intermediate calculations'!AN32*'Intermediate calculations'!AN33*(1-Constants!$H$24)</f>
        <v>186449.22100329644</v>
      </c>
      <c r="AT18" s="23">
        <f>'Intermediate calculations'!AO32*'Intermediate calculations'!AO33*(1-Constants!$H$24)</f>
        <v>187842.86858925753</v>
      </c>
      <c r="AU18" s="23">
        <f>'Intermediate calculations'!AP32*'Intermediate calculations'!AP33*(1-Constants!$H$24)</f>
        <v>189424.88144731455</v>
      </c>
      <c r="AV18" s="23">
        <f>'Intermediate calculations'!AQ32*'Intermediate calculations'!AQ33*(1-Constants!$H$24)</f>
        <v>190896.66919166359</v>
      </c>
      <c r="AW18" s="23">
        <f>'Intermediate calculations'!AR32*'Intermediate calculations'!AR33*(1-Constants!$H$24)</f>
        <v>193434.18053825459</v>
      </c>
      <c r="AX18" s="23">
        <f>'Intermediate calculations'!AS32*'Intermediate calculations'!AS33*(1-Constants!$H$24)</f>
        <v>196238.64421128304</v>
      </c>
      <c r="AY18" s="23">
        <f>'Intermediate calculations'!AT32*'Intermediate calculations'!AT33*(1-Constants!$H$24)</f>
        <v>199298.52704774687</v>
      </c>
      <c r="AZ18" s="23">
        <f>'Intermediate calculations'!AU32*'Intermediate calculations'!AU33*(1-Constants!$H$24)</f>
        <v>203255.20471758436</v>
      </c>
      <c r="BA18" s="23">
        <f>'Intermediate calculations'!AV32*'Intermediate calculations'!AV33*(1-Constants!$H$24)</f>
        <v>206615.21878273474</v>
      </c>
      <c r="BB18" s="23">
        <f>'Intermediate calculations'!AW32*'Intermediate calculations'!AW33*(1-Constants!$H$24)</f>
        <v>210409.07058738024</v>
      </c>
      <c r="BC18" s="23">
        <f>'Intermediate calculations'!AX32*'Intermediate calculations'!AX33*(1-Constants!$H$24)</f>
        <v>214763.9124511228</v>
      </c>
      <c r="BD18" s="23">
        <f>'Intermediate calculations'!AY32*'Intermediate calculations'!AY33*(1-Constants!$H$24)</f>
        <v>218455.19903965355</v>
      </c>
      <c r="BE18" s="23">
        <f>'Intermediate calculations'!AZ32*'Intermediate calculations'!AZ33*(1-Constants!$H$24)</f>
        <v>222127.56959525368</v>
      </c>
      <c r="BF18" s="23">
        <f>'Intermediate calculations'!BA32*'Intermediate calculations'!BA33*(1-Constants!$H$24)</f>
        <v>225675.69188842573</v>
      </c>
      <c r="BG18" s="23">
        <f>'Intermediate calculations'!BB32*'Intermediate calculations'!BB33*(1-Constants!$H$24)</f>
        <v>229797.15934840779</v>
      </c>
      <c r="BH18" s="23">
        <f>'Intermediate calculations'!BC32*'Intermediate calculations'!BC33*(1-Constants!$H$24)</f>
        <v>233276.14781872058</v>
      </c>
      <c r="BI18" s="23">
        <f>'Intermediate calculations'!BD32*'Intermediate calculations'!BD33*(1-Constants!$H$24)</f>
        <v>236686.11213995703</v>
      </c>
      <c r="BJ18" s="23">
        <f>'Intermediate calculations'!BE32*'Intermediate calculations'!BE33*(1-Constants!$H$24)</f>
        <v>240159.93007723225</v>
      </c>
      <c r="BK18" s="23">
        <f>'Intermediate calculations'!BF32*'Intermediate calculations'!BF33*(1-Constants!$H$24)</f>
        <v>243728.87456694932</v>
      </c>
      <c r="BL18" s="23">
        <f>'Intermediate calculations'!BG32*'Intermediate calculations'!BG33*(1-Constants!$H$24)</f>
        <v>247301.49240616203</v>
      </c>
      <c r="BM18" s="23">
        <f>'Intermediate calculations'!BH32*'Intermediate calculations'!BH33*(1-Constants!$H$24)</f>
        <v>244369.59215960454</v>
      </c>
      <c r="BN18" s="23">
        <f>'Intermediate calculations'!BI32*'Intermediate calculations'!BI33*(1-Constants!$H$24)</f>
        <v>240190.03940036483</v>
      </c>
      <c r="BO18" s="23">
        <f>'Intermediate calculations'!BJ32*'Intermediate calculations'!BJ33*(1-Constants!$H$24)</f>
        <v>235995.77363267212</v>
      </c>
      <c r="BP18" s="23">
        <f>'Intermediate calculations'!BK32*'Intermediate calculations'!BK33*(1-Constants!$H$24)</f>
        <v>231317.14461338089</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23653841.793715</v>
      </c>
      <c r="AE19" s="23">
        <f>'Intermediate calculations'!Z37*'Intermediate calculations'!Z38*Constants!$H$25</f>
        <v>24134771.290486101</v>
      </c>
      <c r="AF19" s="23">
        <f>'Intermediate calculations'!AA37*'Intermediate calculations'!AA38*Constants!$H$25</f>
        <v>24696932.291742451</v>
      </c>
      <c r="AG19" s="23">
        <f>'Intermediate calculations'!AB37*'Intermediate calculations'!AB38*Constants!$H$25</f>
        <v>25128517.122223888</v>
      </c>
      <c r="AH19" s="23">
        <f>'Intermediate calculations'!AC37*'Intermediate calculations'!AC38*Constants!$H$25</f>
        <v>25474971.393442631</v>
      </c>
      <c r="AI19" s="23">
        <f>'Intermediate calculations'!AD37*'Intermediate calculations'!AD38*Constants!$H$25</f>
        <v>25734234.718944561</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25236758.387273248</v>
      </c>
      <c r="AM19" s="23">
        <f>'Intermediate calculations'!AH37*'Intermediate calculations'!AH38*Constants!$H$25</f>
        <v>25864899.288184941</v>
      </c>
      <c r="AN19" s="23">
        <f>'Intermediate calculations'!AI37*'Intermediate calculations'!AI38*Constants!$H$25</f>
        <v>26308696.242292121</v>
      </c>
      <c r="AO19" s="23">
        <f>'Intermediate calculations'!AJ37*'Intermediate calculations'!AJ38*Constants!$H$25</f>
        <v>26707419.476484366</v>
      </c>
      <c r="AP19" s="23">
        <f>'Intermediate calculations'!AK37*'Intermediate calculations'!AK38*Constants!$H$25</f>
        <v>27144757.671287097</v>
      </c>
      <c r="AQ19" s="23">
        <f>'Intermediate calculations'!AL37*'Intermediate calculations'!AL38*Constants!$H$25</f>
        <v>27637092.712365985</v>
      </c>
      <c r="AR19" s="23">
        <f>'Intermediate calculations'!AM37*'Intermediate calculations'!AM38*Constants!$H$25</f>
        <v>28139267.542938992</v>
      </c>
      <c r="AS19" s="23">
        <f>'Intermediate calculations'!AN37*'Intermediate calculations'!AN38*Constants!$H$25</f>
        <v>28689150.601265062</v>
      </c>
      <c r="AT19" s="23">
        <f>'Intermediate calculations'!AO37*'Intermediate calculations'!AO38*Constants!$H$25</f>
        <v>29272415.073001225</v>
      </c>
      <c r="AU19" s="23">
        <f>'Intermediate calculations'!AP37*'Intermediate calculations'!AP38*Constants!$H$25</f>
        <v>29881087.231013127</v>
      </c>
      <c r="AV19" s="23">
        <f>'Intermediate calculations'!AQ37*'Intermediate calculations'!AQ38*Constants!$H$25</f>
        <v>30490135.74303183</v>
      </c>
      <c r="AW19" s="23">
        <f>'Intermediate calculations'!AR37*'Intermediate calculations'!AR38*Constants!$H$25</f>
        <v>31185547.136113379</v>
      </c>
      <c r="AX19" s="23">
        <f>'Intermediate calculations'!AS37*'Intermediate calculations'!AS38*Constants!$H$25</f>
        <v>31919224.241091006</v>
      </c>
      <c r="AY19" s="23">
        <f>'Intermediate calculations'!AT37*'Intermediate calculations'!AT38*Constants!$H$25</f>
        <v>32691909.392259184</v>
      </c>
      <c r="AZ19" s="23">
        <f>'Intermediate calculations'!AU37*'Intermediate calculations'!AU38*Constants!$H$25</f>
        <v>33566581.495949276</v>
      </c>
      <c r="BA19" s="23">
        <f>'Intermediate calculations'!AV37*'Intermediate calculations'!AV38*Constants!$H$25</f>
        <v>34403435.456341147</v>
      </c>
      <c r="BB19" s="23">
        <f>'Intermediate calculations'!AW37*'Intermediate calculations'!AW38*Constants!$H$25</f>
        <v>35282967.370700635</v>
      </c>
      <c r="BC19" s="23">
        <f>'Intermediate calculations'!AX37*'Intermediate calculations'!AX38*Constants!$H$25</f>
        <v>36239464.037121989</v>
      </c>
      <c r="BD19" s="23">
        <f>'Intermediate calculations'!AY37*'Intermediate calculations'!AY38*Constants!$H$25</f>
        <v>37150591.929903522</v>
      </c>
      <c r="BE19" s="23">
        <f>'Intermediate calculations'!AZ37*'Intermediate calculations'!AZ38*Constants!$H$25</f>
        <v>38080676.022576049</v>
      </c>
      <c r="BF19" s="23">
        <f>'Intermediate calculations'!BA37*'Intermediate calculations'!BA38*Constants!$H$25</f>
        <v>39018887.738802299</v>
      </c>
      <c r="BG19" s="23">
        <f>'Intermediate calculations'!BB37*'Intermediate calculations'!BB38*Constants!$H$25</f>
        <v>40023218.613217838</v>
      </c>
      <c r="BH19" s="23">
        <f>'Intermediate calculations'!BC37*'Intermediate calculations'!BC38*Constants!$H$25</f>
        <v>40980399.128606722</v>
      </c>
      <c r="BI19" s="23">
        <f>'Intermediate calculations'!BD37*'Intermediate calculations'!BD38*Constants!$H$25</f>
        <v>41951919.707740851</v>
      </c>
      <c r="BJ19" s="23">
        <f>'Intermediate calculations'!BE37*'Intermediate calculations'!BE38*Constants!$H$25</f>
        <v>42953265.142819442</v>
      </c>
      <c r="BK19" s="23">
        <f>'Intermediate calculations'!BF37*'Intermediate calculations'!BF38*Constants!$H$25</f>
        <v>43989148.745313562</v>
      </c>
      <c r="BL19" s="23">
        <f>'Intermediate calculations'!BG37*'Intermediate calculations'!BG38*Constants!$H$25</f>
        <v>45031607.235049166</v>
      </c>
      <c r="BM19" s="23">
        <f>'Intermediate calculations'!BH37*'Intermediate calculations'!BH38*Constants!$H$25</f>
        <v>45307300.939688243</v>
      </c>
      <c r="BN19" s="23">
        <f>'Intermediate calculations'!BI37*'Intermediate calculations'!BI38*Constants!$H$25</f>
        <v>45424743.209426306</v>
      </c>
      <c r="BO19" s="23">
        <f>'Intermediate calculations'!BJ37*'Intermediate calculations'!BJ38*Constants!$H$25</f>
        <v>45531045.639950149</v>
      </c>
      <c r="BP19" s="23">
        <f>'Intermediate calculations'!BK37*'Intermediate calculations'!BK38*Constants!$H$25</f>
        <v>45565566.868042253</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94043391.409974962</v>
      </c>
      <c r="AE20" s="23">
        <f>'Intermediate calculations'!Z42*'Intermediate calculations'!Z43*Constants!$H$26</f>
        <v>95281774.784899995</v>
      </c>
      <c r="AF20" s="23">
        <f>'Intermediate calculations'!AA42*'Intermediate calculations'!AA43*Constants!$H$26</f>
        <v>97270973.713722691</v>
      </c>
      <c r="AG20" s="23">
        <f>'Intermediate calculations'!AB42*'Intermediate calculations'!AB43*Constants!$H$26</f>
        <v>97842130.8428877</v>
      </c>
      <c r="AH20" s="23">
        <f>'Intermediate calculations'!AC42*'Intermediate calculations'!AC43*Constants!$H$26</f>
        <v>97491901.623900339</v>
      </c>
      <c r="AI20" s="23">
        <f>'Intermediate calculations'!AD42*'Intermediate calculations'!AD43*Constants!$H$26</f>
        <v>96224012.280420989</v>
      </c>
      <c r="AJ20" s="23">
        <f>'Intermediate calculations'!AE42*'Intermediate calculations'!AE43*Constants!$H$26</f>
        <v>95690259.829558358</v>
      </c>
      <c r="AK20" s="23">
        <f>'Intermediate calculations'!AF42*'Intermediate calculations'!AF43*Constants!$H$26</f>
        <v>95277598.733681649</v>
      </c>
      <c r="AL20" s="23">
        <f>'Intermediate calculations'!AG42*'Intermediate calculations'!AG43*Constants!$H$26</f>
        <v>80314062.682070494</v>
      </c>
      <c r="AM20" s="23">
        <f>'Intermediate calculations'!AH42*'Intermediate calculations'!AH43*Constants!$H$26</f>
        <v>83494908.977226555</v>
      </c>
      <c r="AN20" s="23">
        <f>'Intermediate calculations'!AI42*'Intermediate calculations'!AI43*Constants!$H$26</f>
        <v>84882565.459200591</v>
      </c>
      <c r="AO20" s="23">
        <f>'Intermediate calculations'!AJ42*'Intermediate calculations'!AJ43*Constants!$H$26</f>
        <v>85820146.325085387</v>
      </c>
      <c r="AP20" s="23">
        <f>'Intermediate calculations'!AK42*'Intermediate calculations'!AK43*Constants!$H$26</f>
        <v>87089923.190414682</v>
      </c>
      <c r="AQ20" s="23">
        <f>'Intermediate calculations'!AL42*'Intermediate calculations'!AL43*Constants!$H$26</f>
        <v>88832379.085845143</v>
      </c>
      <c r="AR20" s="23">
        <f>'Intermediate calculations'!AM42*'Intermediate calculations'!AM43*Constants!$H$26</f>
        <v>90919059.229253948</v>
      </c>
      <c r="AS20" s="23">
        <f>'Intermediate calculations'!AN42*'Intermediate calculations'!AN43*Constants!$H$26</f>
        <v>93397408.875809029</v>
      </c>
      <c r="AT20" s="23">
        <f>'Intermediate calculations'!AO42*'Intermediate calculations'!AO43*Constants!$H$26</f>
        <v>96130429.523823723</v>
      </c>
      <c r="AU20" s="23">
        <f>'Intermediate calculations'!AP42*'Intermediate calculations'!AP43*Constants!$H$26</f>
        <v>99041829.005458534</v>
      </c>
      <c r="AV20" s="23">
        <f>'Intermediate calculations'!AQ42*'Intermediate calculations'!AQ43*Constants!$H$26</f>
        <v>101907913.57002953</v>
      </c>
      <c r="AW20" s="23">
        <f>'Intermediate calculations'!AR42*'Intermediate calculations'!AR43*Constants!$H$26</f>
        <v>105712749.96162704</v>
      </c>
      <c r="AX20" s="23">
        <f>'Intermediate calculations'!AS42*'Intermediate calculations'!AS43*Constants!$H$26</f>
        <v>109792963.30871761</v>
      </c>
      <c r="AY20" s="23">
        <f>'Intermediate calculations'!AT42*'Intermediate calculations'!AT43*Constants!$H$26</f>
        <v>114149695.29223748</v>
      </c>
      <c r="AZ20" s="23">
        <f>'Intermediate calculations'!AU42*'Intermediate calculations'!AU43*Constants!$H$26</f>
        <v>119315673.0302289</v>
      </c>
      <c r="BA20" s="23">
        <f>'Intermediate calculations'!AV42*'Intermediate calculations'!AV43*Constants!$H$26</f>
        <v>124089321.70157973</v>
      </c>
      <c r="BB20" s="23">
        <f>'Intermediate calculations'!AW42*'Intermediate calculations'!AW43*Constants!$H$26</f>
        <v>129374666.39873442</v>
      </c>
      <c r="BC20" s="23">
        <f>'Intermediate calculations'!AX42*'Intermediate calculations'!AX43*Constants!$H$26</f>
        <v>135237156.59791702</v>
      </c>
      <c r="BD20" s="23">
        <f>'Intermediate calculations'!AY42*'Intermediate calculations'!AY43*Constants!$H$26</f>
        <v>140648746.56080574</v>
      </c>
      <c r="BE20" s="23">
        <f>'Intermediate calculations'!AZ42*'Intermediate calculations'!AZ43*Constants!$H$26</f>
        <v>146150507.42426088</v>
      </c>
      <c r="BF20" s="23">
        <f>'Intermediate calculations'!BA42*'Intermediate calculations'!BA43*Constants!$H$26</f>
        <v>151652460.06439275</v>
      </c>
      <c r="BG20" s="23">
        <f>'Intermediate calculations'!BB42*'Intermediate calculations'!BB43*Constants!$H$26</f>
        <v>157828849.82561788</v>
      </c>
      <c r="BH20" s="23">
        <f>'Intermediate calculations'!BC42*'Intermediate calculations'!BC43*Constants!$H$26</f>
        <v>163552500.85718083</v>
      </c>
      <c r="BI20" s="23">
        <f>'Intermediate calculations'!BD42*'Intermediate calculations'!BD43*Constants!$H$26</f>
        <v>169328472.34899315</v>
      </c>
      <c r="BJ20" s="23">
        <f>'Intermediate calculations'!BE42*'Intermediate calculations'!BE43*Constants!$H$26</f>
        <v>175280780.51029715</v>
      </c>
      <c r="BK20" s="23">
        <f>'Intermediate calculations'!BF42*'Intermediate calculations'!BF43*Constants!$H$26</f>
        <v>181444657.99639612</v>
      </c>
      <c r="BL20" s="23">
        <f>'Intermediate calculations'!BG42*'Intermediate calculations'!BG43*Constants!$H$26</f>
        <v>187794778.66422364</v>
      </c>
      <c r="BM20" s="23">
        <f>'Intermediate calculations'!BH42*'Intermediate calculations'!BH43*Constants!$H$26</f>
        <v>188026292.59916881</v>
      </c>
      <c r="BN20" s="23">
        <f>'Intermediate calculations'!BI42*'Intermediate calculations'!BI43*Constants!$H$26</f>
        <v>187017156.4437274</v>
      </c>
      <c r="BO20" s="23">
        <f>'Intermediate calculations'!BJ42*'Intermediate calculations'!BJ43*Constants!$H$26</f>
        <v>185935958.73676303</v>
      </c>
      <c r="BP20" s="23">
        <f>'Intermediate calculations'!BK42*'Intermediate calculations'!BK43*Constants!$H$26</f>
        <v>184312107.51704729</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985576.74140479264</v>
      </c>
      <c r="AE21" s="23">
        <f>'Intermediate calculations'!Z37*'Intermediate calculations'!Z38*(1-Constants!$H$25)</f>
        <v>1005615.4704369218</v>
      </c>
      <c r="AF21" s="23">
        <f>'Intermediate calculations'!AA37*'Intermediate calculations'!AA38*(1-Constants!$H$25)</f>
        <v>1029038.8454892698</v>
      </c>
      <c r="AG21" s="23">
        <f>'Intermediate calculations'!AB37*'Intermediate calculations'!AB38*(1-Constants!$H$25)</f>
        <v>1047021.5467593296</v>
      </c>
      <c r="AH21" s="23">
        <f>'Intermediate calculations'!AC37*'Intermediate calculations'!AC38*(1-Constants!$H$25)</f>
        <v>1061457.141393444</v>
      </c>
      <c r="AI21" s="23">
        <f>'Intermediate calculations'!AD37*'Intermediate calculations'!AD38*(1-Constants!$H$25)</f>
        <v>1072259.7799560244</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1051531.5994697197</v>
      </c>
      <c r="AM21" s="23">
        <f>'Intermediate calculations'!AH37*'Intermediate calculations'!AH38*(1-Constants!$H$25)</f>
        <v>1077704.1370077068</v>
      </c>
      <c r="AN21" s="23">
        <f>'Intermediate calculations'!AI37*'Intermediate calculations'!AI38*(1-Constants!$H$25)</f>
        <v>1096195.6767621727</v>
      </c>
      <c r="AO21" s="23">
        <f>'Intermediate calculations'!AJ37*'Intermediate calculations'!AJ38*(1-Constants!$H$25)</f>
        <v>1112809.1448535162</v>
      </c>
      <c r="AP21" s="23">
        <f>'Intermediate calculations'!AK37*'Intermediate calculations'!AK38*(1-Constants!$H$25)</f>
        <v>1131031.5696369633</v>
      </c>
      <c r="AQ21" s="23">
        <f>'Intermediate calculations'!AL37*'Intermediate calculations'!AL38*(1-Constants!$H$25)</f>
        <v>1151545.529681917</v>
      </c>
      <c r="AR21" s="23">
        <f>'Intermediate calculations'!AM37*'Intermediate calculations'!AM38*(1-Constants!$H$25)</f>
        <v>1172469.4809557924</v>
      </c>
      <c r="AS21" s="23">
        <f>'Intermediate calculations'!AN37*'Intermediate calculations'!AN38*(1-Constants!$H$25)</f>
        <v>1195381.2750527121</v>
      </c>
      <c r="AT21" s="23">
        <f>'Intermediate calculations'!AO37*'Intermediate calculations'!AO38*(1-Constants!$H$25)</f>
        <v>1219683.9613750521</v>
      </c>
      <c r="AU21" s="23">
        <f>'Intermediate calculations'!AP37*'Intermediate calculations'!AP38*(1-Constants!$H$25)</f>
        <v>1245045.3012922148</v>
      </c>
      <c r="AV21" s="23">
        <f>'Intermediate calculations'!AQ37*'Intermediate calculations'!AQ38*(1-Constants!$H$25)</f>
        <v>1270422.3226263274</v>
      </c>
      <c r="AW21" s="23">
        <f>'Intermediate calculations'!AR37*'Intermediate calculations'!AR38*(1-Constants!$H$25)</f>
        <v>1299397.7973380587</v>
      </c>
      <c r="AX21" s="23">
        <f>'Intermediate calculations'!AS37*'Intermediate calculations'!AS38*(1-Constants!$H$25)</f>
        <v>1329967.6767121265</v>
      </c>
      <c r="AY21" s="23">
        <f>'Intermediate calculations'!AT37*'Intermediate calculations'!AT38*(1-Constants!$H$25)</f>
        <v>1362162.891344134</v>
      </c>
      <c r="AZ21" s="23">
        <f>'Intermediate calculations'!AU37*'Intermediate calculations'!AU38*(1-Constants!$H$25)</f>
        <v>1398607.5623312211</v>
      </c>
      <c r="BA21" s="23">
        <f>'Intermediate calculations'!AV37*'Intermediate calculations'!AV38*(1-Constants!$H$25)</f>
        <v>1433476.4773475491</v>
      </c>
      <c r="BB21" s="23">
        <f>'Intermediate calculations'!AW37*'Intermediate calculations'!AW38*(1-Constants!$H$25)</f>
        <v>1470123.640445861</v>
      </c>
      <c r="BC21" s="23">
        <f>'Intermediate calculations'!AX37*'Intermediate calculations'!AX38*(1-Constants!$H$25)</f>
        <v>1509977.6682134178</v>
      </c>
      <c r="BD21" s="23">
        <f>'Intermediate calculations'!AY37*'Intermediate calculations'!AY38*(1-Constants!$H$25)</f>
        <v>1547941.3304126482</v>
      </c>
      <c r="BE21" s="23">
        <f>'Intermediate calculations'!AZ37*'Intermediate calculations'!AZ38*(1-Constants!$H$25)</f>
        <v>1586694.8342740035</v>
      </c>
      <c r="BF21" s="23">
        <f>'Intermediate calculations'!BA37*'Intermediate calculations'!BA38*(1-Constants!$H$25)</f>
        <v>1625786.9891167639</v>
      </c>
      <c r="BG21" s="23">
        <f>'Intermediate calculations'!BB37*'Intermediate calculations'!BB38*(1-Constants!$H$25)</f>
        <v>1667634.1088840782</v>
      </c>
      <c r="BH21" s="23">
        <f>'Intermediate calculations'!BC37*'Intermediate calculations'!BC38*(1-Constants!$H$25)</f>
        <v>1707516.630358615</v>
      </c>
      <c r="BI21" s="23">
        <f>'Intermediate calculations'!BD37*'Intermediate calculations'!BD38*(1-Constants!$H$25)</f>
        <v>1747996.6544892038</v>
      </c>
      <c r="BJ21" s="23">
        <f>'Intermediate calculations'!BE37*'Intermediate calculations'!BE38*(1-Constants!$H$25)</f>
        <v>1789719.3809508116</v>
      </c>
      <c r="BK21" s="23">
        <f>'Intermediate calculations'!BF37*'Intermediate calculations'!BF38*(1-Constants!$H$25)</f>
        <v>1832881.1977214001</v>
      </c>
      <c r="BL21" s="23">
        <f>'Intermediate calculations'!BG37*'Intermediate calculations'!BG38*(1-Constants!$H$25)</f>
        <v>1876316.9681270502</v>
      </c>
      <c r="BM21" s="23">
        <f>'Intermediate calculations'!BH37*'Intermediate calculations'!BH38*(1-Constants!$H$25)</f>
        <v>1887804.2058203451</v>
      </c>
      <c r="BN21" s="23">
        <f>'Intermediate calculations'!BI37*'Intermediate calculations'!BI38*(1-Constants!$H$25)</f>
        <v>1892697.6337260979</v>
      </c>
      <c r="BO21" s="23">
        <f>'Intermediate calculations'!BJ37*'Intermediate calculations'!BJ38*(1-Constants!$H$25)</f>
        <v>1897126.9016645914</v>
      </c>
      <c r="BP21" s="23">
        <f>'Intermediate calculations'!BK37*'Intermediate calculations'!BK38*(1-Constants!$H$25)</f>
        <v>1898565.2861684288</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3918474.6420822935</v>
      </c>
      <c r="AE22" s="23">
        <f>'Intermediate calculations'!Z42*'Intermediate calculations'!Z43*(1-Constants!$H$26)</f>
        <v>3970073.9493708364</v>
      </c>
      <c r="AF22" s="23">
        <f>'Intermediate calculations'!AA42*'Intermediate calculations'!AA43*(1-Constants!$H$26)</f>
        <v>4052957.2380717825</v>
      </c>
      <c r="AG22" s="23">
        <f>'Intermediate calculations'!AB42*'Intermediate calculations'!AB43*(1-Constants!$H$26)</f>
        <v>4076755.4517869912</v>
      </c>
      <c r="AH22" s="23">
        <f>'Intermediate calculations'!AC42*'Intermediate calculations'!AC43*(1-Constants!$H$26)</f>
        <v>4062162.567662518</v>
      </c>
      <c r="AI22" s="23">
        <f>'Intermediate calculations'!AD42*'Intermediate calculations'!AD43*(1-Constants!$H$26)</f>
        <v>4009333.8450175454</v>
      </c>
      <c r="AJ22" s="23">
        <f>'Intermediate calculations'!AE42*'Intermediate calculations'!AE43*(1-Constants!$H$26)</f>
        <v>3987094.1595649356</v>
      </c>
      <c r="AK22" s="23">
        <f>'Intermediate calculations'!AF42*'Intermediate calculations'!AF43*(1-Constants!$H$26)</f>
        <v>3969899.9472367396</v>
      </c>
      <c r="AL22" s="23">
        <f>'Intermediate calculations'!AG42*'Intermediate calculations'!AG43*(1-Constants!$H$26)</f>
        <v>3346419.2784196073</v>
      </c>
      <c r="AM22" s="23">
        <f>'Intermediate calculations'!AH42*'Intermediate calculations'!AH43*(1-Constants!$H$26)</f>
        <v>3478954.5407177764</v>
      </c>
      <c r="AN22" s="23">
        <f>'Intermediate calculations'!AI42*'Intermediate calculations'!AI43*(1-Constants!$H$26)</f>
        <v>3536773.560800028</v>
      </c>
      <c r="AO22" s="23">
        <f>'Intermediate calculations'!AJ42*'Intermediate calculations'!AJ43*(1-Constants!$H$26)</f>
        <v>3575839.4302118942</v>
      </c>
      <c r="AP22" s="23">
        <f>'Intermediate calculations'!AK42*'Intermediate calculations'!AK43*(1-Constants!$H$26)</f>
        <v>3628746.7996006152</v>
      </c>
      <c r="AQ22" s="23">
        <f>'Intermediate calculations'!AL42*'Intermediate calculations'!AL43*(1-Constants!$H$26)</f>
        <v>3701349.1285768845</v>
      </c>
      <c r="AR22" s="23">
        <f>'Intermediate calculations'!AM42*'Intermediate calculations'!AM43*(1-Constants!$H$26)</f>
        <v>3788294.1345522515</v>
      </c>
      <c r="AS22" s="23">
        <f>'Intermediate calculations'!AN42*'Intermediate calculations'!AN43*(1-Constants!$H$26)</f>
        <v>3891558.7031587129</v>
      </c>
      <c r="AT22" s="23">
        <f>'Intermediate calculations'!AO42*'Intermediate calculations'!AO43*(1-Constants!$H$26)</f>
        <v>4005434.5634926585</v>
      </c>
      <c r="AU22" s="23">
        <f>'Intermediate calculations'!AP42*'Intermediate calculations'!AP43*(1-Constants!$H$26)</f>
        <v>4126742.8752274425</v>
      </c>
      <c r="AV22" s="23">
        <f>'Intermediate calculations'!AQ42*'Intermediate calculations'!AQ43*(1-Constants!$H$26)</f>
        <v>4246163.0654179007</v>
      </c>
      <c r="AW22" s="23">
        <f>'Intermediate calculations'!AR42*'Intermediate calculations'!AR43*(1-Constants!$H$26)</f>
        <v>4404697.9150677966</v>
      </c>
      <c r="AX22" s="23">
        <f>'Intermediate calculations'!AS42*'Intermediate calculations'!AS43*(1-Constants!$H$26)</f>
        <v>4574706.8045299044</v>
      </c>
      <c r="AY22" s="23">
        <f>'Intermediate calculations'!AT42*'Intermediate calculations'!AT43*(1-Constants!$H$26)</f>
        <v>4756237.3038432328</v>
      </c>
      <c r="AZ22" s="23">
        <f>'Intermediate calculations'!AU42*'Intermediate calculations'!AU43*(1-Constants!$H$26)</f>
        <v>4971486.3762595421</v>
      </c>
      <c r="BA22" s="23">
        <f>'Intermediate calculations'!AV42*'Intermediate calculations'!AV43*(1-Constants!$H$26)</f>
        <v>5170388.4042324936</v>
      </c>
      <c r="BB22" s="23">
        <f>'Intermediate calculations'!AW42*'Intermediate calculations'!AW43*(1-Constants!$H$26)</f>
        <v>5390611.0999472728</v>
      </c>
      <c r="BC22" s="23">
        <f>'Intermediate calculations'!AX42*'Intermediate calculations'!AX43*(1-Constants!$H$26)</f>
        <v>5634881.5249132151</v>
      </c>
      <c r="BD22" s="23">
        <f>'Intermediate calculations'!AY42*'Intermediate calculations'!AY43*(1-Constants!$H$26)</f>
        <v>5860364.4400335783</v>
      </c>
      <c r="BE22" s="23">
        <f>'Intermediate calculations'!AZ42*'Intermediate calculations'!AZ43*(1-Constants!$H$26)</f>
        <v>6089604.4760108767</v>
      </c>
      <c r="BF22" s="23">
        <f>'Intermediate calculations'!BA42*'Intermediate calculations'!BA43*(1-Constants!$H$26)</f>
        <v>6318852.502683037</v>
      </c>
      <c r="BG22" s="23">
        <f>'Intermediate calculations'!BB42*'Intermediate calculations'!BB43*(1-Constants!$H$26)</f>
        <v>6576202.0760674179</v>
      </c>
      <c r="BH22" s="23">
        <f>'Intermediate calculations'!BC42*'Intermediate calculations'!BC43*(1-Constants!$H$26)</f>
        <v>6814687.5357158743</v>
      </c>
      <c r="BI22" s="23">
        <f>'Intermediate calculations'!BD42*'Intermediate calculations'!BD43*(1-Constants!$H$26)</f>
        <v>7055353.0145413876</v>
      </c>
      <c r="BJ22" s="23">
        <f>'Intermediate calculations'!BE42*'Intermediate calculations'!BE43*(1-Constants!$H$26)</f>
        <v>7303365.8545957217</v>
      </c>
      <c r="BK22" s="23">
        <f>'Intermediate calculations'!BF42*'Intermediate calculations'!BF43*(1-Constants!$H$26)</f>
        <v>7560194.0831831787</v>
      </c>
      <c r="BL22" s="23">
        <f>'Intermediate calculations'!BG42*'Intermediate calculations'!BG43*(1-Constants!$H$26)</f>
        <v>7824782.4443426598</v>
      </c>
      <c r="BM22" s="23">
        <f>'Intermediate calculations'!BH42*'Intermediate calculations'!BH43*(1-Constants!$H$26)</f>
        <v>7834428.8582987078</v>
      </c>
      <c r="BN22" s="23">
        <f>'Intermediate calculations'!BI42*'Intermediate calculations'!BI43*(1-Constants!$H$26)</f>
        <v>7792381.5184886493</v>
      </c>
      <c r="BO22" s="23">
        <f>'Intermediate calculations'!BJ42*'Intermediate calculations'!BJ43*(1-Constants!$H$26)</f>
        <v>7747331.6140318001</v>
      </c>
      <c r="BP22" s="23">
        <f>'Intermediate calculations'!BK42*'Intermediate calculations'!BK43*(1-Constants!$H$26)</f>
        <v>7679671.1465436444</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3529166.4013292789</v>
      </c>
      <c r="AN41" s="22">
        <f>((Data!$AJ$42*LN('Intermediate calculations'!AH60))+Data!$AK$42)</f>
        <v>3546270.8683824446</v>
      </c>
      <c r="AO41" s="22">
        <f>((Data!$AJ$42*LN('Intermediate calculations'!AI60))+Data!$AK$42)</f>
        <v>3557046.7175806612</v>
      </c>
      <c r="AP41" s="22">
        <f>((Data!$AJ$42*LN('Intermediate calculations'!AJ60))+Data!$AK$42)</f>
        <v>3566199.7756139524</v>
      </c>
      <c r="AQ41" s="22">
        <f>((Data!$AJ$42*LN('Intermediate calculations'!AK60))+Data!$AK$42)</f>
        <v>3576419.0463694129</v>
      </c>
      <c r="AR41" s="22">
        <f>((Data!$AJ$42*LN('Intermediate calculations'!AL60))+Data!$AK$42)</f>
        <v>3588167.6774127427</v>
      </c>
      <c r="AS41" s="22">
        <f>((Data!$AJ$42*LN('Intermediate calculations'!AM60))+Data!$AK$42)</f>
        <v>3600511.906220248</v>
      </c>
      <c r="AT41" s="22">
        <f>((Data!$AJ$42*LN('Intermediate calculations'!AN60))+Data!$AK$42)</f>
        <v>3614060.7782466728</v>
      </c>
      <c r="AU41" s="22">
        <f>((Data!$AJ$42*LN('Intermediate calculations'!AO60))+Data!$AK$42)</f>
        <v>3628327.3450817764</v>
      </c>
      <c r="AV41" s="22">
        <f>((Data!$AJ$42*LN('Intermediate calculations'!AP60))+Data!$AK$42)</f>
        <v>3643038.0407581069</v>
      </c>
      <c r="AW41" s="22">
        <f>((Data!$AJ$42*LN('Intermediate calculations'!AQ60))+Data!$AK$42)</f>
        <v>3657455.1232013348</v>
      </c>
      <c r="AX41" s="22">
        <f>((Data!$AJ$42*LN('Intermediate calculations'!AR60))+Data!$AK$42)</f>
        <v>3674357.7050076947</v>
      </c>
      <c r="AY41" s="22">
        <f>((Data!$AJ$42*LN('Intermediate calculations'!AS60))+Data!$AK$42)</f>
        <v>3691911.6799285561</v>
      </c>
      <c r="AZ41" s="22">
        <f>((Data!$AJ$42*LN('Intermediate calculations'!AT60))+Data!$AK$42)</f>
        <v>3710084.6105007418</v>
      </c>
      <c r="BA41" s="22">
        <f>((Data!$AJ$42*LN('Intermediate calculations'!AU60))+Data!$AK$42)</f>
        <v>3730445.7544360235</v>
      </c>
      <c r="BB41" s="22">
        <f>((Data!$AJ$42*LN('Intermediate calculations'!AV60))+Data!$AK$42)</f>
        <v>3749313.9080143794</v>
      </c>
      <c r="BC41" s="22">
        <f>((Data!$AJ$42*LN('Intermediate calculations'!AW60))+Data!$AK$42)</f>
        <v>3769084.4245898128</v>
      </c>
      <c r="BD41" s="22">
        <f>((Data!$AJ$42*LN('Intermediate calculations'!AX60))+Data!$AK$42)</f>
        <v>3790179.7547132131</v>
      </c>
      <c r="BE41" s="22">
        <f>((Data!$AJ$42*LN('Intermediate calculations'!AY60))+Data!$AK$42)</f>
        <v>3809646.5741363857</v>
      </c>
      <c r="BF41" s="22">
        <f>((Data!$AJ$42*LN('Intermediate calculations'!AZ60))+Data!$AK$42)</f>
        <v>3829048.777271565</v>
      </c>
      <c r="BG41" s="22">
        <f>((Data!$AJ$42*LN('Intermediate calculations'!BA60))+Data!$AK$42)</f>
        <v>3848140.1144695189</v>
      </c>
      <c r="BH41" s="22">
        <f>((Data!$AJ$42*LN('Intermediate calculations'!BB60))+Data!$AK$42)</f>
        <v>3868453.5126977544</v>
      </c>
      <c r="BI41" s="22">
        <f>((Data!$AJ$42*LN('Intermediate calculations'!BC60))+Data!$AK$42)</f>
        <v>3887246.8582894299</v>
      </c>
      <c r="BJ41" s="22">
        <f>((Data!$AJ$42*LN('Intermediate calculations'!BD60))+Data!$AK$42)</f>
        <v>3905877.0247298013</v>
      </c>
      <c r="BK41" s="22">
        <f>((Data!$AJ$42*LN('Intermediate calculations'!BE60))+Data!$AK$42)</f>
        <v>3924654.4078153484</v>
      </c>
      <c r="BL41" s="22">
        <f>((Data!$AJ$42*LN('Intermediate calculations'!BF60))+Data!$AK$42)</f>
        <v>3943649.7185387723</v>
      </c>
      <c r="BM41" s="22">
        <f>((Data!$AJ$42*LN('Intermediate calculations'!BG60))+Data!$AK$42)</f>
        <v>3962553.211898366</v>
      </c>
      <c r="BN41" s="22">
        <f>((Data!$AJ$42*LN('Intermediate calculations'!BH60))+Data!$AK$42)</f>
        <v>3966621.1814943496</v>
      </c>
      <c r="BO41" s="22">
        <f>((Data!$AJ$42*LN('Intermediate calculations'!BI60))+Data!$AK$42)</f>
        <v>3967676.9103872888</v>
      </c>
      <c r="BP41" s="22">
        <f>((Data!$AJ$42*LN('Intermediate calculations'!BJ60))+Data!$AK$42)</f>
        <v>3968515.2004044335</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1946174.7294417259</v>
      </c>
      <c r="AN45" s="22">
        <f t="shared" si="16"/>
        <v>1955607.0649436456</v>
      </c>
      <c r="AO45" s="22">
        <f t="shared" si="16"/>
        <v>1961549.4555857938</v>
      </c>
      <c r="AP45" s="22">
        <f t="shared" si="16"/>
        <v>1966596.9507208476</v>
      </c>
      <c r="AQ45" s="22">
        <f t="shared" si="16"/>
        <v>1972232.4136704295</v>
      </c>
      <c r="AR45" s="22">
        <f t="shared" si="16"/>
        <v>1978711.2492485566</v>
      </c>
      <c r="AS45" s="22">
        <f t="shared" si="16"/>
        <v>1985518.529900034</v>
      </c>
      <c r="AT45" s="22">
        <f t="shared" si="16"/>
        <v>1992990.1164878285</v>
      </c>
      <c r="AU45" s="22">
        <f t="shared" si="16"/>
        <v>2000857.4791148535</v>
      </c>
      <c r="AV45" s="22">
        <f t="shared" si="16"/>
        <v>2008969.758594506</v>
      </c>
      <c r="AW45" s="22">
        <f t="shared" si="16"/>
        <v>2016920.1237324942</v>
      </c>
      <c r="AX45" s="22">
        <f t="shared" si="16"/>
        <v>2026241.1287045092</v>
      </c>
      <c r="AY45" s="22">
        <f t="shared" si="16"/>
        <v>2035921.347347463</v>
      </c>
      <c r="AZ45" s="22">
        <f t="shared" si="16"/>
        <v>2045942.8918759858</v>
      </c>
      <c r="BA45" s="22">
        <f t="shared" si="16"/>
        <v>2057171.1365329807</v>
      </c>
      <c r="BB45" s="22">
        <f t="shared" si="16"/>
        <v>2067576.0649238864</v>
      </c>
      <c r="BC45" s="22">
        <f t="shared" si="16"/>
        <v>2078478.6054594149</v>
      </c>
      <c r="BD45" s="22">
        <f t="shared" si="16"/>
        <v>2090111.7204012121</v>
      </c>
      <c r="BE45" s="22">
        <f t="shared" si="16"/>
        <v>2100846.7857723758</v>
      </c>
      <c r="BF45" s="22">
        <f t="shared" si="16"/>
        <v>2111546.2182000899</v>
      </c>
      <c r="BG45" s="22">
        <f t="shared" si="16"/>
        <v>2122074.2222046372</v>
      </c>
      <c r="BH45" s="22">
        <f t="shared" si="16"/>
        <v>2133276.1372761363</v>
      </c>
      <c r="BI45" s="22">
        <f t="shared" si="16"/>
        <v>2143639.8124653846</v>
      </c>
      <c r="BJ45" s="22">
        <f t="shared" si="16"/>
        <v>2153913.5017756666</v>
      </c>
      <c r="BK45" s="22">
        <f t="shared" si="16"/>
        <v>2164268.3743689149</v>
      </c>
      <c r="BL45" s="22">
        <f t="shared" si="16"/>
        <v>2174743.4241409791</v>
      </c>
      <c r="BM45" s="22">
        <f t="shared" si="16"/>
        <v>2185167.8408136396</v>
      </c>
      <c r="BN45" s="22">
        <f t="shared" si="16"/>
        <v>2187411.1409949115</v>
      </c>
      <c r="BO45" s="22">
        <f t="shared" si="16"/>
        <v>2187993.327454526</v>
      </c>
      <c r="BP45" s="22">
        <f t="shared" si="16"/>
        <v>2188455.6062653796</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640849.33699759305</v>
      </c>
      <c r="AN46" s="22">
        <f>((Data!$AJ$48*'Activity data'!AN47)+Data!$AK$48)</f>
        <v>640700.80227546743</v>
      </c>
      <c r="AO46" s="22">
        <f>((Data!$AJ$48*'Activity data'!AO47)+Data!$AK$48)</f>
        <v>640607.22509698255</v>
      </c>
      <c r="AP46" s="22">
        <f>((Data!$AJ$48*'Activity data'!AP47)+Data!$AK$48)</f>
        <v>640527.74019240472</v>
      </c>
      <c r="AQ46" s="22">
        <f>((Data!$AJ$48*'Activity data'!AQ47)+Data!$AK$48)</f>
        <v>640438.99632583058</v>
      </c>
      <c r="AR46" s="22">
        <f>((Data!$AJ$48*'Activity data'!AR47)+Data!$AK$48)</f>
        <v>640336.97153651947</v>
      </c>
      <c r="AS46" s="22">
        <f>((Data!$AJ$48*'Activity data'!AS47)+Data!$AK$48)</f>
        <v>640229.77459258202</v>
      </c>
      <c r="AT46" s="22">
        <f>((Data!$AJ$48*'Activity data'!AT47)+Data!$AK$48)</f>
        <v>640112.11656001641</v>
      </c>
      <c r="AU46" s="22">
        <f>((Data!$AJ$48*'Activity data'!AU47)+Data!$AK$48)</f>
        <v>639988.22608544317</v>
      </c>
      <c r="AV46" s="22">
        <f>((Data!$AJ$48*'Activity data'!AV47)+Data!$AK$48)</f>
        <v>639860.47880821046</v>
      </c>
      <c r="AW46" s="22">
        <f>((Data!$AJ$48*'Activity data'!AW47)+Data!$AK$48)</f>
        <v>639735.28126023023</v>
      </c>
      <c r="AX46" s="22">
        <f>((Data!$AJ$48*'Activity data'!AX47)+Data!$AK$48)</f>
        <v>639588.49970404326</v>
      </c>
      <c r="AY46" s="22">
        <f>((Data!$AJ$48*'Activity data'!AY47)+Data!$AK$48)</f>
        <v>639436.0614679401</v>
      </c>
      <c r="AZ46" s="22">
        <f>((Data!$AJ$48*'Activity data'!AZ47)+Data!$AK$48)</f>
        <v>639278.24823796004</v>
      </c>
      <c r="BA46" s="22">
        <f>((Data!$AJ$48*'Activity data'!BA47)+Data!$AK$48)</f>
        <v>639101.43262323283</v>
      </c>
      <c r="BB46" s="22">
        <f>((Data!$AJ$48*'Activity data'!BB47)+Data!$AK$48)</f>
        <v>638937.5820957612</v>
      </c>
      <c r="BC46" s="22">
        <f>((Data!$AJ$48*'Activity data'!BC47)+Data!$AK$48)</f>
        <v>638765.8954728056</v>
      </c>
      <c r="BD46" s="22">
        <f>((Data!$AJ$48*'Activity data'!BD47)+Data!$AK$48)</f>
        <v>638582.70420538483</v>
      </c>
      <c r="BE46" s="22">
        <f>((Data!$AJ$48*'Activity data'!BE47)+Data!$AK$48)</f>
        <v>638413.65488015872</v>
      </c>
      <c r="BF46" s="22">
        <f>((Data!$AJ$48*'Activity data'!BF47)+Data!$AK$48)</f>
        <v>638245.16668100294</v>
      </c>
      <c r="BG46" s="22">
        <f>((Data!$AJ$48*'Activity data'!BG47)+Data!$AK$48)</f>
        <v>638079.37803310819</v>
      </c>
      <c r="BH46" s="22">
        <f>((Data!$AJ$48*'Activity data'!BH47)+Data!$AK$48)</f>
        <v>637902.97704078967</v>
      </c>
      <c r="BI46" s="22">
        <f>((Data!$AJ$48*'Activity data'!BI47)+Data!$AK$48)</f>
        <v>637739.77614381979</v>
      </c>
      <c r="BJ46" s="22">
        <f>((Data!$AJ$48*'Activity data'!BJ47)+Data!$AK$48)</f>
        <v>637577.99229011813</v>
      </c>
      <c r="BK46" s="22">
        <f>((Data!$AJ$48*'Activity data'!BK47)+Data!$AK$48)</f>
        <v>637414.93001111294</v>
      </c>
      <c r="BL46" s="22">
        <f>((Data!$AJ$48*'Activity data'!BL47)+Data!$AK$48)</f>
        <v>637249.97525448573</v>
      </c>
      <c r="BM46" s="22">
        <f>((Data!$AJ$48*'Activity data'!BM47)+Data!$AK$48)</f>
        <v>637085.81783732434</v>
      </c>
      <c r="BN46" s="22">
        <f>((Data!$AJ$48*'Activity data'!BN47)+Data!$AK$48)</f>
        <v>637050.4917010772</v>
      </c>
      <c r="BO46" s="22">
        <f>((Data!$AJ$48*'Activity data'!BO47)+Data!$AK$48)</f>
        <v>637041.32378036587</v>
      </c>
      <c r="BP46" s="22">
        <f>((Data!$AJ$48*'Activity data'!BP47)+Data!$AK$48)</f>
        <v>637034.04409288021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420272.69551424246</v>
      </c>
      <c r="AN47" s="22">
        <f>((Data!$AJ$49*'Activity data'!AN41)+Data!$AK$49)</f>
        <v>420163.44471405953</v>
      </c>
      <c r="AO47" s="22">
        <f>((Data!$AJ$49*'Activity data'!AO41)+Data!$AK$49)</f>
        <v>420094.61648667912</v>
      </c>
      <c r="AP47" s="22">
        <f>((Data!$AJ$49*'Activity data'!AP41)+Data!$AK$49)</f>
        <v>420036.15345996508</v>
      </c>
      <c r="AQ47" s="22">
        <f>((Data!$AJ$49*'Activity data'!AQ41)+Data!$AK$49)</f>
        <v>419970.88024777733</v>
      </c>
      <c r="AR47" s="22">
        <f>((Data!$AJ$49*'Activity data'!AR41)+Data!$AK$49)</f>
        <v>419895.83860289305</v>
      </c>
      <c r="AS47" s="22">
        <f>((Data!$AJ$49*'Activity data'!AS41)+Data!$AK$49)</f>
        <v>419816.99271598703</v>
      </c>
      <c r="AT47" s="22">
        <f>((Data!$AJ$49*'Activity data'!AT41)+Data!$AK$49)</f>
        <v>419730.45245104562</v>
      </c>
      <c r="AU47" s="22">
        <f>((Data!$AJ$49*'Activity data'!AU41)+Data!$AK$49)</f>
        <v>419639.32807764335</v>
      </c>
      <c r="AV47" s="22">
        <f>((Data!$AJ$49*'Activity data'!AV41)+Data!$AK$49)</f>
        <v>419545.36693469214</v>
      </c>
      <c r="AW47" s="22">
        <f>((Data!$AJ$49*'Activity data'!AW41)+Data!$AK$49)</f>
        <v>419453.28117789363</v>
      </c>
      <c r="AX47" s="22">
        <f>((Data!$AJ$49*'Activity data'!AX41)+Data!$AK$49)</f>
        <v>419345.31987271161</v>
      </c>
      <c r="AY47" s="22">
        <f>((Data!$AJ$49*'Activity data'!AY41)+Data!$AK$49)</f>
        <v>419233.19794570073</v>
      </c>
      <c r="AZ47" s="22">
        <f>((Data!$AJ$49*'Activity data'!AZ41)+Data!$AK$49)</f>
        <v>419117.12258360325</v>
      </c>
      <c r="BA47" s="22">
        <f>((Data!$AJ$49*'Activity data'!BA41)+Data!$AK$49)</f>
        <v>418987.07051821845</v>
      </c>
      <c r="BB47" s="22">
        <f>((Data!$AJ$49*'Activity data'!BB41)+Data!$AK$49)</f>
        <v>418866.55458106578</v>
      </c>
      <c r="BC47" s="22">
        <f>((Data!$AJ$49*'Activity data'!BC41)+Data!$AK$49)</f>
        <v>418740.27501040255</v>
      </c>
      <c r="BD47" s="22">
        <f>((Data!$AJ$49*'Activity data'!BD41)+Data!$AK$49)</f>
        <v>418605.53350171121</v>
      </c>
      <c r="BE47" s="22">
        <f>((Data!$AJ$49*'Activity data'!BE41)+Data!$AK$49)</f>
        <v>418481.19372588611</v>
      </c>
      <c r="BF47" s="22">
        <f>((Data!$AJ$49*'Activity data'!BF41)+Data!$AK$49)</f>
        <v>418357.26667155337</v>
      </c>
      <c r="BG47" s="22">
        <f>((Data!$AJ$49*'Activity data'!BG41)+Data!$AK$49)</f>
        <v>418235.32520100323</v>
      </c>
      <c r="BH47" s="22">
        <f>((Data!$AJ$49*'Activity data'!BH41)+Data!$AK$49)</f>
        <v>418105.57810020371</v>
      </c>
      <c r="BI47" s="22">
        <f>((Data!$AJ$49*'Activity data'!BI41)+Data!$AK$49)</f>
        <v>417985.53998164536</v>
      </c>
      <c r="BJ47" s="22">
        <f>((Data!$AJ$49*'Activity data'!BJ41)+Data!$AK$49)</f>
        <v>417866.54413191642</v>
      </c>
      <c r="BK47" s="22">
        <f>((Data!$AJ$49*'Activity data'!BK41)+Data!$AK$49)</f>
        <v>417746.60797014873</v>
      </c>
      <c r="BL47" s="22">
        <f>((Data!$AJ$49*'Activity data'!BL41)+Data!$AK$49)</f>
        <v>417625.27984634298</v>
      </c>
      <c r="BM47" s="22">
        <f>((Data!$AJ$49*'Activity data'!BM41)+Data!$AK$49)</f>
        <v>417504.53818456718</v>
      </c>
      <c r="BN47" s="22">
        <f>((Data!$AJ$49*'Activity data'!BN41)+Data!$AK$49)</f>
        <v>417478.55497608142</v>
      </c>
      <c r="BO47" s="22">
        <f>((Data!$AJ$49*'Activity data'!BO41)+Data!$AK$49)</f>
        <v>417471.81175362546</v>
      </c>
      <c r="BP47" s="22">
        <f>((Data!$AJ$49*'Activity data'!BP41)+Data!$AK$49)</f>
        <v>417466.45737135364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2773.7997903940009</v>
      </c>
      <c r="AN48" s="22">
        <f t="shared" ref="AN48:BP48" si="19">AN47*0.05*0.33*0.8*0.5</f>
        <v>2773.0787351127938</v>
      </c>
      <c r="AO48" s="22">
        <f t="shared" si="19"/>
        <v>2772.6244688120828</v>
      </c>
      <c r="AP48" s="22">
        <f t="shared" si="19"/>
        <v>2772.2386128357703</v>
      </c>
      <c r="AQ48" s="22">
        <f t="shared" si="19"/>
        <v>2771.8078096353311</v>
      </c>
      <c r="AR48" s="22">
        <f t="shared" si="19"/>
        <v>2771.3125347790942</v>
      </c>
      <c r="AS48" s="22">
        <f t="shared" si="19"/>
        <v>2770.7921519255151</v>
      </c>
      <c r="AT48" s="22">
        <f t="shared" si="19"/>
        <v>2770.2209861769015</v>
      </c>
      <c r="AU48" s="22">
        <f t="shared" si="19"/>
        <v>2769.6195653124469</v>
      </c>
      <c r="AV48" s="22">
        <f t="shared" si="19"/>
        <v>2768.9994217689687</v>
      </c>
      <c r="AW48" s="22">
        <f t="shared" si="19"/>
        <v>2768.3916557740986</v>
      </c>
      <c r="AX48" s="22">
        <f t="shared" si="19"/>
        <v>2767.6791111598973</v>
      </c>
      <c r="AY48" s="22">
        <f t="shared" si="19"/>
        <v>2766.939106441625</v>
      </c>
      <c r="AZ48" s="22">
        <f t="shared" si="19"/>
        <v>2766.1730090517817</v>
      </c>
      <c r="BA48" s="22">
        <f t="shared" si="19"/>
        <v>2765.3146654202424</v>
      </c>
      <c r="BB48" s="22">
        <f t="shared" si="19"/>
        <v>2764.5192602350344</v>
      </c>
      <c r="BC48" s="22">
        <f t="shared" si="19"/>
        <v>2763.6858150686571</v>
      </c>
      <c r="BD48" s="22">
        <f t="shared" si="19"/>
        <v>2762.7965211112946</v>
      </c>
      <c r="BE48" s="22">
        <f t="shared" si="19"/>
        <v>2761.9758785908489</v>
      </c>
      <c r="BF48" s="22">
        <f t="shared" si="19"/>
        <v>2761.1579600322525</v>
      </c>
      <c r="BG48" s="22">
        <f t="shared" si="19"/>
        <v>2760.3531463266222</v>
      </c>
      <c r="BH48" s="22">
        <f t="shared" si="19"/>
        <v>2759.4968154613448</v>
      </c>
      <c r="BI48" s="22">
        <f t="shared" si="19"/>
        <v>2758.70456387886</v>
      </c>
      <c r="BJ48" s="22">
        <f t="shared" si="19"/>
        <v>2757.9191912706488</v>
      </c>
      <c r="BK48" s="22">
        <f t="shared" si="19"/>
        <v>2757.1276126029825</v>
      </c>
      <c r="BL48" s="22">
        <f t="shared" si="19"/>
        <v>2756.3268469858644</v>
      </c>
      <c r="BM48" s="22">
        <f t="shared" si="19"/>
        <v>2755.5299520181438</v>
      </c>
      <c r="BN48" s="22">
        <f t="shared" si="19"/>
        <v>2755.3584628421377</v>
      </c>
      <c r="BO48" s="22">
        <f t="shared" si="19"/>
        <v>2755.3139575739287</v>
      </c>
      <c r="BP48" s="22">
        <f t="shared" si="19"/>
        <v>2755.2786186509347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20732497.185878474</v>
      </c>
      <c r="AI50" s="22">
        <f>((AI5*Constants!$H63*Constants!$H81*(1-Constants!$H99))+(AI5*Constants!$H63*Constants!$H115))</f>
        <v>20765840.779266842</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20295051.218873963</v>
      </c>
      <c r="AM50" s="22">
        <f>((AM5*Constants!$H63*Constants!$H81*(1-Constants!$H99))+(AM5*Constants!$H63*Constants!$H115))</f>
        <v>20508457.019079987</v>
      </c>
      <c r="AN50" s="22">
        <f>((AN5*Constants!$H63*Constants!$H81*(1-Constants!$H99))+(AN5*Constants!$H63*Constants!$H115))</f>
        <v>20637452.223250728</v>
      </c>
      <c r="AO50" s="22">
        <f>((AO5*Constants!$H63*Constants!$H81*(1-Constants!$H99))+(AO5*Constants!$H63*Constants!$H115))</f>
        <v>20747872.359592158</v>
      </c>
      <c r="AP50" s="22">
        <f>((AP5*Constants!$H63*Constants!$H81*(1-Constants!$H99))+(AP5*Constants!$H63*Constants!$H115))</f>
        <v>20878453.698669523</v>
      </c>
      <c r="AQ50" s="22">
        <f>((AQ5*Constants!$H63*Constants!$H81*(1-Constants!$H99))+(AQ5*Constants!$H63*Constants!$H115))</f>
        <v>21036252.14479693</v>
      </c>
      <c r="AR50" s="22">
        <f>((AR5*Constants!$H63*Constants!$H81*(1-Constants!$H99))+(AR5*Constants!$H63*Constants!$H115))</f>
        <v>21194328.658045396</v>
      </c>
      <c r="AS50" s="22">
        <f>((AS5*Constants!$H63*Constants!$H81*(1-Constants!$H99))+(AS5*Constants!$H63*Constants!$H115))</f>
        <v>21375422.748519506</v>
      </c>
      <c r="AT50" s="22">
        <f>((AT5*Constants!$H63*Constants!$H81*(1-Constants!$H99))+(AT5*Constants!$H63*Constants!$H115))</f>
        <v>21572639.302510448</v>
      </c>
      <c r="AU50" s="22">
        <f>((AU5*Constants!$H63*Constants!$H81*(1-Constants!$H99))+(AU5*Constants!$H63*Constants!$H115))</f>
        <v>21782093.227043319</v>
      </c>
      <c r="AV50" s="22">
        <f>((AV5*Constants!$H63*Constants!$H81*(1-Constants!$H99))+(AV5*Constants!$H63*Constants!$H115))</f>
        <v>21992344.014763176</v>
      </c>
      <c r="AW50" s="22">
        <f>((AW5*Constants!$H63*Constants!$H81*(1-Constants!$H99))+(AW5*Constants!$H63*Constants!$H115))</f>
        <v>22237008.463475358</v>
      </c>
      <c r="AX50" s="22">
        <f>((AX5*Constants!$H63*Constants!$H81*(1-Constants!$H99))+(AX5*Constants!$H63*Constants!$H115))</f>
        <v>22498809.137731999</v>
      </c>
      <c r="AY50" s="22">
        <f>((AY5*Constants!$H63*Constants!$H81*(1-Constants!$H99))+(AY5*Constants!$H63*Constants!$H115))</f>
        <v>22777827.126059994</v>
      </c>
      <c r="AZ50" s="22">
        <f>((AZ5*Constants!$H63*Constants!$H81*(1-Constants!$H99))+(AZ5*Constants!$H63*Constants!$H115))</f>
        <v>23101570.381915439</v>
      </c>
      <c r="BA50" s="22">
        <f>((BA5*Constants!$H63*Constants!$H81*(1-Constants!$H99))+(BA5*Constants!$H63*Constants!$H115))</f>
        <v>23408144.860969007</v>
      </c>
      <c r="BB50" s="22">
        <f>((BB5*Constants!$H63*Constants!$H81*(1-Constants!$H99))+(BB5*Constants!$H63*Constants!$H115))</f>
        <v>23728504.830921825</v>
      </c>
      <c r="BC50" s="22">
        <f>((BC5*Constants!$H63*Constants!$H81*(1-Constants!$H99))+(BC5*Constants!$H63*Constants!$H115))</f>
        <v>24081747.332479548</v>
      </c>
      <c r="BD50" s="22">
        <f>((BD5*Constants!$H63*Constants!$H81*(1-Constants!$H99))+(BD5*Constants!$H63*Constants!$H115))</f>
        <v>24414433.095291883</v>
      </c>
      <c r="BE50" s="22">
        <f>((BE5*Constants!$H63*Constants!$H81*(1-Constants!$H99))+(BE5*Constants!$H63*Constants!$H115))</f>
        <v>24754590.292018492</v>
      </c>
      <c r="BF50" s="22">
        <f>((BF5*Constants!$H63*Constants!$H81*(1-Constants!$H99))+(BF5*Constants!$H63*Constants!$H115))</f>
        <v>25097474.126295839</v>
      </c>
      <c r="BG50" s="22">
        <f>((BG5*Constants!$H63*Constants!$H81*(1-Constants!$H99))+(BG5*Constants!$H63*Constants!$H115))</f>
        <v>25463823.379728153</v>
      </c>
      <c r="BH50" s="22">
        <f>((BH5*Constants!$H63*Constants!$H81*(1-Constants!$H99))+(BH5*Constants!$H63*Constants!$H115))</f>
        <v>25809005.608330689</v>
      </c>
      <c r="BI50" s="22">
        <f>((BI5*Constants!$H63*Constants!$H81*(1-Constants!$H99))+(BI5*Constants!$H63*Constants!$H115))</f>
        <v>26159450.087083336</v>
      </c>
      <c r="BJ50" s="22">
        <f>((BJ5*Constants!$H63*Constants!$H81*(1-Constants!$H99))+(BJ5*Constants!$H63*Constants!$H115))</f>
        <v>26521685.539469708</v>
      </c>
      <c r="BK50" s="22">
        <f>((BK5*Constants!$H63*Constants!$H81*(1-Constants!$H99))+(BK5*Constants!$H63*Constants!$H115))</f>
        <v>26897596.528244447</v>
      </c>
      <c r="BL50" s="22">
        <f>((BL5*Constants!$H63*Constants!$H81*(1-Constants!$H99))+(BL5*Constants!$H63*Constants!$H115))</f>
        <v>27271089.060285006</v>
      </c>
      <c r="BM50" s="22">
        <f>((BM5*Constants!$H63*Constants!$H81*(1-Constants!$H99))+(BM5*Constants!$H63*Constants!$H115))</f>
        <v>27320895.672128309</v>
      </c>
      <c r="BN50" s="22">
        <f>((BN5*Constants!$H63*Constants!$H81*(1-Constants!$H99))+(BN5*Constants!$H63*Constants!$H115))</f>
        <v>27305277.141027514</v>
      </c>
      <c r="BO50" s="22">
        <f>((BO5*Constants!$H63*Constants!$H81*(1-Constants!$H99))+(BO5*Constants!$H63*Constants!$H115))</f>
        <v>27286318.723802257</v>
      </c>
      <c r="BP50" s="22">
        <f>((BP5*Constants!$H63*Constants!$H81*(1-Constants!$H99))+(BP5*Constants!$H63*Constants!$H115))</f>
        <v>27238726.502609428</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60621215.638502978</v>
      </c>
      <c r="AI51" s="22">
        <f>((AI6*Constants!$H64*Constants!$H82*(1-Constants!$H100))+(AI6*Constants!$H64*Constants!$H116))</f>
        <v>60718711.330740973</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59342136.420103937</v>
      </c>
      <c r="AM51" s="22">
        <f>((AM6*Constants!$H64*Constants!$H82*(1-Constants!$H100))+(AM6*Constants!$H64*Constants!$H116))</f>
        <v>59966128.740797877</v>
      </c>
      <c r="AN51" s="22">
        <f>((AN6*Constants!$H64*Constants!$H82*(1-Constants!$H100))+(AN6*Constants!$H64*Constants!$H116))</f>
        <v>60343306.946503527</v>
      </c>
      <c r="AO51" s="22">
        <f>((AO6*Constants!$H64*Constants!$H82*(1-Constants!$H100))+(AO6*Constants!$H64*Constants!$H116))</f>
        <v>60666172.196934924</v>
      </c>
      <c r="AP51" s="22">
        <f>((AP6*Constants!$H64*Constants!$H82*(1-Constants!$H100))+(AP6*Constants!$H64*Constants!$H116))</f>
        <v>61047988.214735471</v>
      </c>
      <c r="AQ51" s="22">
        <f>((AQ6*Constants!$H64*Constants!$H82*(1-Constants!$H100))+(AQ6*Constants!$H64*Constants!$H116))</f>
        <v>61509386.257834017</v>
      </c>
      <c r="AR51" s="22">
        <f>((AR6*Constants!$H64*Constants!$H82*(1-Constants!$H100))+(AR6*Constants!$H64*Constants!$H116))</f>
        <v>61971597.361064985</v>
      </c>
      <c r="AS51" s="22">
        <f>((AS6*Constants!$H64*Constants!$H82*(1-Constants!$H100))+(AS6*Constants!$H64*Constants!$H116))</f>
        <v>62501111.187164381</v>
      </c>
      <c r="AT51" s="22">
        <f>((AT6*Constants!$H64*Constants!$H82*(1-Constants!$H100))+(AT6*Constants!$H64*Constants!$H116))</f>
        <v>63077766.625232428</v>
      </c>
      <c r="AU51" s="22">
        <f>((AU6*Constants!$H64*Constants!$H82*(1-Constants!$H100))+(AU6*Constants!$H64*Constants!$H116))</f>
        <v>63690203.776994675</v>
      </c>
      <c r="AV51" s="22">
        <f>((AV6*Constants!$H64*Constants!$H82*(1-Constants!$H100))+(AV6*Constants!$H64*Constants!$H116))</f>
        <v>64304970.933418646</v>
      </c>
      <c r="AW51" s="22">
        <f>((AW6*Constants!$H64*Constants!$H82*(1-Constants!$H100))+(AW6*Constants!$H64*Constants!$H116))</f>
        <v>65020362.628470182</v>
      </c>
      <c r="AX51" s="22">
        <f>((AX6*Constants!$H64*Constants!$H82*(1-Constants!$H100))+(AX6*Constants!$H64*Constants!$H116))</f>
        <v>65785860.146020889</v>
      </c>
      <c r="AY51" s="22">
        <f>((AY6*Constants!$H64*Constants!$H82*(1-Constants!$H100))+(AY6*Constants!$H64*Constants!$H116))</f>
        <v>66601700.586552747</v>
      </c>
      <c r="AZ51" s="22">
        <f>((AZ6*Constants!$H64*Constants!$H82*(1-Constants!$H100))+(AZ6*Constants!$H64*Constants!$H116))</f>
        <v>67548316.401751876</v>
      </c>
      <c r="BA51" s="22">
        <f>((BA6*Constants!$H64*Constants!$H82*(1-Constants!$H100))+(BA6*Constants!$H64*Constants!$H116))</f>
        <v>68444731.215526789</v>
      </c>
      <c r="BB51" s="22">
        <f>((BB6*Constants!$H64*Constants!$H82*(1-Constants!$H100))+(BB6*Constants!$H64*Constants!$H116))</f>
        <v>69381454.40166001</v>
      </c>
      <c r="BC51" s="22">
        <f>((BC6*Constants!$H64*Constants!$H82*(1-Constants!$H100))+(BC6*Constants!$H64*Constants!$H116))</f>
        <v>70414325.148855895</v>
      </c>
      <c r="BD51" s="22">
        <f>((BD6*Constants!$H64*Constants!$H82*(1-Constants!$H100))+(BD6*Constants!$H64*Constants!$H116))</f>
        <v>71387088.592954829</v>
      </c>
      <c r="BE51" s="22">
        <f>((BE6*Constants!$H64*Constants!$H82*(1-Constants!$H100))+(BE6*Constants!$H64*Constants!$H116))</f>
        <v>72381698.291385055</v>
      </c>
      <c r="BF51" s="22">
        <f>((BF6*Constants!$H64*Constants!$H82*(1-Constants!$H100))+(BF6*Constants!$H64*Constants!$H116))</f>
        <v>73384280.598297998</v>
      </c>
      <c r="BG51" s="22">
        <f>((BG6*Constants!$H64*Constants!$H82*(1-Constants!$H100))+(BG6*Constants!$H64*Constants!$H116))</f>
        <v>74455475.104787648</v>
      </c>
      <c r="BH51" s="22">
        <f>((BH6*Constants!$H64*Constants!$H82*(1-Constants!$H100))+(BH6*Constants!$H64*Constants!$H116))</f>
        <v>75464777.849511802</v>
      </c>
      <c r="BI51" s="22">
        <f>((BI6*Constants!$H64*Constants!$H82*(1-Constants!$H100))+(BI6*Constants!$H64*Constants!$H116))</f>
        <v>76489467.259828344</v>
      </c>
      <c r="BJ51" s="22">
        <f>((BJ6*Constants!$H64*Constants!$H82*(1-Constants!$H100))+(BJ6*Constants!$H64*Constants!$H116))</f>
        <v>77548633.132330269</v>
      </c>
      <c r="BK51" s="22">
        <f>((BK6*Constants!$H64*Constants!$H82*(1-Constants!$H100))+(BK6*Constants!$H64*Constants!$H116))</f>
        <v>78647785.873415321</v>
      </c>
      <c r="BL51" s="22">
        <f>((BL6*Constants!$H64*Constants!$H82*(1-Constants!$H100))+(BL6*Constants!$H64*Constants!$H116))</f>
        <v>79739867.117715359</v>
      </c>
      <c r="BM51" s="22">
        <f>((BM6*Constants!$H64*Constants!$H82*(1-Constants!$H100))+(BM6*Constants!$H64*Constants!$H116))</f>
        <v>79885500.194604576</v>
      </c>
      <c r="BN51" s="22">
        <f>((BN6*Constants!$H64*Constants!$H82*(1-Constants!$H100))+(BN6*Constants!$H64*Constants!$H116))</f>
        <v>79839832.066287488</v>
      </c>
      <c r="BO51" s="22">
        <f>((BO6*Constants!$H64*Constants!$H82*(1-Constants!$H100))+(BO6*Constants!$H64*Constants!$H116))</f>
        <v>79784398.208587036</v>
      </c>
      <c r="BP51" s="22">
        <f>((BP6*Constants!$H64*Constants!$H82*(1-Constants!$H100))+(BP6*Constants!$H64*Constants!$H116))</f>
        <v>79645239.945220143</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3242893.2308803126</v>
      </c>
      <c r="AI52" s="22">
        <f>((AI7*Constants!$H65*Constants!$H83*(1-Constants!$H101))+(AI7*Constants!$H65*Constants!$H117))</f>
        <v>3248108.7006967533</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3174469.7046376048</v>
      </c>
      <c r="AM52" s="22">
        <f>((AM7*Constants!$H65*Constants!$H83*(1-Constants!$H101))+(AM7*Constants!$H65*Constants!$H117))</f>
        <v>3207849.7754855147</v>
      </c>
      <c r="AN52" s="22">
        <f>((AN7*Constants!$H65*Constants!$H83*(1-Constants!$H101))+(AN7*Constants!$H65*Constants!$H117))</f>
        <v>3228026.6828146642</v>
      </c>
      <c r="AO52" s="22">
        <f>((AO7*Constants!$H65*Constants!$H83*(1-Constants!$H101))+(AO7*Constants!$H65*Constants!$H117))</f>
        <v>3245298.1532740169</v>
      </c>
      <c r="AP52" s="22">
        <f>((AP7*Constants!$H65*Constants!$H83*(1-Constants!$H101))+(AP7*Constants!$H65*Constants!$H117))</f>
        <v>3265723.1574004707</v>
      </c>
      <c r="AQ52" s="22">
        <f>((AQ7*Constants!$H65*Constants!$H83*(1-Constants!$H101))+(AQ7*Constants!$H65*Constants!$H117))</f>
        <v>3290405.3511662344</v>
      </c>
      <c r="AR52" s="22">
        <f>((AR7*Constants!$H65*Constants!$H83*(1-Constants!$H101))+(AR7*Constants!$H65*Constants!$H117))</f>
        <v>3315131.0390647375</v>
      </c>
      <c r="AS52" s="22">
        <f>((AS7*Constants!$H65*Constants!$H83*(1-Constants!$H101))+(AS7*Constants!$H65*Constants!$H117))</f>
        <v>3343457.0431580069</v>
      </c>
      <c r="AT52" s="22">
        <f>((AT7*Constants!$H65*Constants!$H83*(1-Constants!$H101))+(AT7*Constants!$H65*Constants!$H117))</f>
        <v>3374304.8576890216</v>
      </c>
      <c r="AU52" s="22">
        <f>((AU7*Constants!$H65*Constants!$H83*(1-Constants!$H101))+(AU7*Constants!$H65*Constants!$H117))</f>
        <v>3407066.7921515824</v>
      </c>
      <c r="AV52" s="22">
        <f>((AV7*Constants!$H65*Constants!$H83*(1-Constants!$H101))+(AV7*Constants!$H65*Constants!$H117))</f>
        <v>3439953.3687260821</v>
      </c>
      <c r="AW52" s="22">
        <f>((AW7*Constants!$H65*Constants!$H83*(1-Constants!$H101))+(AW7*Constants!$H65*Constants!$H117))</f>
        <v>3478222.7907572212</v>
      </c>
      <c r="AX52" s="22">
        <f>((AX7*Constants!$H65*Constants!$H83*(1-Constants!$H101))+(AX7*Constants!$H65*Constants!$H117))</f>
        <v>3519172.5917761279</v>
      </c>
      <c r="AY52" s="22">
        <f>((AY7*Constants!$H65*Constants!$H83*(1-Constants!$H101))+(AY7*Constants!$H65*Constants!$H117))</f>
        <v>3562815.4553217208</v>
      </c>
      <c r="AZ52" s="22">
        <f>((AZ7*Constants!$H65*Constants!$H83*(1-Constants!$H101))+(AZ7*Constants!$H65*Constants!$H117))</f>
        <v>3613454.0640500449</v>
      </c>
      <c r="BA52" s="22">
        <f>((BA7*Constants!$H65*Constants!$H83*(1-Constants!$H101))+(BA7*Constants!$H65*Constants!$H117))</f>
        <v>3661407.2022547685</v>
      </c>
      <c r="BB52" s="22">
        <f>((BB7*Constants!$H65*Constants!$H83*(1-Constants!$H101))+(BB7*Constants!$H65*Constants!$H117))</f>
        <v>3711516.6111065224</v>
      </c>
      <c r="BC52" s="22">
        <f>((BC7*Constants!$H65*Constants!$H83*(1-Constants!$H101))+(BC7*Constants!$H65*Constants!$H117))</f>
        <v>3766769.372358121</v>
      </c>
      <c r="BD52" s="22">
        <f>((BD7*Constants!$H65*Constants!$H83*(1-Constants!$H101))+(BD7*Constants!$H65*Constants!$H117))</f>
        <v>3818806.7318021739</v>
      </c>
      <c r="BE52" s="22">
        <f>((BE7*Constants!$H65*Constants!$H83*(1-Constants!$H101))+(BE7*Constants!$H65*Constants!$H117))</f>
        <v>3872012.7426753491</v>
      </c>
      <c r="BF52" s="22">
        <f>((BF7*Constants!$H65*Constants!$H83*(1-Constants!$H101))+(BF7*Constants!$H65*Constants!$H117))</f>
        <v>3925645.2431497099</v>
      </c>
      <c r="BG52" s="22">
        <f>((BG7*Constants!$H65*Constants!$H83*(1-Constants!$H101))+(BG7*Constants!$H65*Constants!$H117))</f>
        <v>3982948.1094393963</v>
      </c>
      <c r="BH52" s="22">
        <f>((BH7*Constants!$H65*Constants!$H83*(1-Constants!$H101))+(BH7*Constants!$H65*Constants!$H117))</f>
        <v>4036940.1154442392</v>
      </c>
      <c r="BI52" s="22">
        <f>((BI7*Constants!$H65*Constants!$H83*(1-Constants!$H101))+(BI7*Constants!$H65*Constants!$H117))</f>
        <v>4091755.2213023226</v>
      </c>
      <c r="BJ52" s="22">
        <f>((BJ7*Constants!$H65*Constants!$H83*(1-Constants!$H101))+(BJ7*Constants!$H65*Constants!$H117))</f>
        <v>4148414.6234957431</v>
      </c>
      <c r="BK52" s="22">
        <f>((BK7*Constants!$H65*Constants!$H83*(1-Constants!$H101))+(BK7*Constants!$H65*Constants!$H117))</f>
        <v>4207213.0976969814</v>
      </c>
      <c r="BL52" s="22">
        <f>((BL7*Constants!$H65*Constants!$H83*(1-Constants!$H101))+(BL7*Constants!$H65*Constants!$H117))</f>
        <v>4265633.2866920456</v>
      </c>
      <c r="BM52" s="22">
        <f>((BM7*Constants!$H65*Constants!$H83*(1-Constants!$H101))+(BM7*Constants!$H65*Constants!$H117))</f>
        <v>4273423.8351701982</v>
      </c>
      <c r="BN52" s="22">
        <f>((BN7*Constants!$H65*Constants!$H83*(1-Constants!$H101))+(BN7*Constants!$H65*Constants!$H117))</f>
        <v>4270980.8477997445</v>
      </c>
      <c r="BO52" s="22">
        <f>((BO7*Constants!$H65*Constants!$H83*(1-Constants!$H101))+(BO7*Constants!$H65*Constants!$H117))</f>
        <v>4268015.4489702256</v>
      </c>
      <c r="BP52" s="22">
        <f>((BP7*Constants!$H65*Constants!$H83*(1-Constants!$H101))+(BP7*Constants!$H65*Constants!$H117))</f>
        <v>4260571.2665080242</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25454532.089860555</v>
      </c>
      <c r="AE53" s="22">
        <f>((AE8*Constants!$H66*Constants!$H84*(1-Constants!$H102))+(AE8*Constants!$H66*Constants!$H118))</f>
        <v>25233773.062151946</v>
      </c>
      <c r="AF53" s="22">
        <f>((AF8*Constants!$H66*Constants!$H84*(1-Constants!$H102))+(AF8*Constants!$H66*Constants!$H118))</f>
        <v>25149736.783242296</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23201224.762306098</v>
      </c>
      <c r="AK53" s="22">
        <f>((AK8*Constants!$H66*Constants!$H84*(1-Constants!$H102))+(AK8*Constants!$H66*Constants!$H118))</f>
        <v>22731815.556191605</v>
      </c>
      <c r="AL53" s="22">
        <f>((AL8*Constants!$H66*Constants!$H84*(1-Constants!$H102))+(AL8*Constants!$H66*Constants!$H118))</f>
        <v>19997369.733895183</v>
      </c>
      <c r="AM53" s="22">
        <f>((AM8*Constants!$H66*Constants!$H84*(1-Constants!$H102))+(AM8*Constants!$H66*Constants!$H118))</f>
        <v>20322190.174976192</v>
      </c>
      <c r="AN53" s="22">
        <f>((AN8*Constants!$H66*Constants!$H84*(1-Constants!$H102))+(AN8*Constants!$H66*Constants!$H118))</f>
        <v>20365591.038387287</v>
      </c>
      <c r="AO53" s="22">
        <f>((AO8*Constants!$H66*Constants!$H84*(1-Constants!$H102))+(AO8*Constants!$H66*Constants!$H118))</f>
        <v>20339375.915902369</v>
      </c>
      <c r="AP53" s="22">
        <f>((AP8*Constants!$H66*Constants!$H84*(1-Constants!$H102))+(AP8*Constants!$H66*Constants!$H118))</f>
        <v>20362277.879657704</v>
      </c>
      <c r="AQ53" s="22">
        <f>((AQ8*Constants!$H66*Constants!$H84*(1-Constants!$H102))+(AQ8*Constants!$H66*Constants!$H118))</f>
        <v>20453103.155894268</v>
      </c>
      <c r="AR53" s="22">
        <f>((AR8*Constants!$H66*Constants!$H84*(1-Constants!$H102))+(AR8*Constants!$H66*Constants!$H118))</f>
        <v>20572029.478586018</v>
      </c>
      <c r="AS53" s="22">
        <f>((AS8*Constants!$H66*Constants!$H84*(1-Constants!$H102))+(AS8*Constants!$H66*Constants!$H118))</f>
        <v>20742956.402488831</v>
      </c>
      <c r="AT53" s="22">
        <f>((AT8*Constants!$H66*Constants!$H84*(1-Constants!$H102))+(AT8*Constants!$H66*Constants!$H118))</f>
        <v>20944354.728500534</v>
      </c>
      <c r="AU53" s="22">
        <f>((AU8*Constants!$H66*Constants!$H84*(1-Constants!$H102))+(AU8*Constants!$H66*Constants!$H118))</f>
        <v>21164183.141366359</v>
      </c>
      <c r="AV53" s="22">
        <f>((AV8*Constants!$H66*Constants!$H84*(1-Constants!$H102))+(AV8*Constants!$H66*Constants!$H118))</f>
        <v>21370437.144291278</v>
      </c>
      <c r="AW53" s="22">
        <f>((AW8*Constants!$H66*Constants!$H84*(1-Constants!$H102))+(AW8*Constants!$H66*Constants!$H118))</f>
        <v>21502379.05986838</v>
      </c>
      <c r="AX53" s="22">
        <f>((AX8*Constants!$H66*Constants!$H84*(1-Constants!$H102))+(AX8*Constants!$H66*Constants!$H118))</f>
        <v>21652948.285424843</v>
      </c>
      <c r="AY53" s="22">
        <f>((AY8*Constants!$H66*Constants!$H84*(1-Constants!$H102))+(AY8*Constants!$H66*Constants!$H118))</f>
        <v>21820106.618311837</v>
      </c>
      <c r="AZ53" s="22">
        <f>((AZ8*Constants!$H66*Constants!$H84*(1-Constants!$H102))+(AZ8*Constants!$H66*Constants!$H118))</f>
        <v>22069932.086936407</v>
      </c>
      <c r="BA53" s="22">
        <f>((BA8*Constants!$H66*Constants!$H84*(1-Constants!$H102))+(BA8*Constants!$H66*Constants!$H118))</f>
        <v>22245330.18062992</v>
      </c>
      <c r="BB53" s="22">
        <f>((BB8*Constants!$H66*Constants!$H84*(1-Constants!$H102))+(BB8*Constants!$H66*Constants!$H118))</f>
        <v>22448944.376589153</v>
      </c>
      <c r="BC53" s="22">
        <f>((BC8*Constants!$H66*Constants!$H84*(1-Constants!$H102))+(BC8*Constants!$H66*Constants!$H118))</f>
        <v>22696779.218955528</v>
      </c>
      <c r="BD53" s="22">
        <f>((BD8*Constants!$H66*Constants!$H84*(1-Constants!$H102))+(BD8*Constants!$H66*Constants!$H118))</f>
        <v>22863672.92262591</v>
      </c>
      <c r="BE53" s="22">
        <f>((BE8*Constants!$H66*Constants!$H84*(1-Constants!$H102))+(BE8*Constants!$H66*Constants!$H118))</f>
        <v>23015486.671477068</v>
      </c>
      <c r="BF53" s="22">
        <f>((BF8*Constants!$H66*Constants!$H84*(1-Constants!$H102))+(BF8*Constants!$H66*Constants!$H118))</f>
        <v>23141576.06426594</v>
      </c>
      <c r="BG53" s="22">
        <f>((BG8*Constants!$H66*Constants!$H84*(1-Constants!$H102))+(BG8*Constants!$H66*Constants!$H118))</f>
        <v>23425433.796045069</v>
      </c>
      <c r="BH53" s="22">
        <f>((BH8*Constants!$H66*Constants!$H84*(1-Constants!$H102))+(BH8*Constants!$H66*Constants!$H118))</f>
        <v>23638213.276953924</v>
      </c>
      <c r="BI53" s="22">
        <f>((BI8*Constants!$H66*Constants!$H84*(1-Constants!$H102))+(BI8*Constants!$H66*Constants!$H118))</f>
        <v>23836433.225855984</v>
      </c>
      <c r="BJ53" s="22">
        <f>((BJ8*Constants!$H66*Constants!$H84*(1-Constants!$H102))+(BJ8*Constants!$H66*Constants!$H118))</f>
        <v>24032845.850922957</v>
      </c>
      <c r="BK53" s="22">
        <f>((BK8*Constants!$H66*Constants!$H84*(1-Constants!$H102))+(BK8*Constants!$H66*Constants!$H118))</f>
        <v>24230148.029526211</v>
      </c>
      <c r="BL53" s="22">
        <f>((BL8*Constants!$H66*Constants!$H84*(1-Constants!$H102))+(BL8*Constants!$H66*Constants!$H118))</f>
        <v>24415971.040498324</v>
      </c>
      <c r="BM53" s="22">
        <f>((BM8*Constants!$H66*Constants!$H84*(1-Constants!$H102))+(BM8*Constants!$H66*Constants!$H118))</f>
        <v>23977686.501960691</v>
      </c>
      <c r="BN53" s="22">
        <f>((BN8*Constants!$H66*Constants!$H84*(1-Constants!$H102))+(BN8*Constants!$H66*Constants!$H118))</f>
        <v>23421633.418350365</v>
      </c>
      <c r="BO53" s="22">
        <f>((BO8*Constants!$H66*Constants!$H84*(1-Constants!$H102))+(BO8*Constants!$H66*Constants!$H118))</f>
        <v>22865426.050097473</v>
      </c>
      <c r="BP53" s="22">
        <f>((BP8*Constants!$H66*Constants!$H84*(1-Constants!$H102))+(BP8*Constants!$H66*Constants!$H118))</f>
        <v>22265730.50830875</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169291745.38087153</v>
      </c>
      <c r="AE54" s="22">
        <f>((AE9*Constants!$H67*Constants!$H85*(1-Constants!$H103))+(AE9*Constants!$H67*Constants!$H119))</f>
        <v>167823532.13784513</v>
      </c>
      <c r="AF54" s="22">
        <f>((AF9*Constants!$H67*Constants!$H85*(1-Constants!$H103))+(AF9*Constants!$H67*Constants!$H119))</f>
        <v>167264627.80278584</v>
      </c>
      <c r="AG54" s="22">
        <f>((AG9*Constants!$H67*Constants!$H85*(1-Constants!$H103))+(AG9*Constants!$H67*Constants!$H119))</f>
        <v>165031027.64316037</v>
      </c>
      <c r="AH54" s="22">
        <f>((AH9*Constants!$H67*Constants!$H85*(1-Constants!$H103))+(AH9*Constants!$H67*Constants!$H119))</f>
        <v>161788902.46317405</v>
      </c>
      <c r="AI54" s="22">
        <f>((AI9*Constants!$H67*Constants!$H85*(1-Constants!$H103))+(AI9*Constants!$H67*Constants!$H119))</f>
        <v>157605294.33597651</v>
      </c>
      <c r="AJ54" s="22">
        <f>((AJ9*Constants!$H67*Constants!$H85*(1-Constants!$H103))+(AJ9*Constants!$H67*Constants!$H119))</f>
        <v>154305560.248317</v>
      </c>
      <c r="AK54" s="22">
        <f>((AK9*Constants!$H67*Constants!$H85*(1-Constants!$H103))+(AK9*Constants!$H67*Constants!$H119))</f>
        <v>151183636.67414033</v>
      </c>
      <c r="AL54" s="22">
        <f>((AL9*Constants!$H67*Constants!$H85*(1-Constants!$H103))+(AL9*Constants!$H67*Constants!$H119))</f>
        <v>132997519.39365843</v>
      </c>
      <c r="AM54" s="22">
        <f>((AM9*Constants!$H67*Constants!$H85*(1-Constants!$H103))+(AM9*Constants!$H67*Constants!$H119))</f>
        <v>135157819.14742583</v>
      </c>
      <c r="AN54" s="22">
        <f>((AN9*Constants!$H67*Constants!$H85*(1-Constants!$H103))+(AN9*Constants!$H67*Constants!$H119))</f>
        <v>135446467.4671813</v>
      </c>
      <c r="AO54" s="22">
        <f>((AO9*Constants!$H67*Constants!$H85*(1-Constants!$H103))+(AO9*Constants!$H67*Constants!$H119))</f>
        <v>135272117.22474986</v>
      </c>
      <c r="AP54" s="22">
        <f>((AP9*Constants!$H67*Constants!$H85*(1-Constants!$H103))+(AP9*Constants!$H67*Constants!$H119))</f>
        <v>135424432.47466704</v>
      </c>
      <c r="AQ54" s="22">
        <f>((AQ9*Constants!$H67*Constants!$H85*(1-Constants!$H103))+(AQ9*Constants!$H67*Constants!$H119))</f>
        <v>136028488.73798808</v>
      </c>
      <c r="AR54" s="22">
        <f>((AR9*Constants!$H67*Constants!$H85*(1-Constants!$H103))+(AR9*Constants!$H67*Constants!$H119))</f>
        <v>136819438.05377749</v>
      </c>
      <c r="AS54" s="22">
        <f>((AS9*Constants!$H67*Constants!$H85*(1-Constants!$H103))+(AS9*Constants!$H67*Constants!$H119))</f>
        <v>137956230.40092963</v>
      </c>
      <c r="AT54" s="22">
        <f>((AT9*Constants!$H67*Constants!$H85*(1-Constants!$H103))+(AT9*Constants!$H67*Constants!$H119))</f>
        <v>139295680.44491163</v>
      </c>
      <c r="AU54" s="22">
        <f>((AU9*Constants!$H67*Constants!$H85*(1-Constants!$H103))+(AU9*Constants!$H67*Constants!$H119))</f>
        <v>140757704.40068442</v>
      </c>
      <c r="AV54" s="22">
        <f>((AV9*Constants!$H67*Constants!$H85*(1-Constants!$H103))+(AV9*Constants!$H67*Constants!$H119))</f>
        <v>142129448.34096527</v>
      </c>
      <c r="AW54" s="22">
        <f>((AW9*Constants!$H67*Constants!$H85*(1-Constants!$H103))+(AW9*Constants!$H67*Constants!$H119))</f>
        <v>143006961.11936128</v>
      </c>
      <c r="AX54" s="22">
        <f>((AX9*Constants!$H67*Constants!$H85*(1-Constants!$H103))+(AX9*Constants!$H67*Constants!$H119))</f>
        <v>144008359.4913727</v>
      </c>
      <c r="AY54" s="22">
        <f>((AY9*Constants!$H67*Constants!$H85*(1-Constants!$H103))+(AY9*Constants!$H67*Constants!$H119))</f>
        <v>145120087.87944502</v>
      </c>
      <c r="AZ54" s="22">
        <f>((AZ9*Constants!$H67*Constants!$H85*(1-Constants!$H103))+(AZ9*Constants!$H67*Constants!$H119))</f>
        <v>146781614.77275982</v>
      </c>
      <c r="BA54" s="22">
        <f>((BA9*Constants!$H67*Constants!$H85*(1-Constants!$H103))+(BA9*Constants!$H67*Constants!$H119))</f>
        <v>147948143.75522265</v>
      </c>
      <c r="BB54" s="22">
        <f>((BB9*Constants!$H67*Constants!$H85*(1-Constants!$H103))+(BB9*Constants!$H67*Constants!$H119))</f>
        <v>149302330.99765843</v>
      </c>
      <c r="BC54" s="22">
        <f>((BC9*Constants!$H67*Constants!$H85*(1-Constants!$H103))+(BC9*Constants!$H67*Constants!$H119))</f>
        <v>150950618.73212868</v>
      </c>
      <c r="BD54" s="22">
        <f>((BD9*Constants!$H67*Constants!$H85*(1-Constants!$H103))+(BD9*Constants!$H67*Constants!$H119))</f>
        <v>152060587.1372714</v>
      </c>
      <c r="BE54" s="22">
        <f>((BE9*Constants!$H67*Constants!$H85*(1-Constants!$H103))+(BE9*Constants!$H67*Constants!$H119))</f>
        <v>153070262.52337149</v>
      </c>
      <c r="BF54" s="22">
        <f>((BF9*Constants!$H67*Constants!$H85*(1-Constants!$H103))+(BF9*Constants!$H67*Constants!$H119))</f>
        <v>153908851.63213551</v>
      </c>
      <c r="BG54" s="22">
        <f>((BG9*Constants!$H67*Constants!$H85*(1-Constants!$H103))+(BG9*Constants!$H67*Constants!$H119))</f>
        <v>155796718.62112981</v>
      </c>
      <c r="BH54" s="22">
        <f>((BH9*Constants!$H67*Constants!$H85*(1-Constants!$H103))+(BH9*Constants!$H67*Constants!$H119))</f>
        <v>157211861.88823569</v>
      </c>
      <c r="BI54" s="22">
        <f>((BI9*Constants!$H67*Constants!$H85*(1-Constants!$H103))+(BI9*Constants!$H67*Constants!$H119))</f>
        <v>158530173.33864745</v>
      </c>
      <c r="BJ54" s="22">
        <f>((BJ9*Constants!$H67*Constants!$H85*(1-Constants!$H103))+(BJ9*Constants!$H67*Constants!$H119))</f>
        <v>159836464.728921</v>
      </c>
      <c r="BK54" s="22">
        <f>((BK9*Constants!$H67*Constants!$H85*(1-Constants!$H103))+(BK9*Constants!$H67*Constants!$H119))</f>
        <v>161148672.31793809</v>
      </c>
      <c r="BL54" s="22">
        <f>((BL9*Constants!$H67*Constants!$H85*(1-Constants!$H103))+(BL9*Constants!$H67*Constants!$H119))</f>
        <v>162384534.82557884</v>
      </c>
      <c r="BM54" s="22">
        <f>((BM9*Constants!$H67*Constants!$H85*(1-Constants!$H103))+(BM9*Constants!$H67*Constants!$H119))</f>
        <v>159469613.65395606</v>
      </c>
      <c r="BN54" s="22">
        <f>((BN9*Constants!$H67*Constants!$H85*(1-Constants!$H103))+(BN9*Constants!$H67*Constants!$H119))</f>
        <v>155771443.25677541</v>
      </c>
      <c r="BO54" s="22">
        <f>((BO9*Constants!$H67*Constants!$H85*(1-Constants!$H103))+(BO9*Constants!$H67*Constants!$H119))</f>
        <v>152072246.7509107</v>
      </c>
      <c r="BP54" s="22">
        <f>((BP9*Constants!$H67*Constants!$H85*(1-Constants!$H103))+(BP9*Constants!$H67*Constants!$H119))</f>
        <v>148083821.24742323</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22601454.870712787</v>
      </c>
      <c r="AF55" s="22">
        <f>((AF10*Constants!$H68*Constants!$H86*(1-Constants!$H104))+(AF10*Constants!$H68*Constants!$H120))</f>
        <v>23476461.448728904</v>
      </c>
      <c r="AG55" s="22">
        <f>((AG10*Constants!$H68*Constants!$H86*(1-Constants!$H104))+(AG10*Constants!$H68*Constants!$H120))</f>
        <v>24129022.140224975</v>
      </c>
      <c r="AH55" s="22">
        <f>((AH10*Constants!$H68*Constants!$H86*(1-Constants!$H104))+(AH10*Constants!$H68*Constants!$H120))</f>
        <v>24632268.790066551</v>
      </c>
      <c r="AI55" s="22">
        <f>((AI10*Constants!$H68*Constants!$H86*(1-Constants!$H104))+(AI10*Constants!$H68*Constants!$H120))</f>
        <v>24979009.110318452</v>
      </c>
      <c r="AJ55" s="22">
        <f>((AJ10*Constants!$H68*Constants!$H86*(1-Constants!$H104))+(AJ10*Constants!$H68*Constants!$H120))</f>
        <v>25452454.13795951</v>
      </c>
      <c r="AK55" s="22">
        <f>((AK10*Constants!$H68*Constants!$H86*(1-Constants!$H104))+(AK10*Constants!$H68*Constants!$H120))</f>
        <v>25948762.759661101</v>
      </c>
      <c r="AL55" s="22">
        <f>((AL10*Constants!$H68*Constants!$H86*(1-Constants!$H104))+(AL10*Constants!$H68*Constants!$H120))</f>
        <v>23749925.788327374</v>
      </c>
      <c r="AM55" s="22">
        <f>((AM10*Constants!$H68*Constants!$H86*(1-Constants!$H104))+(AM10*Constants!$H68*Constants!$H120))</f>
        <v>24717193.609112967</v>
      </c>
      <c r="AN55" s="22">
        <f>((AN10*Constants!$H68*Constants!$H86*(1-Constants!$H104))+(AN10*Constants!$H68*Constants!$H120))</f>
        <v>25358561.29172007</v>
      </c>
      <c r="AO55" s="22">
        <f>((AO10*Constants!$H68*Constants!$H86*(1-Constants!$H104))+(AO10*Constants!$H68*Constants!$H120))</f>
        <v>25920061.321162425</v>
      </c>
      <c r="AP55" s="22">
        <f>((AP10*Constants!$H68*Constants!$H86*(1-Constants!$H104))+(AP10*Constants!$H68*Constants!$H120))</f>
        <v>26550846.940043088</v>
      </c>
      <c r="AQ55" s="22">
        <f>((AQ10*Constants!$H68*Constants!$H86*(1-Constants!$H104))+(AQ10*Constants!$H68*Constants!$H120))</f>
        <v>27280826.537651453</v>
      </c>
      <c r="AR55" s="22">
        <f>((AR10*Constants!$H68*Constants!$H86*(1-Constants!$H104))+(AR10*Constants!$H68*Constants!$H120))</f>
        <v>28062307.099628583</v>
      </c>
      <c r="AS55" s="22">
        <f>((AS10*Constants!$H68*Constants!$H86*(1-Constants!$H104))+(AS10*Constants!$H68*Constants!$H120))</f>
        <v>28931741.373166189</v>
      </c>
      <c r="AT55" s="22">
        <f>((AT10*Constants!$H68*Constants!$H86*(1-Constants!$H104))+(AT10*Constants!$H68*Constants!$H120))</f>
        <v>29863849.968029127</v>
      </c>
      <c r="AU55" s="22">
        <f>((AU10*Constants!$H68*Constants!$H86*(1-Constants!$H104))+(AU10*Constants!$H68*Constants!$H120))</f>
        <v>30844607.319146343</v>
      </c>
      <c r="AV55" s="22">
        <f>((AV10*Constants!$H68*Constants!$H86*(1-Constants!$H104))+(AV10*Constants!$H68*Constants!$H120))</f>
        <v>31828808.926666461</v>
      </c>
      <c r="AW55" s="22">
        <f>((AW10*Constants!$H68*Constants!$H86*(1-Constants!$H104))+(AW10*Constants!$H68*Constants!$H120))</f>
        <v>33087367.657124646</v>
      </c>
      <c r="AX55" s="22">
        <f>((AX10*Constants!$H68*Constants!$H86*(1-Constants!$H104))+(AX10*Constants!$H68*Constants!$H120))</f>
        <v>34426128.682880305</v>
      </c>
      <c r="AY55" s="22">
        <f>((AY10*Constants!$H68*Constants!$H86*(1-Constants!$H104))+(AY10*Constants!$H68*Constants!$H120))</f>
        <v>35847521.200960174</v>
      </c>
      <c r="AZ55" s="22">
        <f>((AZ10*Constants!$H68*Constants!$H86*(1-Constants!$H104))+(AZ10*Constants!$H68*Constants!$H120))</f>
        <v>37469583.478058711</v>
      </c>
      <c r="BA55" s="22">
        <f>((BA10*Constants!$H68*Constants!$H86*(1-Constants!$H104))+(BA10*Constants!$H68*Constants!$H120))</f>
        <v>39034227.283764243</v>
      </c>
      <c r="BB55" s="22">
        <f>((BB10*Constants!$H68*Constants!$H86*(1-Constants!$H104))+(BB10*Constants!$H68*Constants!$H120))</f>
        <v>40718663.580948241</v>
      </c>
      <c r="BC55" s="22">
        <f>((BC10*Constants!$H68*Constants!$H86*(1-Constants!$H104))+(BC10*Constants!$H68*Constants!$H120))</f>
        <v>42562140.560039952</v>
      </c>
      <c r="BD55" s="22">
        <f>((BD10*Constants!$H68*Constants!$H86*(1-Constants!$H104))+(BD10*Constants!$H68*Constants!$H120))</f>
        <v>44334977.340573877</v>
      </c>
      <c r="BE55" s="22">
        <f>((BE10*Constants!$H68*Constants!$H86*(1-Constants!$H104))+(BE10*Constants!$H68*Constants!$H120))</f>
        <v>46158375.773492903</v>
      </c>
      <c r="BF55" s="22">
        <f>((BF10*Constants!$H68*Constants!$H86*(1-Constants!$H104))+(BF10*Constants!$H68*Constants!$H120))</f>
        <v>48012120.996534638</v>
      </c>
      <c r="BG55" s="22">
        <f>((BG10*Constants!$H68*Constants!$H86*(1-Constants!$H104))+(BG10*Constants!$H68*Constants!$H120))</f>
        <v>49972334.126081459</v>
      </c>
      <c r="BH55" s="22">
        <f>((BH10*Constants!$H68*Constants!$H86*(1-Constants!$H104))+(BH10*Constants!$H68*Constants!$H120))</f>
        <v>51853953.074787237</v>
      </c>
      <c r="BI55" s="22">
        <f>((BI10*Constants!$H68*Constants!$H86*(1-Constants!$H104))+(BI10*Constants!$H68*Constants!$H120))</f>
        <v>53774984.79083214</v>
      </c>
      <c r="BJ55" s="22">
        <f>((BJ10*Constants!$H68*Constants!$H86*(1-Constants!$H104))+(BJ10*Constants!$H68*Constants!$H120))</f>
        <v>55765807.377749681</v>
      </c>
      <c r="BK55" s="22">
        <f>((BK10*Constants!$H68*Constants!$H86*(1-Constants!$H104))+(BK10*Constants!$H68*Constants!$H120))</f>
        <v>57836236.116241038</v>
      </c>
      <c r="BL55" s="22">
        <f>((BL10*Constants!$H68*Constants!$H86*(1-Constants!$H104))+(BL10*Constants!$H68*Constants!$H120))</f>
        <v>59960051.42955225</v>
      </c>
      <c r="BM55" s="22">
        <f>((BM10*Constants!$H68*Constants!$H86*(1-Constants!$H104))+(BM10*Constants!$H68*Constants!$H120))</f>
        <v>60590949.16355598</v>
      </c>
      <c r="BN55" s="22">
        <f>((BN10*Constants!$H68*Constants!$H86*(1-Constants!$H104))+(BN10*Constants!$H68*Constants!$H120))</f>
        <v>60912193.701553792</v>
      </c>
      <c r="BO55" s="22">
        <f>((BO10*Constants!$H68*Constants!$H86*(1-Constants!$H104))+(BO10*Constants!$H68*Constants!$H120))</f>
        <v>61211471.240712054</v>
      </c>
      <c r="BP55" s="22">
        <f>((BP10*Constants!$H68*Constants!$H86*(1-Constants!$H104))+(BP10*Constants!$H68*Constants!$H120))</f>
        <v>61368105.502931863</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3788467.0187979373</v>
      </c>
      <c r="AM56" s="22">
        <f>((AM11*Constants!$H69*Constants!$H87*(1-Constants!$H105))+(AM11*Constants!$H69*Constants!$H121))</f>
        <v>3794167.1366854291</v>
      </c>
      <c r="AN56" s="22">
        <f>((AN11*Constants!$H69*Constants!$H87*(1-Constants!$H105))+(AN11*Constants!$H69*Constants!$H121))</f>
        <v>3800503.6220034412</v>
      </c>
      <c r="AO56" s="22">
        <f>((AO11*Constants!$H69*Constants!$H87*(1-Constants!$H105))+(AO11*Constants!$H69*Constants!$H121))</f>
        <v>3807645.0823961687</v>
      </c>
      <c r="AP56" s="22">
        <f>((AP11*Constants!$H69*Constants!$H87*(1-Constants!$H105))+(AP11*Constants!$H69*Constants!$H121))</f>
        <v>3815674.364527937</v>
      </c>
      <c r="AQ56" s="22">
        <f>((AQ11*Constants!$H69*Constants!$H87*(1-Constants!$H105))+(AQ11*Constants!$H69*Constants!$H121))</f>
        <v>3824572.1059586783</v>
      </c>
      <c r="AR56" s="22">
        <f>((AR11*Constants!$H69*Constants!$H87*(1-Constants!$H105))+(AR11*Constants!$H69*Constants!$H121))</f>
        <v>3830042.622925696</v>
      </c>
      <c r="AS56" s="22">
        <f>((AS11*Constants!$H69*Constants!$H87*(1-Constants!$H105))+(AS11*Constants!$H69*Constants!$H121))</f>
        <v>3836248.5298808203</v>
      </c>
      <c r="AT56" s="22">
        <f>((AT11*Constants!$H69*Constants!$H87*(1-Constants!$H105))+(AT11*Constants!$H69*Constants!$H121))</f>
        <v>3843133.7083308608</v>
      </c>
      <c r="AU56" s="22">
        <f>((AU11*Constants!$H69*Constants!$H87*(1-Constants!$H105))+(AU11*Constants!$H69*Constants!$H121))</f>
        <v>3850655.6249027788</v>
      </c>
      <c r="AV56" s="22">
        <f>((AV11*Constants!$H69*Constants!$H87*(1-Constants!$H105))+(AV11*Constants!$H69*Constants!$H121))</f>
        <v>3858748.9884632383</v>
      </c>
      <c r="AW56" s="22">
        <f>((AW11*Constants!$H69*Constants!$H87*(1-Constants!$H105))+(AW11*Constants!$H69*Constants!$H121))</f>
        <v>3864144.2847967991</v>
      </c>
      <c r="AX56" s="22">
        <f>((AX11*Constants!$H69*Constants!$H87*(1-Constants!$H105))+(AX11*Constants!$H69*Constants!$H121))</f>
        <v>3870089.5883326889</v>
      </c>
      <c r="AY56" s="22">
        <f>((AY11*Constants!$H69*Constants!$H87*(1-Constants!$H105))+(AY11*Constants!$H69*Constants!$H121))</f>
        <v>3876564.296644826</v>
      </c>
      <c r="AZ56" s="22">
        <f>((AZ11*Constants!$H69*Constants!$H87*(1-Constants!$H105))+(AZ11*Constants!$H69*Constants!$H121))</f>
        <v>3883642.8083198681</v>
      </c>
      <c r="BA56" s="22">
        <f>((BA11*Constants!$H69*Constants!$H87*(1-Constants!$H105))+(BA11*Constants!$H69*Constants!$H121))</f>
        <v>3891097.4775054036</v>
      </c>
      <c r="BB56" s="22">
        <f>((BB11*Constants!$H69*Constants!$H87*(1-Constants!$H105))+(BB11*Constants!$H69*Constants!$H121))</f>
        <v>3895844.7193868035</v>
      </c>
      <c r="BC56" s="22">
        <f>((BC11*Constants!$H69*Constants!$H87*(1-Constants!$H105))+(BC11*Constants!$H69*Constants!$H121))</f>
        <v>3901082.698509777</v>
      </c>
      <c r="BD56" s="22">
        <f>((BD11*Constants!$H69*Constants!$H87*(1-Constants!$H105))+(BD11*Constants!$H69*Constants!$H121))</f>
        <v>3906615.6480380176</v>
      </c>
      <c r="BE56" s="22">
        <f>((BE11*Constants!$H69*Constants!$H87*(1-Constants!$H105))+(BE11*Constants!$H69*Constants!$H121))</f>
        <v>3912525.5012055212</v>
      </c>
      <c r="BF56" s="22">
        <f>((BF11*Constants!$H69*Constants!$H87*(1-Constants!$H105))+(BF11*Constants!$H69*Constants!$H121))</f>
        <v>3918783.9296775642</v>
      </c>
      <c r="BG56" s="22">
        <f>((BG11*Constants!$H69*Constants!$H87*(1-Constants!$H105))+(BG11*Constants!$H69*Constants!$H121))</f>
        <v>3922495.3846097789</v>
      </c>
      <c r="BH56" s="22">
        <f>((BH11*Constants!$H69*Constants!$H87*(1-Constants!$H105))+(BH11*Constants!$H69*Constants!$H121))</f>
        <v>3926433.9579304918</v>
      </c>
      <c r="BI56" s="22">
        <f>((BI11*Constants!$H69*Constants!$H87*(1-Constants!$H105))+(BI11*Constants!$H69*Constants!$H121))</f>
        <v>3930678.9024540088</v>
      </c>
      <c r="BJ56" s="22">
        <f>((BJ11*Constants!$H69*Constants!$H87*(1-Constants!$H105))+(BJ11*Constants!$H69*Constants!$H121))</f>
        <v>3935242.6489396286</v>
      </c>
      <c r="BK56" s="22">
        <f>((BK11*Constants!$H69*Constants!$H87*(1-Constants!$H105))+(BK11*Constants!$H69*Constants!$H121))</f>
        <v>3940122.5222405149</v>
      </c>
      <c r="BL56" s="22">
        <f>((BL11*Constants!$H69*Constants!$H87*(1-Constants!$H105))+(BL11*Constants!$H69*Constants!$H121))</f>
        <v>3942271.6412972468</v>
      </c>
      <c r="BM56" s="22">
        <f>((BM11*Constants!$H69*Constants!$H87*(1-Constants!$H105))+(BM11*Constants!$H69*Constants!$H121))</f>
        <v>3943563.2477802089</v>
      </c>
      <c r="BN56" s="22">
        <f>((BN11*Constants!$H69*Constants!$H87*(1-Constants!$H105))+(BN11*Constants!$H69*Constants!$H121))</f>
        <v>3944864.9842065414</v>
      </c>
      <c r="BO56" s="22">
        <f>((BO11*Constants!$H69*Constants!$H87*(1-Constants!$H105))+(BO11*Constants!$H69*Constants!$H121))</f>
        <v>3946379.8256601496</v>
      </c>
      <c r="BP56" s="22">
        <f>((BP11*Constants!$H69*Constants!$H87*(1-Constants!$H105))+(BP11*Constants!$H69*Constants!$H121))</f>
        <v>3948015.0940667875</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3083297.1825163853</v>
      </c>
      <c r="AM57" s="22">
        <f>((AM12*Constants!$H70*Constants!$H88*(1-Constants!$H106))+(AM12*Constants!$H70*Constants!$H122))</f>
        <v>3087936.3036530637</v>
      </c>
      <c r="AN57" s="22">
        <f>((AN12*Constants!$H70*Constants!$H88*(1-Constants!$H106))+(AN12*Constants!$H70*Constants!$H122))</f>
        <v>3093093.3413760108</v>
      </c>
      <c r="AO57" s="22">
        <f>((AO12*Constants!$H70*Constants!$H88*(1-Constants!$H106))+(AO12*Constants!$H70*Constants!$H122))</f>
        <v>3098905.5193885672</v>
      </c>
      <c r="AP57" s="22">
        <f>((AP12*Constants!$H70*Constants!$H88*(1-Constants!$H106))+(AP12*Constants!$H70*Constants!$H122))</f>
        <v>3105440.2636140459</v>
      </c>
      <c r="AQ57" s="22">
        <f>((AQ12*Constants!$H70*Constants!$H88*(1-Constants!$H106))+(AQ12*Constants!$H70*Constants!$H122))</f>
        <v>3112681.8156581945</v>
      </c>
      <c r="AR57" s="22">
        <f>((AR12*Constants!$H70*Constants!$H88*(1-Constants!$H106))+(AR12*Constants!$H70*Constants!$H122))</f>
        <v>3117134.0728555303</v>
      </c>
      <c r="AS57" s="22">
        <f>((AS12*Constants!$H70*Constants!$H88*(1-Constants!$H106))+(AS12*Constants!$H70*Constants!$H122))</f>
        <v>3122184.8375407583</v>
      </c>
      <c r="AT57" s="22">
        <f>((AT12*Constants!$H70*Constants!$H88*(1-Constants!$H106))+(AT12*Constants!$H70*Constants!$H122))</f>
        <v>3127788.4368886729</v>
      </c>
      <c r="AU57" s="22">
        <f>((AU12*Constants!$H70*Constants!$H88*(1-Constants!$H106))+(AU12*Constants!$H70*Constants!$H122))</f>
        <v>3133910.2545152325</v>
      </c>
      <c r="AV57" s="22">
        <f>((AV12*Constants!$H70*Constants!$H88*(1-Constants!$H106))+(AV12*Constants!$H70*Constants!$H122))</f>
        <v>3140497.1523130033</v>
      </c>
      <c r="AW57" s="22">
        <f>((AW12*Constants!$H70*Constants!$H88*(1-Constants!$H106))+(AW12*Constants!$H70*Constants!$H122))</f>
        <v>3144888.1901395344</v>
      </c>
      <c r="AX57" s="22">
        <f>((AX12*Constants!$H70*Constants!$H88*(1-Constants!$H106))+(AX12*Constants!$H70*Constants!$H122))</f>
        <v>3149726.8590656356</v>
      </c>
      <c r="AY57" s="22">
        <f>((AY12*Constants!$H70*Constants!$H88*(1-Constants!$H106))+(AY12*Constants!$H70*Constants!$H122))</f>
        <v>3154996.3915169858</v>
      </c>
      <c r="AZ57" s="22">
        <f>((AZ12*Constants!$H70*Constants!$H88*(1-Constants!$H106))+(AZ12*Constants!$H70*Constants!$H122))</f>
        <v>3160757.3378300387</v>
      </c>
      <c r="BA57" s="22">
        <f>((BA12*Constants!$H70*Constants!$H88*(1-Constants!$H106))+(BA12*Constants!$H70*Constants!$H122))</f>
        <v>3166824.4252250995</v>
      </c>
      <c r="BB57" s="22">
        <f>((BB12*Constants!$H70*Constants!$H88*(1-Constants!$H106))+(BB12*Constants!$H70*Constants!$H122))</f>
        <v>3170688.0348183783</v>
      </c>
      <c r="BC57" s="22">
        <f>((BC12*Constants!$H70*Constants!$H88*(1-Constants!$H106))+(BC12*Constants!$H70*Constants!$H122))</f>
        <v>3174951.0378198046</v>
      </c>
      <c r="BD57" s="22">
        <f>((BD12*Constants!$H70*Constants!$H88*(1-Constants!$H106))+(BD12*Constants!$H70*Constants!$H122))</f>
        <v>3179454.1066354448</v>
      </c>
      <c r="BE57" s="22">
        <f>((BE12*Constants!$H70*Constants!$H88*(1-Constants!$H106))+(BE12*Constants!$H70*Constants!$H122))</f>
        <v>3184263.9237804888</v>
      </c>
      <c r="BF57" s="22">
        <f>((BF12*Constants!$H70*Constants!$H88*(1-Constants!$H106))+(BF12*Constants!$H70*Constants!$H122))</f>
        <v>3189357.4338411773</v>
      </c>
      <c r="BG57" s="22">
        <f>((BG12*Constants!$H70*Constants!$H88*(1-Constants!$H106))+(BG12*Constants!$H70*Constants!$H122))</f>
        <v>3192378.0536535578</v>
      </c>
      <c r="BH57" s="22">
        <f>((BH12*Constants!$H70*Constants!$H88*(1-Constants!$H106))+(BH12*Constants!$H70*Constants!$H122))</f>
        <v>3195583.5169617063</v>
      </c>
      <c r="BI57" s="22">
        <f>((BI12*Constants!$H70*Constants!$H88*(1-Constants!$H106))+(BI12*Constants!$H70*Constants!$H122))</f>
        <v>3199038.3247835385</v>
      </c>
      <c r="BJ57" s="22">
        <f>((BJ12*Constants!$H70*Constants!$H88*(1-Constants!$H106))+(BJ12*Constants!$H70*Constants!$H122))</f>
        <v>3202752.5940673971</v>
      </c>
      <c r="BK57" s="22">
        <f>((BK12*Constants!$H70*Constants!$H88*(1-Constants!$H106))+(BK12*Constants!$H70*Constants!$H122))</f>
        <v>3206724.1476073922</v>
      </c>
      <c r="BL57" s="22">
        <f>((BL12*Constants!$H70*Constants!$H88*(1-Constants!$H106))+(BL12*Constants!$H70*Constants!$H122))</f>
        <v>3208473.2383872871</v>
      </c>
      <c r="BM57" s="22">
        <f>((BM12*Constants!$H70*Constants!$H88*(1-Constants!$H106))+(BM12*Constants!$H70*Constants!$H122))</f>
        <v>3209524.4304948263</v>
      </c>
      <c r="BN57" s="22">
        <f>((BN12*Constants!$H70*Constants!$H88*(1-Constants!$H106))+(BN12*Constants!$H70*Constants!$H122))</f>
        <v>3210583.8669992946</v>
      </c>
      <c r="BO57" s="22">
        <f>((BO12*Constants!$H70*Constants!$H88*(1-Constants!$H106))+(BO12*Constants!$H70*Constants!$H122))</f>
        <v>3211816.7420283491</v>
      </c>
      <c r="BP57" s="22">
        <f>((BP12*Constants!$H70*Constants!$H88*(1-Constants!$H106))+(BP12*Constants!$H70*Constants!$H122))</f>
        <v>3213147.6282273908</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460272.01162500499</v>
      </c>
      <c r="AF58" s="22">
        <f>((AF13*Constants!$H71*Constants!$H89*(1-Constants!$H107))+(AF13*Constants!$H71*Constants!$H123))</f>
        <v>461918.24108018371</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477820.3851200862</v>
      </c>
      <c r="AM58" s="22">
        <f>((AM13*Constants!$H71*Constants!$H89*(1-Constants!$H107))+(AM13*Constants!$H71*Constants!$H123))</f>
        <v>479195.71627185051</v>
      </c>
      <c r="AN58" s="22">
        <f>((AN13*Constants!$H71*Constants!$H89*(1-Constants!$H107))+(AN13*Constants!$H71*Constants!$H123))</f>
        <v>480653.07832419407</v>
      </c>
      <c r="AO58" s="22">
        <f>((AO13*Constants!$H71*Constants!$H89*(1-Constants!$H107))+(AO13*Constants!$H71*Constants!$H123))</f>
        <v>482227.00263985561</v>
      </c>
      <c r="AP58" s="22">
        <f>((AP13*Constants!$H71*Constants!$H89*(1-Constants!$H107))+(AP13*Constants!$H71*Constants!$H123))</f>
        <v>483935.08436248999</v>
      </c>
      <c r="AQ58" s="22">
        <f>((AQ13*Constants!$H71*Constants!$H89*(1-Constants!$H107))+(AQ13*Constants!$H71*Constants!$H123))</f>
        <v>485775.13632535172</v>
      </c>
      <c r="AR58" s="22">
        <f>((AR13*Constants!$H71*Constants!$H89*(1-Constants!$H107))+(AR13*Constants!$H71*Constants!$H123))</f>
        <v>486937.22522046557</v>
      </c>
      <c r="AS58" s="22">
        <f>((AS13*Constants!$H71*Constants!$H89*(1-Constants!$H107))+(AS13*Constants!$H71*Constants!$H123))</f>
        <v>488212.17747602914</v>
      </c>
      <c r="AT58" s="22">
        <f>((AT13*Constants!$H71*Constants!$H89*(1-Constants!$H107))+(AT13*Constants!$H71*Constants!$H123))</f>
        <v>489590.3682180146</v>
      </c>
      <c r="AU58" s="22">
        <f>((AU13*Constants!$H71*Constants!$H89*(1-Constants!$H107))+(AU13*Constants!$H71*Constants!$H123))</f>
        <v>491064.66502799897</v>
      </c>
      <c r="AV58" s="22">
        <f>((AV13*Constants!$H71*Constants!$H89*(1-Constants!$H107))+(AV13*Constants!$H71*Constants!$H123))</f>
        <v>492623.61321934976</v>
      </c>
      <c r="AW58" s="22">
        <f>((AW13*Constants!$H71*Constants!$H89*(1-Constants!$H107))+(AW13*Constants!$H71*Constants!$H123))</f>
        <v>493657.15483332745</v>
      </c>
      <c r="AX58" s="22">
        <f>((AX13*Constants!$H71*Constants!$H89*(1-Constants!$H107))+(AX13*Constants!$H71*Constants!$H123))</f>
        <v>494775.19393553451</v>
      </c>
      <c r="AY58" s="22">
        <f>((AY13*Constants!$H71*Constants!$H89*(1-Constants!$H107))+(AY13*Constants!$H71*Constants!$H123))</f>
        <v>495974.3867819091</v>
      </c>
      <c r="AZ58" s="22">
        <f>((AZ13*Constants!$H71*Constants!$H89*(1-Constants!$H107))+(AZ13*Constants!$H71*Constants!$H123))</f>
        <v>497268.98660676333</v>
      </c>
      <c r="BA58" s="22">
        <f>((BA13*Constants!$H71*Constants!$H89*(1-Constants!$H107))+(BA13*Constants!$H71*Constants!$H123))</f>
        <v>498617.09418221959</v>
      </c>
      <c r="BB58" s="22">
        <f>((BB13*Constants!$H71*Constants!$H89*(1-Constants!$H107))+(BB13*Constants!$H71*Constants!$H123))</f>
        <v>499448.77493980655</v>
      </c>
      <c r="BC58" s="22">
        <f>((BC13*Constants!$H71*Constants!$H89*(1-Constants!$H107))+(BC13*Constants!$H71*Constants!$H123))</f>
        <v>500358.15186988527</v>
      </c>
      <c r="BD58" s="22">
        <f>((BD13*Constants!$H71*Constants!$H89*(1-Constants!$H107))+(BD13*Constants!$H71*Constants!$H123))</f>
        <v>501309.34375716536</v>
      </c>
      <c r="BE58" s="22">
        <f>((BE13*Constants!$H71*Constants!$H89*(1-Constants!$H107))+(BE13*Constants!$H71*Constants!$H123))</f>
        <v>502317.77950784902</v>
      </c>
      <c r="BF58" s="22">
        <f>((BF13*Constants!$H71*Constants!$H89*(1-Constants!$H107))+(BF13*Constants!$H71*Constants!$H123))</f>
        <v>503378.4922011834</v>
      </c>
      <c r="BG58" s="22">
        <f>((BG13*Constants!$H71*Constants!$H89*(1-Constants!$H107))+(BG13*Constants!$H71*Constants!$H123))</f>
        <v>503960.93292326538</v>
      </c>
      <c r="BH58" s="22">
        <f>((BH13*Constants!$H71*Constants!$H89*(1-Constants!$H107))+(BH13*Constants!$H71*Constants!$H123))</f>
        <v>504575.70129149966</v>
      </c>
      <c r="BI58" s="22">
        <f>((BI13*Constants!$H71*Constants!$H89*(1-Constants!$H107))+(BI13*Constants!$H71*Constants!$H123))</f>
        <v>505237.51833573199</v>
      </c>
      <c r="BJ58" s="22">
        <f>((BJ13*Constants!$H71*Constants!$H89*(1-Constants!$H107))+(BJ13*Constants!$H71*Constants!$H123))</f>
        <v>505948.79468873795</v>
      </c>
      <c r="BK58" s="22">
        <f>((BK13*Constants!$H71*Constants!$H89*(1-Constants!$H107))+(BK13*Constants!$H71*Constants!$H123))</f>
        <v>506709.15406752395</v>
      </c>
      <c r="BL58" s="22">
        <f>((BL13*Constants!$H71*Constants!$H89*(1-Constants!$H107))+(BL13*Constants!$H71*Constants!$H123))</f>
        <v>506964.89496891835</v>
      </c>
      <c r="BM58" s="22">
        <f>((BM13*Constants!$H71*Constants!$H89*(1-Constants!$H107))+(BM13*Constants!$H71*Constants!$H123))</f>
        <v>507058.72972421645</v>
      </c>
      <c r="BN58" s="22">
        <f>((BN13*Constants!$H71*Constants!$H89*(1-Constants!$H107))+(BN13*Constants!$H71*Constants!$H123))</f>
        <v>507148.90401107993</v>
      </c>
      <c r="BO58" s="22">
        <f>((BO13*Constants!$H71*Constants!$H89*(1-Constants!$H107))+(BO13*Constants!$H71*Constants!$H123))</f>
        <v>507272.39589924453</v>
      </c>
      <c r="BP58" s="22">
        <f>((BP13*Constants!$H71*Constants!$H89*(1-Constants!$H107))+(BP13*Constants!$H71*Constants!$H123))</f>
        <v>507412.54113232781</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5553669.4309497755</v>
      </c>
      <c r="AF59" s="22">
        <f>((AF14*Constants!$H72*Constants!$H90*(1-Constants!$H108))+(AF14*Constants!$H72*Constants!$H124))</f>
        <v>5573532.9333367152</v>
      </c>
      <c r="AG59" s="22">
        <f>((AG14*Constants!$H72*Constants!$H90*(1-Constants!$H108))+(AG14*Constants!$H72*Constants!$H124))</f>
        <v>5597731.9252125602</v>
      </c>
      <c r="AH59" s="22">
        <f>((AH14*Constants!$H72*Constants!$H90*(1-Constants!$H108))+(AH14*Constants!$H72*Constants!$H124))</f>
        <v>5626231.8924071314</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5731435.4528670954</v>
      </c>
      <c r="AL59" s="22">
        <f>((AL14*Constants!$H72*Constants!$H90*(1-Constants!$H108))+(AL14*Constants!$H72*Constants!$H124))</f>
        <v>5765409.147858575</v>
      </c>
      <c r="AM59" s="22">
        <f>((AM14*Constants!$H72*Constants!$H90*(1-Constants!$H108))+(AM14*Constants!$H72*Constants!$H124))</f>
        <v>5782003.9752260251</v>
      </c>
      <c r="AN59" s="22">
        <f>((AN14*Constants!$H72*Constants!$H90*(1-Constants!$H108))+(AN14*Constants!$H72*Constants!$H124))</f>
        <v>5799588.5923122382</v>
      </c>
      <c r="AO59" s="22">
        <f>((AO14*Constants!$H72*Constants!$H90*(1-Constants!$H108))+(AO14*Constants!$H72*Constants!$H124))</f>
        <v>5818579.6565910699</v>
      </c>
      <c r="AP59" s="22">
        <f>((AP14*Constants!$H72*Constants!$H90*(1-Constants!$H108))+(AP14*Constants!$H72*Constants!$H124))</f>
        <v>5839189.4721109578</v>
      </c>
      <c r="AQ59" s="22">
        <f>((AQ14*Constants!$H72*Constants!$H90*(1-Constants!$H108))+(AQ14*Constants!$H72*Constants!$H124))</f>
        <v>5861391.6483880375</v>
      </c>
      <c r="AR59" s="22">
        <f>((AR14*Constants!$H72*Constants!$H90*(1-Constants!$H108))+(AR14*Constants!$H72*Constants!$H124))</f>
        <v>5875413.4820208354</v>
      </c>
      <c r="AS59" s="22">
        <f>((AS14*Constants!$H72*Constants!$H90*(1-Constants!$H108))+(AS14*Constants!$H72*Constants!$H124))</f>
        <v>5890797.1316645443</v>
      </c>
      <c r="AT59" s="22">
        <f>((AT14*Constants!$H72*Constants!$H90*(1-Constants!$H108))+(AT14*Constants!$H72*Constants!$H124))</f>
        <v>5907426.4630174553</v>
      </c>
      <c r="AU59" s="22">
        <f>((AU14*Constants!$H72*Constants!$H90*(1-Constants!$H108))+(AU14*Constants!$H72*Constants!$H124))</f>
        <v>5925215.415895232</v>
      </c>
      <c r="AV59" s="22">
        <f>((AV14*Constants!$H72*Constants!$H90*(1-Constants!$H108))+(AV14*Constants!$H72*Constants!$H124))</f>
        <v>5944025.7773685968</v>
      </c>
      <c r="AW59" s="22">
        <f>((AW14*Constants!$H72*Constants!$H90*(1-Constants!$H108))+(AW14*Constants!$H72*Constants!$H124))</f>
        <v>5956496.5518719116</v>
      </c>
      <c r="AX59" s="22">
        <f>((AX14*Constants!$H72*Constants!$H90*(1-Constants!$H108))+(AX14*Constants!$H72*Constants!$H124))</f>
        <v>5969986.878087081</v>
      </c>
      <c r="AY59" s="22">
        <f>((AY14*Constants!$H72*Constants!$H90*(1-Constants!$H108))+(AY14*Constants!$H72*Constants!$H124))</f>
        <v>5984456.4101996506</v>
      </c>
      <c r="AZ59" s="22">
        <f>((AZ14*Constants!$H72*Constants!$H90*(1-Constants!$H108))+(AZ14*Constants!$H72*Constants!$H124))</f>
        <v>6000077.1285814224</v>
      </c>
      <c r="BA59" s="22">
        <f>((BA14*Constants!$H72*Constants!$H90*(1-Constants!$H108))+(BA14*Constants!$H72*Constants!$H124))</f>
        <v>6016343.4746601461</v>
      </c>
      <c r="BB59" s="22">
        <f>((BB14*Constants!$H72*Constants!$H90*(1-Constants!$H108))+(BB14*Constants!$H72*Constants!$H124))</f>
        <v>6026378.5840803618</v>
      </c>
      <c r="BC59" s="22">
        <f>((BC14*Constants!$H72*Constants!$H90*(1-Constants!$H108))+(BC14*Constants!$H72*Constants!$H124))</f>
        <v>6037351.1801327672</v>
      </c>
      <c r="BD59" s="22">
        <f>((BD14*Constants!$H72*Constants!$H90*(1-Constants!$H108))+(BD14*Constants!$H72*Constants!$H124))</f>
        <v>6048828.3179424396</v>
      </c>
      <c r="BE59" s="22">
        <f>((BE14*Constants!$H72*Constants!$H90*(1-Constants!$H108))+(BE14*Constants!$H72*Constants!$H124))</f>
        <v>6060996.1636080397</v>
      </c>
      <c r="BF59" s="22">
        <f>((BF14*Constants!$H72*Constants!$H90*(1-Constants!$H108))+(BF14*Constants!$H72*Constants!$H124))</f>
        <v>6073794.785968747</v>
      </c>
      <c r="BG59" s="22">
        <f>((BG14*Constants!$H72*Constants!$H90*(1-Constants!$H108))+(BG14*Constants!$H72*Constants!$H124))</f>
        <v>6080822.5503164986</v>
      </c>
      <c r="BH59" s="22">
        <f>((BH14*Constants!$H72*Constants!$H90*(1-Constants!$H108))+(BH14*Constants!$H72*Constants!$H124))</f>
        <v>6088240.3819628861</v>
      </c>
      <c r="BI59" s="22">
        <f>((BI14*Constants!$H72*Constants!$H90*(1-Constants!$H108))+(BI14*Constants!$H72*Constants!$H124))</f>
        <v>6096225.9057284053</v>
      </c>
      <c r="BJ59" s="22">
        <f>((BJ14*Constants!$H72*Constants!$H90*(1-Constants!$H108))+(BJ14*Constants!$H72*Constants!$H124))</f>
        <v>6104808.2084513111</v>
      </c>
      <c r="BK59" s="22">
        <f>((BK14*Constants!$H72*Constants!$H90*(1-Constants!$H108))+(BK14*Constants!$H72*Constants!$H124))</f>
        <v>6113982.7498786533</v>
      </c>
      <c r="BL59" s="22">
        <f>((BL14*Constants!$H72*Constants!$H90*(1-Constants!$H108))+(BL14*Constants!$H72*Constants!$H124))</f>
        <v>6117068.5347850667</v>
      </c>
      <c r="BM59" s="22">
        <f>((BM14*Constants!$H72*Constants!$H90*(1-Constants!$H108))+(BM14*Constants!$H72*Constants!$H124))</f>
        <v>6118200.7505159788</v>
      </c>
      <c r="BN59" s="22">
        <f>((BN14*Constants!$H72*Constants!$H90*(1-Constants!$H108))+(BN14*Constants!$H72*Constants!$H124))</f>
        <v>6119288.7988173375</v>
      </c>
      <c r="BO59" s="22">
        <f>((BO14*Constants!$H72*Constants!$H90*(1-Constants!$H108))+(BO14*Constants!$H72*Constants!$H124))</f>
        <v>6120778.8592749527</v>
      </c>
      <c r="BP59" s="22">
        <f>((BP14*Constants!$H72*Constants!$H90*(1-Constants!$H108))+(BP14*Constants!$H72*Constants!$H124))</f>
        <v>6122469.8599815136</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6456995.8084671451</v>
      </c>
      <c r="AM62" s="22">
        <f>((AM17*Constants!$H75*Constants!$H93*(1-Constants!$H111))+(AM17*Constants!$H75*Constants!$H127))</f>
        <v>6538649.8494213056</v>
      </c>
      <c r="AN62" s="22">
        <f>((AN17*Constants!$H75*Constants!$H93*(1-Constants!$H111))+(AN17*Constants!$H75*Constants!$H127))</f>
        <v>6528240.5814986769</v>
      </c>
      <c r="AO62" s="22">
        <f>((AO17*Constants!$H75*Constants!$H93*(1-Constants!$H111))+(AO17*Constants!$H75*Constants!$H127))</f>
        <v>6495969.8518354977</v>
      </c>
      <c r="AP62" s="22">
        <f>((AP17*Constants!$H75*Constants!$H93*(1-Constants!$H111))+(AP17*Constants!$H75*Constants!$H127))</f>
        <v>6480929.4650154542</v>
      </c>
      <c r="AQ62" s="22">
        <f>((AQ17*Constants!$H75*Constants!$H93*(1-Constants!$H111))+(AQ17*Constants!$H75*Constants!$H127))</f>
        <v>6489155.0084737223</v>
      </c>
      <c r="AR62" s="22">
        <f>((AR17*Constants!$H75*Constants!$H93*(1-Constants!$H111))+(AR17*Constants!$H75*Constants!$H127))</f>
        <v>6509732.1725067627</v>
      </c>
      <c r="AS62" s="22">
        <f>((AS17*Constants!$H75*Constants!$H93*(1-Constants!$H111))+(AS17*Constants!$H75*Constants!$H127))</f>
        <v>6548063.7867970411</v>
      </c>
      <c r="AT62" s="22">
        <f>((AT17*Constants!$H75*Constants!$H93*(1-Constants!$H111))+(AT17*Constants!$H75*Constants!$H127))</f>
        <v>6597008.4444367075</v>
      </c>
      <c r="AU62" s="22">
        <f>((AU17*Constants!$H75*Constants!$H93*(1-Constants!$H111))+(AU17*Constants!$H75*Constants!$H127))</f>
        <v>6652568.457239911</v>
      </c>
      <c r="AV62" s="22">
        <f>((AV17*Constants!$H75*Constants!$H93*(1-Constants!$H111))+(AV17*Constants!$H75*Constants!$H127))</f>
        <v>6704257.3834728263</v>
      </c>
      <c r="AW62" s="22">
        <f>((AW17*Constants!$H75*Constants!$H93*(1-Constants!$H111))+(AW17*Constants!$H75*Constants!$H127))</f>
        <v>6793374.3348217681</v>
      </c>
      <c r="AX62" s="22">
        <f>((AX17*Constants!$H75*Constants!$H93*(1-Constants!$H111))+(AX17*Constants!$H75*Constants!$H127))</f>
        <v>6891866.6048346348</v>
      </c>
      <c r="AY62" s="22">
        <f>((AY17*Constants!$H75*Constants!$H93*(1-Constants!$H111))+(AY17*Constants!$H75*Constants!$H127))</f>
        <v>6999329.1508590914</v>
      </c>
      <c r="AZ62" s="22">
        <f>((AZ17*Constants!$H75*Constants!$H93*(1-Constants!$H111))+(AZ17*Constants!$H75*Constants!$H127))</f>
        <v>7138286.9734044224</v>
      </c>
      <c r="BA62" s="22">
        <f>((BA17*Constants!$H75*Constants!$H93*(1-Constants!$H111))+(BA17*Constants!$H75*Constants!$H127))</f>
        <v>7256290.0752932243</v>
      </c>
      <c r="BB62" s="22">
        <f>((BB17*Constants!$H75*Constants!$H93*(1-Constants!$H111))+(BB17*Constants!$H75*Constants!$H127))</f>
        <v>7389529.4821451018</v>
      </c>
      <c r="BC62" s="22">
        <f>((BC17*Constants!$H75*Constants!$H93*(1-Constants!$H111))+(BC17*Constants!$H75*Constants!$H127))</f>
        <v>7542470.7610185398</v>
      </c>
      <c r="BD62" s="22">
        <f>((BD17*Constants!$H75*Constants!$H93*(1-Constants!$H111))+(BD17*Constants!$H75*Constants!$H127))</f>
        <v>7672108.0955538256</v>
      </c>
      <c r="BE62" s="22">
        <f>((BE17*Constants!$H75*Constants!$H93*(1-Constants!$H111))+(BE17*Constants!$H75*Constants!$H127))</f>
        <v>7801081.1023458466</v>
      </c>
      <c r="BF62" s="22">
        <f>((BF17*Constants!$H75*Constants!$H93*(1-Constants!$H111))+(BF17*Constants!$H75*Constants!$H127))</f>
        <v>7925690.5320555922</v>
      </c>
      <c r="BG62" s="22">
        <f>((BG17*Constants!$H75*Constants!$H93*(1-Constants!$H111))+(BG17*Constants!$H75*Constants!$H127))</f>
        <v>8070435.7429926433</v>
      </c>
      <c r="BH62" s="22">
        <f>((BH17*Constants!$H75*Constants!$H93*(1-Constants!$H111))+(BH17*Constants!$H75*Constants!$H127))</f>
        <v>8192617.2050258713</v>
      </c>
      <c r="BI62" s="22">
        <f>((BI17*Constants!$H75*Constants!$H93*(1-Constants!$H111))+(BI17*Constants!$H75*Constants!$H127))</f>
        <v>8312374.5511065172</v>
      </c>
      <c r="BJ62" s="22">
        <f>((BJ17*Constants!$H75*Constants!$H93*(1-Constants!$H111))+(BJ17*Constants!$H75*Constants!$H127))</f>
        <v>8434374.4249305855</v>
      </c>
      <c r="BK62" s="22">
        <f>((BK17*Constants!$H75*Constants!$H93*(1-Constants!$H111))+(BK17*Constants!$H75*Constants!$H127))</f>
        <v>8559715.1265138444</v>
      </c>
      <c r="BL62" s="22">
        <f>((BL17*Constants!$H75*Constants!$H93*(1-Constants!$H111))+(BL17*Constants!$H75*Constants!$H127))</f>
        <v>8685184.8354840968</v>
      </c>
      <c r="BM62" s="22">
        <f>((BM17*Constants!$H75*Constants!$H93*(1-Constants!$H111))+(BM17*Constants!$H75*Constants!$H127))</f>
        <v>8582217.0154649131</v>
      </c>
      <c r="BN62" s="22">
        <f>((BN17*Constants!$H75*Constants!$H93*(1-Constants!$H111))+(BN17*Constants!$H75*Constants!$H127))</f>
        <v>8435431.8590533379</v>
      </c>
      <c r="BO62" s="22">
        <f>((BO17*Constants!$H75*Constants!$H93*(1-Constants!$H111))+(BO17*Constants!$H75*Constants!$H127))</f>
        <v>8288129.984377522</v>
      </c>
      <c r="BP62" s="22">
        <f>((BP17*Constants!$H75*Constants!$H93*(1-Constants!$H111))+(BP17*Constants!$H75*Constants!$H127))</f>
        <v>8123817.3576568281</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2001167.4043936597</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1638164.4941681174</v>
      </c>
      <c r="AM63" s="22">
        <f>((AM18*Constants!$H76*Constants!$H94*(1-Constants!$H112))+(AM18*Constants!$H76*Constants!$H128))</f>
        <v>1658880.4361733845</v>
      </c>
      <c r="AN63" s="22">
        <f>((AN18*Constants!$H76*Constants!$H94*(1-Constants!$H112))+(AN18*Constants!$H76*Constants!$H128))</f>
        <v>1656239.5651511713</v>
      </c>
      <c r="AO63" s="22">
        <f>((AO18*Constants!$H76*Constants!$H94*(1-Constants!$H112))+(AO18*Constants!$H76*Constants!$H128))</f>
        <v>1648052.3578022372</v>
      </c>
      <c r="AP63" s="22">
        <f>((AP18*Constants!$H76*Constants!$H94*(1-Constants!$H112))+(AP18*Constants!$H76*Constants!$H128))</f>
        <v>1644236.554230731</v>
      </c>
      <c r="AQ63" s="22">
        <f>((AQ18*Constants!$H76*Constants!$H94*(1-Constants!$H112))+(AQ18*Constants!$H76*Constants!$H128))</f>
        <v>1646323.4060172697</v>
      </c>
      <c r="AR63" s="22">
        <f>((AR18*Constants!$H76*Constants!$H94*(1-Constants!$H112))+(AR18*Constants!$H76*Constants!$H128))</f>
        <v>1651543.9111112016</v>
      </c>
      <c r="AS63" s="22">
        <f>((AS18*Constants!$H76*Constants!$H94*(1-Constants!$H112))+(AS18*Constants!$H76*Constants!$H128))</f>
        <v>1661268.7880349469</v>
      </c>
      <c r="AT63" s="22">
        <f>((AT18*Constants!$H76*Constants!$H94*(1-Constants!$H112))+(AT18*Constants!$H76*Constants!$H128))</f>
        <v>1673686.2345848386</v>
      </c>
      <c r="AU63" s="22">
        <f>((AU18*Constants!$H76*Constants!$H94*(1-Constants!$H112))+(AU18*Constants!$H76*Constants!$H128))</f>
        <v>1687782.0220020122</v>
      </c>
      <c r="AV63" s="22">
        <f>((AV18*Constants!$H76*Constants!$H94*(1-Constants!$H112))+(AV18*Constants!$H76*Constants!$H128))</f>
        <v>1700895.699973647</v>
      </c>
      <c r="AW63" s="22">
        <f>((AW18*Constants!$H76*Constants!$H94*(1-Constants!$H112))+(AW18*Constants!$H76*Constants!$H128))</f>
        <v>1723505.010844952</v>
      </c>
      <c r="AX63" s="22">
        <f>((AX18*Constants!$H76*Constants!$H94*(1-Constants!$H112))+(AX18*Constants!$H76*Constants!$H128))</f>
        <v>1748492.8758631579</v>
      </c>
      <c r="AY63" s="22">
        <f>((AY18*Constants!$H76*Constants!$H94*(1-Constants!$H112))+(AY18*Constants!$H76*Constants!$H128))</f>
        <v>1775756.5341606166</v>
      </c>
      <c r="AZ63" s="22">
        <f>((AZ18*Constants!$H76*Constants!$H94*(1-Constants!$H112))+(AZ18*Constants!$H76*Constants!$H128))</f>
        <v>1811010.6643835562</v>
      </c>
      <c r="BA63" s="22">
        <f>((BA18*Constants!$H76*Constants!$H94*(1-Constants!$H112))+(BA18*Constants!$H76*Constants!$H128))</f>
        <v>1840948.5019553958</v>
      </c>
      <c r="BB63" s="22">
        <f>((BB18*Constants!$H76*Constants!$H94*(1-Constants!$H112))+(BB18*Constants!$H76*Constants!$H128))</f>
        <v>1874751.8482797884</v>
      </c>
      <c r="BC63" s="22">
        <f>((BC18*Constants!$H76*Constants!$H94*(1-Constants!$H112))+(BC18*Constants!$H76*Constants!$H128))</f>
        <v>1913553.6347722916</v>
      </c>
      <c r="BD63" s="22">
        <f>((BD18*Constants!$H76*Constants!$H94*(1-Constants!$H112))+(BD18*Constants!$H76*Constants!$H128))</f>
        <v>1946443.1215946029</v>
      </c>
      <c r="BE63" s="22">
        <f>((BE18*Constants!$H76*Constants!$H94*(1-Constants!$H112))+(BE18*Constants!$H76*Constants!$H128))</f>
        <v>1979164.0659315553</v>
      </c>
      <c r="BF63" s="22">
        <f>((BF18*Constants!$H76*Constants!$H94*(1-Constants!$H112))+(BF18*Constants!$H76*Constants!$H128))</f>
        <v>2010777.9540993881</v>
      </c>
      <c r="BG63" s="22">
        <f>((BG18*Constants!$H76*Constants!$H94*(1-Constants!$H112))+(BG18*Constants!$H76*Constants!$H128))</f>
        <v>2047500.3668578132</v>
      </c>
      <c r="BH63" s="22">
        <f>((BH18*Constants!$H76*Constants!$H94*(1-Constants!$H112))+(BH18*Constants!$H76*Constants!$H128))</f>
        <v>2078498.2703543468</v>
      </c>
      <c r="BI63" s="22">
        <f>((BI18*Constants!$H76*Constants!$H94*(1-Constants!$H112))+(BI18*Constants!$H76*Constants!$H128))</f>
        <v>2108881.1663766517</v>
      </c>
      <c r="BJ63" s="22">
        <f>((BJ18*Constants!$H76*Constants!$H94*(1-Constants!$H112))+(BJ18*Constants!$H76*Constants!$H128))</f>
        <v>2139833.0002510836</v>
      </c>
      <c r="BK63" s="22">
        <f>((BK18*Constants!$H76*Constants!$H94*(1-Constants!$H112))+(BK18*Constants!$H76*Constants!$H128))</f>
        <v>2171632.4148857603</v>
      </c>
      <c r="BL63" s="22">
        <f>((BL18*Constants!$H76*Constants!$H94*(1-Constants!$H112))+(BL18*Constants!$H76*Constants!$H128))</f>
        <v>2203464.5591871622</v>
      </c>
      <c r="BM63" s="22">
        <f>((BM18*Constants!$H76*Constants!$H94*(1-Constants!$H112))+(BM18*Constants!$H76*Constants!$H128))</f>
        <v>2177341.2300414117</v>
      </c>
      <c r="BN63" s="22">
        <f>((BN18*Constants!$H76*Constants!$H94*(1-Constants!$H112))+(BN18*Constants!$H76*Constants!$H128))</f>
        <v>2140101.2753260871</v>
      </c>
      <c r="BO63" s="22">
        <f>((BO18*Constants!$H76*Constants!$H94*(1-Constants!$H112))+(BO18*Constants!$H76*Constants!$H128))</f>
        <v>2102730.227213914</v>
      </c>
      <c r="BP63" s="22">
        <f>((BP18*Constants!$H76*Constants!$H94*(1-Constants!$H112))+(BP18*Constants!$H76*Constants!$H128))</f>
        <v>2061043.4863483913</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9991382.7736652158</v>
      </c>
      <c r="AE64" s="22">
        <f>((AE19*Constants!$H77*Constants!$H95*(1-Constants!$H113))+(AE19*Constants!$H77*Constants!$H129))</f>
        <v>10194527.393101329</v>
      </c>
      <c r="AF64" s="22">
        <f>((AF19*Constants!$H77*Constants!$H95*(1-Constants!$H113))+(AF19*Constants!$H77*Constants!$H129))</f>
        <v>10431984.200032011</v>
      </c>
      <c r="AG64" s="22">
        <f>((AG19*Constants!$H77*Constants!$H95*(1-Constants!$H113))+(AG19*Constants!$H77*Constants!$H129))</f>
        <v>10614285.632427368</v>
      </c>
      <c r="AH64" s="22">
        <f>((AH19*Constants!$H77*Constants!$H95*(1-Constants!$H113))+(AH19*Constants!$H77*Constants!$H129))</f>
        <v>10760627.916590165</v>
      </c>
      <c r="AI64" s="22">
        <f>((AI19*Constants!$H77*Constants!$H95*(1-Constants!$H113))+(AI19*Constants!$H77*Constants!$H129))</f>
        <v>10870140.745282182</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10660006.742784219</v>
      </c>
      <c r="AM64" s="22">
        <f>((AM19*Constants!$H77*Constants!$H95*(1-Constants!$H113))+(AM19*Constants!$H77*Constants!$H129))</f>
        <v>10925333.459329318</v>
      </c>
      <c r="AN64" s="22">
        <f>((AN19*Constants!$H77*Constants!$H95*(1-Constants!$H113))+(AN19*Constants!$H77*Constants!$H129))</f>
        <v>11112793.292744191</v>
      </c>
      <c r="AO64" s="22">
        <f>((AO19*Constants!$H77*Constants!$H95*(1-Constants!$H113))+(AO19*Constants!$H77*Constants!$H129))</f>
        <v>11281213.986866996</v>
      </c>
      <c r="AP64" s="22">
        <f>((AP19*Constants!$H77*Constants!$H95*(1-Constants!$H113))+(AP19*Constants!$H77*Constants!$H129))</f>
        <v>11465945.64035167</v>
      </c>
      <c r="AQ64" s="22">
        <f>((AQ19*Constants!$H77*Constants!$H95*(1-Constants!$H113))+(AQ19*Constants!$H77*Constants!$H129))</f>
        <v>11673907.961703392</v>
      </c>
      <c r="AR64" s="22">
        <f>((AR19*Constants!$H77*Constants!$H95*(1-Constants!$H113))+(AR19*Constants!$H77*Constants!$H129))</f>
        <v>11886026.610137431</v>
      </c>
      <c r="AS64" s="22">
        <f>((AS19*Constants!$H77*Constants!$H95*(1-Constants!$H113))+(AS19*Constants!$H77*Constants!$H129))</f>
        <v>12118297.21397436</v>
      </c>
      <c r="AT64" s="22">
        <f>((AT19*Constants!$H77*Constants!$H95*(1-Constants!$H113))+(AT19*Constants!$H77*Constants!$H129))</f>
        <v>12364668.126835717</v>
      </c>
      <c r="AU64" s="22">
        <f>((AU19*Constants!$H77*Constants!$H95*(1-Constants!$H113))+(AU19*Constants!$H77*Constants!$H129))</f>
        <v>12621771.246379942</v>
      </c>
      <c r="AV64" s="22">
        <f>((AV19*Constants!$H77*Constants!$H95*(1-Constants!$H113))+(AV19*Constants!$H77*Constants!$H129))</f>
        <v>12879033.337856645</v>
      </c>
      <c r="AW64" s="22">
        <f>((AW19*Constants!$H77*Constants!$H95*(1-Constants!$H113))+(AW19*Constants!$H77*Constants!$H129))</f>
        <v>13172775.11029429</v>
      </c>
      <c r="AX64" s="22">
        <f>((AX19*Constants!$H77*Constants!$H95*(1-Constants!$H113))+(AX19*Constants!$H77*Constants!$H129))</f>
        <v>13482680.319436841</v>
      </c>
      <c r="AY64" s="22">
        <f>((AY19*Constants!$H77*Constants!$H95*(1-Constants!$H113))+(AY19*Constants!$H77*Constants!$H129))</f>
        <v>13809062.527290277</v>
      </c>
      <c r="AZ64" s="22">
        <f>((AZ19*Constants!$H77*Constants!$H95*(1-Constants!$H113))+(AZ19*Constants!$H77*Constants!$H129))</f>
        <v>14178524.023888972</v>
      </c>
      <c r="BA64" s="22">
        <f>((BA19*Constants!$H77*Constants!$H95*(1-Constants!$H113))+(BA19*Constants!$H77*Constants!$H129))</f>
        <v>14532011.136758499</v>
      </c>
      <c r="BB64" s="22">
        <f>((BB19*Constants!$H77*Constants!$H95*(1-Constants!$H113))+(BB19*Constants!$H77*Constants!$H129))</f>
        <v>14903525.417383946</v>
      </c>
      <c r="BC64" s="22">
        <f>((BC19*Constants!$H77*Constants!$H95*(1-Constants!$H113))+(BC19*Constants!$H77*Constants!$H129))</f>
        <v>15307549.609280327</v>
      </c>
      <c r="BD64" s="22">
        <f>((BD19*Constants!$H77*Constants!$H95*(1-Constants!$H113))+(BD19*Constants!$H77*Constants!$H129))</f>
        <v>15692410.031191247</v>
      </c>
      <c r="BE64" s="22">
        <f>((BE19*Constants!$H77*Constants!$H95*(1-Constants!$H113))+(BE19*Constants!$H77*Constants!$H129))</f>
        <v>16085277.551936124</v>
      </c>
      <c r="BF64" s="22">
        <f>((BF19*Constants!$H77*Constants!$H95*(1-Constants!$H113))+(BF19*Constants!$H77*Constants!$H129))</f>
        <v>16481578.18087009</v>
      </c>
      <c r="BG64" s="22">
        <f>((BG19*Constants!$H77*Constants!$H95*(1-Constants!$H113))+(BG19*Constants!$H77*Constants!$H129))</f>
        <v>16905807.542223215</v>
      </c>
      <c r="BH64" s="22">
        <f>((BH19*Constants!$H77*Constants!$H95*(1-Constants!$H113))+(BH19*Constants!$H77*Constants!$H129))</f>
        <v>17310120.591923479</v>
      </c>
      <c r="BI64" s="22">
        <f>((BI19*Constants!$H77*Constants!$H95*(1-Constants!$H113))+(BI19*Constants!$H77*Constants!$H129))</f>
        <v>17720490.884549733</v>
      </c>
      <c r="BJ64" s="22">
        <f>((BJ19*Constants!$H77*Constants!$H95*(1-Constants!$H113))+(BJ19*Constants!$H77*Constants!$H129))</f>
        <v>18143459.19632693</v>
      </c>
      <c r="BK64" s="22">
        <f>((BK19*Constants!$H77*Constants!$H95*(1-Constants!$H113))+(BK19*Constants!$H77*Constants!$H129))</f>
        <v>18581016.430020448</v>
      </c>
      <c r="BL64" s="22">
        <f>((BL19*Constants!$H77*Constants!$H95*(1-Constants!$H113))+(BL19*Constants!$H77*Constants!$H129))</f>
        <v>19021350.896084767</v>
      </c>
      <c r="BM64" s="22">
        <f>((BM19*Constants!$H77*Constants!$H95*(1-Constants!$H113))+(BM19*Constants!$H77*Constants!$H129))</f>
        <v>19137803.916924313</v>
      </c>
      <c r="BN64" s="22">
        <f>((BN19*Constants!$H77*Constants!$H95*(1-Constants!$H113))+(BN19*Constants!$H77*Constants!$H129))</f>
        <v>19187411.531661671</v>
      </c>
      <c r="BO64" s="22">
        <f>((BO19*Constants!$H77*Constants!$H95*(1-Constants!$H113))+(BO19*Constants!$H77*Constants!$H129))</f>
        <v>19232313.678314943</v>
      </c>
      <c r="BP64" s="22">
        <f>((BP19*Constants!$H77*Constants!$H95*(1-Constants!$H113))+(BP19*Constants!$H77*Constants!$H129))</f>
        <v>19246895.445061047</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50031084.230106682</v>
      </c>
      <c r="AE65" s="22">
        <f>((AE20*Constants!$H78*Constants!$H96*(1-Constants!$H114))+(AE20*Constants!$H78*Constants!$H130))</f>
        <v>50689904.185566798</v>
      </c>
      <c r="AF65" s="22">
        <f>((AF20*Constants!$H78*Constants!$H96*(1-Constants!$H114))+(AF20*Constants!$H78*Constants!$H130))</f>
        <v>51748158.015700467</v>
      </c>
      <c r="AG65" s="22">
        <f>((AG20*Constants!$H78*Constants!$H96*(1-Constants!$H114))+(AG20*Constants!$H78*Constants!$H130))</f>
        <v>52052013.608416252</v>
      </c>
      <c r="AH65" s="22">
        <f>((AH20*Constants!$H78*Constants!$H96*(1-Constants!$H114))+(AH20*Constants!$H78*Constants!$H130))</f>
        <v>51865691.663914979</v>
      </c>
      <c r="AI65" s="22">
        <f>((AI20*Constants!$H78*Constants!$H96*(1-Constants!$H114))+(AI20*Constants!$H78*Constants!$H130))</f>
        <v>51191174.533183962</v>
      </c>
      <c r="AJ65" s="22">
        <f>((AJ20*Constants!$H78*Constants!$H96*(1-Constants!$H114))+(AJ20*Constants!$H78*Constants!$H130))</f>
        <v>50907218.229325041</v>
      </c>
      <c r="AK65" s="22">
        <f>((AK20*Constants!$H78*Constants!$H96*(1-Constants!$H114))+(AK20*Constants!$H78*Constants!$H130))</f>
        <v>50687682.526318632</v>
      </c>
      <c r="AL65" s="22">
        <f>((AL20*Constants!$H78*Constants!$H96*(1-Constants!$H114))+(AL20*Constants!$H78*Constants!$H130))</f>
        <v>42727081.346861497</v>
      </c>
      <c r="AM65" s="22">
        <f>((AM20*Constants!$H78*Constants!$H96*(1-Constants!$H114))+(AM20*Constants!$H78*Constants!$H130))</f>
        <v>44419291.575884528</v>
      </c>
      <c r="AN65" s="22">
        <f>((AN20*Constants!$H78*Constants!$H96*(1-Constants!$H114))+(AN20*Constants!$H78*Constants!$H130))</f>
        <v>45157524.824294709</v>
      </c>
      <c r="AO65" s="22">
        <f>((AO20*Constants!$H78*Constants!$H96*(1-Constants!$H114))+(AO20*Constants!$H78*Constants!$H130))</f>
        <v>45656317.844945423</v>
      </c>
      <c r="AP65" s="22">
        <f>((AP20*Constants!$H78*Constants!$H96*(1-Constants!$H114))+(AP20*Constants!$H78*Constants!$H130))</f>
        <v>46331839.137300603</v>
      </c>
      <c r="AQ65" s="22">
        <f>((AQ20*Constants!$H78*Constants!$H96*(1-Constants!$H114))+(AQ20*Constants!$H78*Constants!$H130))</f>
        <v>47258825.673669614</v>
      </c>
      <c r="AR65" s="22">
        <f>((AR20*Constants!$H78*Constants!$H96*(1-Constants!$H114))+(AR20*Constants!$H78*Constants!$H130))</f>
        <v>48368939.509963103</v>
      </c>
      <c r="AS65" s="22">
        <f>((AS20*Constants!$H78*Constants!$H96*(1-Constants!$H114))+(AS20*Constants!$H78*Constants!$H130))</f>
        <v>49687421.521930404</v>
      </c>
      <c r="AT65" s="22">
        <f>((AT20*Constants!$H78*Constants!$H96*(1-Constants!$H114))+(AT20*Constants!$H78*Constants!$H130))</f>
        <v>51141388.506674215</v>
      </c>
      <c r="AU65" s="22">
        <f>((AU20*Constants!$H78*Constants!$H96*(1-Constants!$H114))+(AU20*Constants!$H78*Constants!$H130))</f>
        <v>52690253.030903935</v>
      </c>
      <c r="AV65" s="22">
        <f>((AV20*Constants!$H78*Constants!$H96*(1-Constants!$H114))+(AV20*Constants!$H78*Constants!$H130))</f>
        <v>54215010.019255705</v>
      </c>
      <c r="AW65" s="22">
        <f>((AW20*Constants!$H78*Constants!$H96*(1-Constants!$H114))+(AW20*Constants!$H78*Constants!$H130))</f>
        <v>56239182.979585573</v>
      </c>
      <c r="AX65" s="22">
        <f>((AX20*Constants!$H78*Constants!$H96*(1-Constants!$H114))+(AX20*Constants!$H78*Constants!$H130))</f>
        <v>58409856.480237767</v>
      </c>
      <c r="AY65" s="22">
        <f>((AY20*Constants!$H78*Constants!$H96*(1-Constants!$H114))+(AY20*Constants!$H78*Constants!$H130))</f>
        <v>60727637.895470329</v>
      </c>
      <c r="AZ65" s="22">
        <f>((AZ20*Constants!$H78*Constants!$H96*(1-Constants!$H114))+(AZ20*Constants!$H78*Constants!$H130))</f>
        <v>63475938.052081771</v>
      </c>
      <c r="BA65" s="22">
        <f>((BA20*Constants!$H78*Constants!$H96*(1-Constants!$H114))+(BA20*Constants!$H78*Constants!$H130))</f>
        <v>66015519.145240419</v>
      </c>
      <c r="BB65" s="22">
        <f>((BB20*Constants!$H78*Constants!$H96*(1-Constants!$H114))+(BB20*Constants!$H78*Constants!$H130))</f>
        <v>68827322.524126709</v>
      </c>
      <c r="BC65" s="22">
        <f>((BC20*Constants!$H78*Constants!$H96*(1-Constants!$H114))+(BC20*Constants!$H78*Constants!$H130))</f>
        <v>71946167.310091853</v>
      </c>
      <c r="BD65" s="22">
        <f>((BD20*Constants!$H78*Constants!$H96*(1-Constants!$H114))+(BD20*Constants!$H78*Constants!$H130))</f>
        <v>74825133.170348659</v>
      </c>
      <c r="BE65" s="22">
        <f>((BE20*Constants!$H78*Constants!$H96*(1-Constants!$H114))+(BE20*Constants!$H78*Constants!$H130))</f>
        <v>77752069.949706778</v>
      </c>
      <c r="BF65" s="22">
        <f>((BF20*Constants!$H78*Constants!$H96*(1-Constants!$H114))+(BF20*Constants!$H78*Constants!$H130))</f>
        <v>80679108.754256934</v>
      </c>
      <c r="BG65" s="22">
        <f>((BG20*Constants!$H78*Constants!$H96*(1-Constants!$H114))+(BG20*Constants!$H78*Constants!$H130))</f>
        <v>83964948.107228711</v>
      </c>
      <c r="BH65" s="22">
        <f>((BH20*Constants!$H78*Constants!$H96*(1-Constants!$H114))+(BH20*Constants!$H78*Constants!$H130))</f>
        <v>87009930.456020206</v>
      </c>
      <c r="BI65" s="22">
        <f>((BI20*Constants!$H78*Constants!$H96*(1-Constants!$H114))+(BI20*Constants!$H78*Constants!$H130))</f>
        <v>90082747.289664358</v>
      </c>
      <c r="BJ65" s="22">
        <f>((BJ20*Constants!$H78*Constants!$H96*(1-Constants!$H114))+(BJ20*Constants!$H78*Constants!$H130))</f>
        <v>93249375.23147808</v>
      </c>
      <c r="BK65" s="22">
        <f>((BK20*Constants!$H78*Constants!$H96*(1-Constants!$H114))+(BK20*Constants!$H78*Constants!$H130))</f>
        <v>96528558.054082721</v>
      </c>
      <c r="BL65" s="22">
        <f>((BL20*Constants!$H78*Constants!$H96*(1-Constants!$H114))+(BL20*Constants!$H78*Constants!$H130))</f>
        <v>99906822.249366969</v>
      </c>
      <c r="BM65" s="22">
        <f>((BM20*Constants!$H78*Constants!$H96*(1-Constants!$H114))+(BM20*Constants!$H78*Constants!$H130))</f>
        <v>100029987.6627578</v>
      </c>
      <c r="BN65" s="22">
        <f>((BN20*Constants!$H78*Constants!$H96*(1-Constants!$H114))+(BN20*Constants!$H78*Constants!$H130))</f>
        <v>99493127.228062972</v>
      </c>
      <c r="BO65" s="22">
        <f>((BO20*Constants!$H78*Constants!$H96*(1-Constants!$H114))+(BO20*Constants!$H78*Constants!$H130))</f>
        <v>98917930.047957927</v>
      </c>
      <c r="BP65" s="22">
        <f>((BP20*Constants!$H78*Constants!$H96*(1-Constants!$H114))+(BP20*Constants!$H78*Constants!$H130))</f>
        <v>98054041.199069142</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34750269.993448354</v>
      </c>
      <c r="AG67" s="22">
        <f>AG6*Constants!$H64*(1-Constants!$H82)</f>
        <v>34925033.77609212</v>
      </c>
      <c r="AH67" s="22">
        <f>AH6*Constants!$H64*(1-Constants!$H82)</f>
        <v>35041165.108961262</v>
      </c>
      <c r="AI67" s="22">
        <f>AI6*Constants!$H64*(1-Constants!$H82)</f>
        <v>35097521.000428304</v>
      </c>
      <c r="AJ67" s="22">
        <f>AJ6*Constants!$H64*(1-Constants!$H82)</f>
        <v>35222032.138192892</v>
      </c>
      <c r="AK67" s="22">
        <f>AK6*Constants!$H64*(1-Constants!$H82)</f>
        <v>35364867.326667368</v>
      </c>
      <c r="AL67" s="22">
        <f>AL6*Constants!$H64*(1-Constants!$H82)</f>
        <v>34301812.959597655</v>
      </c>
      <c r="AM67" s="22">
        <f>AM6*Constants!$H64*(1-Constants!$H82)</f>
        <v>34662502.162310906</v>
      </c>
      <c r="AN67" s="22">
        <f>AN6*Constants!$H64*(1-Constants!$H82)</f>
        <v>34880524.246533833</v>
      </c>
      <c r="AO67" s="22">
        <f>AO6*Constants!$H64*(1-Constants!$H82)</f>
        <v>35067151.558921918</v>
      </c>
      <c r="AP67" s="22">
        <f>AP6*Constants!$H64*(1-Constants!$H82)</f>
        <v>35287854.459384665</v>
      </c>
      <c r="AQ67" s="22">
        <f>AQ6*Constants!$H64*(1-Constants!$H82)</f>
        <v>35554558.530539893</v>
      </c>
      <c r="AR67" s="22">
        <f>AR6*Constants!$H64*(1-Constants!$H82)</f>
        <v>35821732.578650281</v>
      </c>
      <c r="AS67" s="22">
        <f>AS6*Constants!$H64*(1-Constants!$H82)</f>
        <v>36127809.934777096</v>
      </c>
      <c r="AT67" s="22">
        <f>AT6*Constants!$H64*(1-Constants!$H82)</f>
        <v>36461136.777590998</v>
      </c>
      <c r="AU67" s="22">
        <f>AU6*Constants!$H64*(1-Constants!$H82)</f>
        <v>36815146.691904433</v>
      </c>
      <c r="AV67" s="22">
        <f>AV6*Constants!$H64*(1-Constants!$H82)</f>
        <v>37170503.429721765</v>
      </c>
      <c r="AW67" s="22">
        <f>AW6*Constants!$H64*(1-Constants!$H82)</f>
        <v>37584024.640734203</v>
      </c>
      <c r="AX67" s="22">
        <f>AX6*Constants!$H64*(1-Constants!$H82)</f>
        <v>38026508.75492537</v>
      </c>
      <c r="AY67" s="22">
        <f>AY6*Constants!$H64*(1-Constants!$H82)</f>
        <v>38498092.824596964</v>
      </c>
      <c r="AZ67" s="22">
        <f>AZ6*Constants!$H64*(1-Constants!$H82)</f>
        <v>39045269.596388362</v>
      </c>
      <c r="BA67" s="22">
        <f>BA6*Constants!$H64*(1-Constants!$H82)</f>
        <v>39563428.448281385</v>
      </c>
      <c r="BB67" s="22">
        <f>BB6*Constants!$H64*(1-Constants!$H82)</f>
        <v>40104886.937375732</v>
      </c>
      <c r="BC67" s="22">
        <f>BC6*Constants!$H64*(1-Constants!$H82)</f>
        <v>40701922.051361792</v>
      </c>
      <c r="BD67" s="22">
        <f>BD6*Constants!$H64*(1-Constants!$H82)</f>
        <v>41264213.05951146</v>
      </c>
      <c r="BE67" s="22">
        <f>BE6*Constants!$H64*(1-Constants!$H82)</f>
        <v>41839131.960338183</v>
      </c>
      <c r="BF67" s="22">
        <f>BF6*Constants!$H64*(1-Constants!$H82)</f>
        <v>42418659.305374563</v>
      </c>
      <c r="BG67" s="22">
        <f>BG6*Constants!$H64*(1-Constants!$H82)</f>
        <v>43037846.881380148</v>
      </c>
      <c r="BH67" s="22">
        <f>BH6*Constants!$H64*(1-Constants!$H82)</f>
        <v>43621258.872550175</v>
      </c>
      <c r="BI67" s="22">
        <f>BI6*Constants!$H64*(1-Constants!$H82)</f>
        <v>44213564.890074186</v>
      </c>
      <c r="BJ67" s="22">
        <f>BJ6*Constants!$H64*(1-Constants!$H82)</f>
        <v>44825799.498456806</v>
      </c>
      <c r="BK67" s="22">
        <f>BK6*Constants!$H64*(1-Constants!$H82)</f>
        <v>45461147.903708287</v>
      </c>
      <c r="BL67" s="22">
        <f>BL6*Constants!$H64*(1-Constants!$H82)</f>
        <v>46092408.738563791</v>
      </c>
      <c r="BM67" s="22">
        <f>BM6*Constants!$H64*(1-Constants!$H82)</f>
        <v>46176589.707863912</v>
      </c>
      <c r="BN67" s="22">
        <f>BN6*Constants!$H64*(1-Constants!$H82)</f>
        <v>46150191.945830919</v>
      </c>
      <c r="BO67" s="22">
        <f>BO6*Constants!$H64*(1-Constants!$H82)</f>
        <v>46118149.253518514</v>
      </c>
      <c r="BP67" s="22">
        <f>BP6*Constants!$H64*(1-Constants!$H82)</f>
        <v>46037710.950994305</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23665171.629935287</v>
      </c>
      <c r="AG68" s="22">
        <f>AG7*Constants!$H65*(1-Constants!$H83)</f>
        <v>23784186.961664833</v>
      </c>
      <c r="AH68" s="22">
        <f>AH7*Constants!$H65*(1-Constants!$H83)</f>
        <v>23863273.193929486</v>
      </c>
      <c r="AI68" s="22">
        <f>AI7*Constants!$H65*(1-Constants!$H83)</f>
        <v>23901651.9416105</v>
      </c>
      <c r="AJ68" s="22">
        <f>AJ7*Constants!$H65*(1-Constants!$H83)</f>
        <v>23986444.878344316</v>
      </c>
      <c r="AK68" s="22">
        <f>AK7*Constants!$H65*(1-Constants!$H83)</f>
        <v>24083716.618986327</v>
      </c>
      <c r="AL68" s="22">
        <f>AL7*Constants!$H65*(1-Constants!$H83)</f>
        <v>23359769.321500577</v>
      </c>
      <c r="AM68" s="22">
        <f>AM7*Constants!$H65*(1-Constants!$H83)</f>
        <v>23605401.136415482</v>
      </c>
      <c r="AN68" s="22">
        <f>AN7*Constants!$H65*(1-Constants!$H83)</f>
        <v>23753875.667497527</v>
      </c>
      <c r="AO68" s="22">
        <f>AO7*Constants!$H65*(1-Constants!$H83)</f>
        <v>23880970.144154266</v>
      </c>
      <c r="AP68" s="22">
        <f>AP7*Constants!$H65*(1-Constants!$H83)</f>
        <v>24031270.329438008</v>
      </c>
      <c r="AQ68" s="22">
        <f>AQ7*Constants!$H65*(1-Constants!$H83)</f>
        <v>24212897.626707379</v>
      </c>
      <c r="AR68" s="22">
        <f>AR7*Constants!$H65*(1-Constants!$H83)</f>
        <v>24394844.981498841</v>
      </c>
      <c r="AS68" s="22">
        <f>AS7*Constants!$H65*(1-Constants!$H83)</f>
        <v>24603285.755229332</v>
      </c>
      <c r="AT68" s="22">
        <f>AT7*Constants!$H65*(1-Constants!$H83)</f>
        <v>24830283.615837105</v>
      </c>
      <c r="AU68" s="22">
        <f>AU7*Constants!$H65*(1-Constants!$H83)</f>
        <v>25071366.789651457</v>
      </c>
      <c r="AV68" s="22">
        <f>AV7*Constants!$H65*(1-Constants!$H83)</f>
        <v>25313367.15948705</v>
      </c>
      <c r="AW68" s="22">
        <f>AW7*Constants!$H65*(1-Constants!$H83)</f>
        <v>25594977.933534931</v>
      </c>
      <c r="AX68" s="22">
        <f>AX7*Constants!$H65*(1-Constants!$H83)</f>
        <v>25896312.642814264</v>
      </c>
      <c r="AY68" s="22">
        <f>AY7*Constants!$H65*(1-Constants!$H83)</f>
        <v>26217464.620880205</v>
      </c>
      <c r="AZ68" s="22">
        <f>AZ7*Constants!$H65*(1-Constants!$H83)</f>
        <v>26590095.746301647</v>
      </c>
      <c r="BA68" s="22">
        <f>BA7*Constants!$H65*(1-Constants!$H83)</f>
        <v>26942965.469729125</v>
      </c>
      <c r="BB68" s="22">
        <f>BB7*Constants!$H65*(1-Constants!$H83)</f>
        <v>27311702.405508876</v>
      </c>
      <c r="BC68" s="22">
        <f>BC7*Constants!$H65*(1-Constants!$H83)</f>
        <v>27718287.403100032</v>
      </c>
      <c r="BD68" s="22">
        <f>BD7*Constants!$H65*(1-Constants!$H83)</f>
        <v>28101211.426894382</v>
      </c>
      <c r="BE68" s="22">
        <f>BE7*Constants!$H65*(1-Constants!$H83)</f>
        <v>28492735.132002953</v>
      </c>
      <c r="BF68" s="22">
        <f>BF7*Constants!$H65*(1-Constants!$H83)</f>
        <v>28887397.219149683</v>
      </c>
      <c r="BG68" s="22">
        <f>BG7*Constants!$H65*(1-Constants!$H83)</f>
        <v>29309068.194945209</v>
      </c>
      <c r="BH68" s="22">
        <f>BH7*Constants!$H65*(1-Constants!$H83)</f>
        <v>29706375.75268805</v>
      </c>
      <c r="BI68" s="22">
        <f>BI7*Constants!$H65*(1-Constants!$H83)</f>
        <v>30109740.203231651</v>
      </c>
      <c r="BJ68" s="22">
        <f>BJ7*Constants!$H65*(1-Constants!$H83)</f>
        <v>30526676.160503142</v>
      </c>
      <c r="BK68" s="22">
        <f>BK7*Constants!$H65*(1-Constants!$H83)</f>
        <v>30959352.77158894</v>
      </c>
      <c r="BL68" s="22">
        <f>BL7*Constants!$H65*(1-Constants!$H83)</f>
        <v>31389245.719267573</v>
      </c>
      <c r="BM68" s="22">
        <f>BM7*Constants!$H65*(1-Constants!$H83)</f>
        <v>31446573.535334531</v>
      </c>
      <c r="BN68" s="22">
        <f>BN7*Constants!$H65*(1-Constants!$H83)</f>
        <v>31428596.478774257</v>
      </c>
      <c r="BO68" s="22">
        <f>BO7*Constants!$H65*(1-Constants!$H83)</f>
        <v>31406775.186070599</v>
      </c>
      <c r="BP68" s="22">
        <f>BP7*Constants!$H65*(1-Constants!$H83)</f>
        <v>31351996.151685692</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488521322.93671769</v>
      </c>
      <c r="AE69" s="22">
        <f>AE8*Constants!$H66*(1-Constants!$H84)</f>
        <v>484284533.51604736</v>
      </c>
      <c r="AF69" s="22">
        <f>AF8*Constants!$H66*(1-Constants!$H84)</f>
        <v>482671716.04202384</v>
      </c>
      <c r="AG69" s="22">
        <f>AG8*Constants!$H66*(1-Constants!$H84)</f>
        <v>476226267.07794696</v>
      </c>
      <c r="AH69" s="22">
        <f>AH8*Constants!$H66*(1-Constants!$H84)</f>
        <v>466870540.49783498</v>
      </c>
      <c r="AI69" s="22">
        <f>AI8*Constants!$H66*(1-Constants!$H84)</f>
        <v>454797998.08090121</v>
      </c>
      <c r="AJ69" s="22">
        <f>AJ8*Constants!$H66*(1-Constants!$H84)</f>
        <v>445276030.79173321</v>
      </c>
      <c r="AK69" s="22">
        <f>AK8*Constants!$H66*(1-Constants!$H84)</f>
        <v>436267167.2400409</v>
      </c>
      <c r="AL69" s="22">
        <f>AL8*Constants!$H66*(1-Constants!$H84)</f>
        <v>383787903.98384684</v>
      </c>
      <c r="AM69" s="22">
        <f>AM8*Constants!$H66*(1-Constants!$H84)</f>
        <v>390021831.64095724</v>
      </c>
      <c r="AN69" s="22">
        <f>AN8*Constants!$H66*(1-Constants!$H84)</f>
        <v>390854777.5044024</v>
      </c>
      <c r="AO69" s="22">
        <f>AO8*Constants!$H66*(1-Constants!$H84)</f>
        <v>390351658.99206567</v>
      </c>
      <c r="AP69" s="22">
        <f>AP8*Constants!$H66*(1-Constants!$H84)</f>
        <v>390791191.6297943</v>
      </c>
      <c r="AQ69" s="22">
        <f>AQ8*Constants!$H66*(1-Constants!$H84)</f>
        <v>392534302.99191016</v>
      </c>
      <c r="AR69" s="22">
        <f>AR8*Constants!$H66*(1-Constants!$H84)</f>
        <v>394816727.36680233</v>
      </c>
      <c r="AS69" s="22">
        <f>AS8*Constants!$H66*(1-Constants!$H84)</f>
        <v>398097143.07806844</v>
      </c>
      <c r="AT69" s="22">
        <f>AT8*Constants!$H66*(1-Constants!$H84)</f>
        <v>401962363.47627276</v>
      </c>
      <c r="AU69" s="22">
        <f>AU8*Constants!$H66*(1-Constants!$H84)</f>
        <v>406181292.61208159</v>
      </c>
      <c r="AV69" s="22">
        <f>AV8*Constants!$H66*(1-Constants!$H84)</f>
        <v>410139702.76922649</v>
      </c>
      <c r="AW69" s="22">
        <f>AW8*Constants!$H66*(1-Constants!$H84)</f>
        <v>412671921.35100931</v>
      </c>
      <c r="AX69" s="22">
        <f>AX8*Constants!$H66*(1-Constants!$H84)</f>
        <v>415561633.76067877</v>
      </c>
      <c r="AY69" s="22">
        <f>AY8*Constants!$H66*(1-Constants!$H84)</f>
        <v>418769722.97770184</v>
      </c>
      <c r="AZ69" s="22">
        <f>AZ8*Constants!$H66*(1-Constants!$H84)</f>
        <v>423564353.18362796</v>
      </c>
      <c r="BA69" s="22">
        <f>BA8*Constants!$H66*(1-Constants!$H84)</f>
        <v>426930579.22421056</v>
      </c>
      <c r="BB69" s="22">
        <f>BB8*Constants!$H66*(1-Constants!$H84)</f>
        <v>430838326.41938776</v>
      </c>
      <c r="BC69" s="22">
        <f>BC8*Constants!$H66*(1-Constants!$H84)</f>
        <v>435594752.68702525</v>
      </c>
      <c r="BD69" s="22">
        <f>BD8*Constants!$H66*(1-Constants!$H84)</f>
        <v>438797763.16150731</v>
      </c>
      <c r="BE69" s="22">
        <f>BE8*Constants!$H66*(1-Constants!$H84)</f>
        <v>441711360.3616811</v>
      </c>
      <c r="BF69" s="22">
        <f>BF8*Constants!$H66*(1-Constants!$H84)</f>
        <v>444131257.79904318</v>
      </c>
      <c r="BG69" s="22">
        <f>BG8*Constants!$H66*(1-Constants!$H84)</f>
        <v>449579032.4493497</v>
      </c>
      <c r="BH69" s="22">
        <f>BH8*Constants!$H66*(1-Constants!$H84)</f>
        <v>453662679.05265099</v>
      </c>
      <c r="BI69" s="22">
        <f>BI8*Constants!$H66*(1-Constants!$H84)</f>
        <v>457466900.29420573</v>
      </c>
      <c r="BJ69" s="22">
        <f>BJ8*Constants!$H66*(1-Constants!$H84)</f>
        <v>461236435.52276379</v>
      </c>
      <c r="BK69" s="22">
        <f>BK8*Constants!$H66*(1-Constants!$H84)</f>
        <v>465023042.99090707</v>
      </c>
      <c r="BL69" s="22">
        <f>BL8*Constants!$H66*(1-Constants!$H84)</f>
        <v>468589343.20148295</v>
      </c>
      <c r="BM69" s="22">
        <f>BM8*Constants!$H66*(1-Constants!$H84)</f>
        <v>460177821.75480103</v>
      </c>
      <c r="BN69" s="22">
        <f>BN8*Constants!$H66*(1-Constants!$H84)</f>
        <v>449506095.90773422</v>
      </c>
      <c r="BO69" s="22">
        <f>BO8*Constants!$H66*(1-Constants!$H84)</f>
        <v>438831409.04227465</v>
      </c>
      <c r="BP69" s="22">
        <f>BP8*Constants!$H66*(1-Constants!$H84)</f>
        <v>427322100.66451138</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307182602.50561363</v>
      </c>
      <c r="AE70" s="22">
        <f>AE9*Constants!$H67*(1-Constants!$H85)</f>
        <v>304518505.89528346</v>
      </c>
      <c r="AF70" s="22">
        <f>AF9*Constants!$H67*(1-Constants!$H85)</f>
        <v>303504364.96473241</v>
      </c>
      <c r="AG70" s="22">
        <f>AG9*Constants!$H67*(1-Constants!$H85)</f>
        <v>299451461.44928294</v>
      </c>
      <c r="AH70" s="22">
        <f>AH9*Constants!$H67*(1-Constants!$H85)</f>
        <v>293568573.01785618</v>
      </c>
      <c r="AI70" s="22">
        <f>AI9*Constants!$H67*(1-Constants!$H85)</f>
        <v>285977348.59350574</v>
      </c>
      <c r="AJ70" s="22">
        <f>AJ9*Constants!$H67*(1-Constants!$H85)</f>
        <v>279989927.86993003</v>
      </c>
      <c r="AK70" s="22">
        <f>AK9*Constants!$H67*(1-Constants!$H85)</f>
        <v>274325147.19098043</v>
      </c>
      <c r="AL70" s="22">
        <f>AL9*Constants!$H67*(1-Constants!$H85)</f>
        <v>241326144.06107378</v>
      </c>
      <c r="AM70" s="22">
        <f>AM9*Constants!$H67*(1-Constants!$H85)</f>
        <v>245246042.80782911</v>
      </c>
      <c r="AN70" s="22">
        <f>AN9*Constants!$H67*(1-Constants!$H85)</f>
        <v>245769799.83964348</v>
      </c>
      <c r="AO70" s="22">
        <f>AO9*Constants!$H67*(1-Constants!$H85)</f>
        <v>245453438.51265097</v>
      </c>
      <c r="AP70" s="22">
        <f>AP9*Constants!$H67*(1-Constants!$H85)</f>
        <v>245729816.99032325</v>
      </c>
      <c r="AQ70" s="22">
        <f>AQ9*Constants!$H67*(1-Constants!$H85)</f>
        <v>246825886.82296222</v>
      </c>
      <c r="AR70" s="22">
        <f>AR9*Constants!$H67*(1-Constants!$H85)</f>
        <v>248261077.11370915</v>
      </c>
      <c r="AS70" s="22">
        <f>AS9*Constants!$H67*(1-Constants!$H85)</f>
        <v>250323805.16297713</v>
      </c>
      <c r="AT70" s="22">
        <f>AT9*Constants!$H67*(1-Constants!$H85)</f>
        <v>252754258.87181544</v>
      </c>
      <c r="AU70" s="22">
        <f>AU9*Constants!$H67*(1-Constants!$H85)</f>
        <v>255407124.92059672</v>
      </c>
      <c r="AV70" s="22">
        <f>AV9*Constants!$H67*(1-Constants!$H85)</f>
        <v>257896176.42513856</v>
      </c>
      <c r="AW70" s="22">
        <f>AW9*Constants!$H67*(1-Constants!$H85)</f>
        <v>259488437.51497006</v>
      </c>
      <c r="AX70" s="22">
        <f>AX9*Constants!$H67*(1-Constants!$H85)</f>
        <v>261305491.01257145</v>
      </c>
      <c r="AY70" s="22">
        <f>AY9*Constants!$H67*(1-Constants!$H85)</f>
        <v>263322740.10383168</v>
      </c>
      <c r="AZ70" s="22">
        <f>AZ9*Constants!$H67*(1-Constants!$H85)</f>
        <v>266337607.45057225</v>
      </c>
      <c r="BA70" s="22">
        <f>BA9*Constants!$H67*(1-Constants!$H85)</f>
        <v>268454293.10423464</v>
      </c>
      <c r="BB70" s="22">
        <f>BB9*Constants!$H67*(1-Constants!$H85)</f>
        <v>270911487.69736409</v>
      </c>
      <c r="BC70" s="22">
        <f>BC9*Constants!$H67*(1-Constants!$H85)</f>
        <v>273902332.37684637</v>
      </c>
      <c r="BD70" s="22">
        <f>BD9*Constants!$H67*(1-Constants!$H85)</f>
        <v>275916387.95069408</v>
      </c>
      <c r="BE70" s="22">
        <f>BE9*Constants!$H67*(1-Constants!$H85)</f>
        <v>277748460.22385961</v>
      </c>
      <c r="BF70" s="22">
        <f>BF9*Constants!$H67*(1-Constants!$H85)</f>
        <v>279270093.68734264</v>
      </c>
      <c r="BG70" s="22">
        <f>BG9*Constants!$H67*(1-Constants!$H85)</f>
        <v>282695658.78834039</v>
      </c>
      <c r="BH70" s="22">
        <f>BH9*Constants!$H67*(1-Constants!$H85)</f>
        <v>285263459.07139546</v>
      </c>
      <c r="BI70" s="22">
        <f>BI9*Constants!$H67*(1-Constants!$H85)</f>
        <v>287655556.46125543</v>
      </c>
      <c r="BJ70" s="22">
        <f>BJ9*Constants!$H67*(1-Constants!$H85)</f>
        <v>290025843.2581228</v>
      </c>
      <c r="BK70" s="22">
        <f>BK9*Constants!$H67*(1-Constants!$H85)</f>
        <v>292406865.09303284</v>
      </c>
      <c r="BL70" s="22">
        <f>BL9*Constants!$H67*(1-Constants!$H85)</f>
        <v>294649357.54641324</v>
      </c>
      <c r="BM70" s="22">
        <f>BM9*Constants!$H67*(1-Constants!$H85)</f>
        <v>289360186.06564605</v>
      </c>
      <c r="BN70" s="22">
        <f>BN9*Constants!$H67*(1-Constants!$H85)</f>
        <v>282649796.23205215</v>
      </c>
      <c r="BO70" s="22">
        <f>BO9*Constants!$H67*(1-Constants!$H85)</f>
        <v>275937544.50770086</v>
      </c>
      <c r="BP70" s="22">
        <f>BP9*Constants!$H67*(1-Constants!$H85)</f>
        <v>268700482.10217923</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376564492.8323251</v>
      </c>
      <c r="AM72" s="22">
        <f>AM11*Constants!$H69*(1-Constants!$H87)</f>
        <v>377131070.81511796</v>
      </c>
      <c r="AN72" s="22">
        <f>AN11*Constants!$H69*(1-Constants!$H87)</f>
        <v>377760902.18708903</v>
      </c>
      <c r="AO72" s="22">
        <f>AO11*Constants!$H69*(1-Constants!$H87)</f>
        <v>378470746.14178789</v>
      </c>
      <c r="AP72" s="22">
        <f>AP11*Constants!$H69*(1-Constants!$H87)</f>
        <v>379268837.43801779</v>
      </c>
      <c r="AQ72" s="22">
        <f>AQ11*Constants!$H69*(1-Constants!$H87)</f>
        <v>380153251.49589276</v>
      </c>
      <c r="AR72" s="22">
        <f>AR11*Constants!$H69*(1-Constants!$H87)</f>
        <v>380697007.70044565</v>
      </c>
      <c r="AS72" s="22">
        <f>AS11*Constants!$H69*(1-Constants!$H87)</f>
        <v>381313859.89779234</v>
      </c>
      <c r="AT72" s="22">
        <f>AT11*Constants!$H69*(1-Constants!$H87)</f>
        <v>381998230.04493499</v>
      </c>
      <c r="AU72" s="22">
        <f>AU11*Constants!$H69*(1-Constants!$H87)</f>
        <v>382745890.42708343</v>
      </c>
      <c r="AV72" s="22">
        <f>AV11*Constants!$H69*(1-Constants!$H87)</f>
        <v>383550351.26291227</v>
      </c>
      <c r="AW72" s="22">
        <f>AW11*Constants!$H69*(1-Constants!$H87)</f>
        <v>384086630.71775413</v>
      </c>
      <c r="AX72" s="22">
        <f>AX11*Constants!$H69*(1-Constants!$H87)</f>
        <v>384677579.56318897</v>
      </c>
      <c r="AY72" s="22">
        <f>AY11*Constants!$H69*(1-Constants!$H87)</f>
        <v>385321149.96770859</v>
      </c>
      <c r="AZ72" s="22">
        <f>AZ11*Constants!$H69*(1-Constants!$H87)</f>
        <v>386024736.97155315</v>
      </c>
      <c r="BA72" s="22">
        <f>BA11*Constants!$H69*(1-Constants!$H87)</f>
        <v>386765713.1255371</v>
      </c>
      <c r="BB72" s="22">
        <f>BB11*Constants!$H69*(1-Constants!$H87)</f>
        <v>387237577.5294112</v>
      </c>
      <c r="BC72" s="22">
        <f>BC11*Constants!$H69*(1-Constants!$H87)</f>
        <v>387758220.03259826</v>
      </c>
      <c r="BD72" s="22">
        <f>BD11*Constants!$H69*(1-Constants!$H87)</f>
        <v>388308181.88329691</v>
      </c>
      <c r="BE72" s="22">
        <f>BE11*Constants!$H69*(1-Constants!$H87)</f>
        <v>388895607.04753673</v>
      </c>
      <c r="BF72" s="22">
        <f>BF11*Constants!$H69*(1-Constants!$H87)</f>
        <v>389517679.75710732</v>
      </c>
      <c r="BG72" s="22">
        <f>BG11*Constants!$H69*(1-Constants!$H87)</f>
        <v>389886589.4341045</v>
      </c>
      <c r="BH72" s="22">
        <f>BH11*Constants!$H69*(1-Constants!$H87)</f>
        <v>390278074.1316452</v>
      </c>
      <c r="BI72" s="22">
        <f>BI11*Constants!$H69*(1-Constants!$H87)</f>
        <v>390700011.38850087</v>
      </c>
      <c r="BJ72" s="22">
        <f>BJ11*Constants!$H69*(1-Constants!$H87)</f>
        <v>391153636.79219204</v>
      </c>
      <c r="BK72" s="22">
        <f>BK11*Constants!$H69*(1-Constants!$H87)</f>
        <v>391638684.43956929</v>
      </c>
      <c r="BL72" s="22">
        <f>BL11*Constants!$H69*(1-Constants!$H87)</f>
        <v>391852301.69520825</v>
      </c>
      <c r="BM72" s="22">
        <f>BM11*Constants!$H69*(1-Constants!$H87)</f>
        <v>391980684.2673099</v>
      </c>
      <c r="BN72" s="22">
        <f>BN11*Constants!$H69*(1-Constants!$H87)</f>
        <v>392110073.73137307</v>
      </c>
      <c r="BO72" s="22">
        <f>BO11*Constants!$H69*(1-Constants!$H87)</f>
        <v>392260645.32164139</v>
      </c>
      <c r="BP72" s="22">
        <f>BP11*Constants!$H69*(1-Constants!$H87)</f>
        <v>392423187.06085539</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42035716.187645502</v>
      </c>
      <c r="AM73" s="22">
        <f>AM12*Constants!$H70*(1-Constants!$H88)</f>
        <v>42098963.019824795</v>
      </c>
      <c r="AN73" s="22">
        <f>AN12*Constants!$H70*(1-Constants!$H88)</f>
        <v>42169270.79791379</v>
      </c>
      <c r="AO73" s="22">
        <f>AO12*Constants!$H70*(1-Constants!$H88)</f>
        <v>42248510.3427599</v>
      </c>
      <c r="AP73" s="22">
        <f>AP12*Constants!$H70*(1-Constants!$H88)</f>
        <v>42337600.896592572</v>
      </c>
      <c r="AQ73" s="22">
        <f>AQ12*Constants!$H70*(1-Constants!$H88)</f>
        <v>42436327.619469628</v>
      </c>
      <c r="AR73" s="22">
        <f>AR12*Constants!$H70*(1-Constants!$H88)</f>
        <v>42497026.867340654</v>
      </c>
      <c r="AS73" s="22">
        <f>AS12*Constants!$H70*(1-Constants!$H88)</f>
        <v>42565885.786306605</v>
      </c>
      <c r="AT73" s="22">
        <f>AT12*Constants!$H70*(1-Constants!$H88)</f>
        <v>42642281.702066481</v>
      </c>
      <c r="AU73" s="22">
        <f>AU12*Constants!$H70*(1-Constants!$H88)</f>
        <v>42725742.676818378</v>
      </c>
      <c r="AV73" s="22">
        <f>AV12*Constants!$H70*(1-Constants!$H88)</f>
        <v>42815544.25934314</v>
      </c>
      <c r="AW73" s="22">
        <f>AW12*Constants!$H70*(1-Constants!$H88)</f>
        <v>42875408.881181069</v>
      </c>
      <c r="AX73" s="22">
        <f>AX12*Constants!$H70*(1-Constants!$H88)</f>
        <v>42941376.221227594</v>
      </c>
      <c r="AY73" s="22">
        <f>AY12*Constants!$H70*(1-Constants!$H88)</f>
        <v>43013217.681020245</v>
      </c>
      <c r="AZ73" s="22">
        <f>AZ12*Constants!$H70*(1-Constants!$H88)</f>
        <v>43091758.765402555</v>
      </c>
      <c r="BA73" s="22">
        <f>BA12*Constants!$H70*(1-Constants!$H88)</f>
        <v>43174473.582926661</v>
      </c>
      <c r="BB73" s="22">
        <f>BB12*Constants!$H70*(1-Constants!$H88)</f>
        <v>43227147.583098896</v>
      </c>
      <c r="BC73" s="22">
        <f>BC12*Constants!$H70*(1-Constants!$H88)</f>
        <v>43285266.659421206</v>
      </c>
      <c r="BD73" s="22">
        <f>BD12*Constants!$H70*(1-Constants!$H88)</f>
        <v>43346658.640635684</v>
      </c>
      <c r="BE73" s="22">
        <f>BE12*Constants!$H70*(1-Constants!$H88)</f>
        <v>43412232.633817397</v>
      </c>
      <c r="BF73" s="22">
        <f>BF12*Constants!$H70*(1-Constants!$H88)</f>
        <v>43481674.316093147</v>
      </c>
      <c r="BG73" s="22">
        <f>BG12*Constants!$H70*(1-Constants!$H88)</f>
        <v>43522855.528810501</v>
      </c>
      <c r="BH73" s="22">
        <f>BH12*Constants!$H70*(1-Constants!$H88)</f>
        <v>43566556.780391209</v>
      </c>
      <c r="BI73" s="22">
        <f>BI12*Constants!$H70*(1-Constants!$H88)</f>
        <v>43613657.436761566</v>
      </c>
      <c r="BJ73" s="22">
        <f>BJ12*Constants!$H70*(1-Constants!$H88)</f>
        <v>43664295.425971985</v>
      </c>
      <c r="BK73" s="22">
        <f>BK12*Constants!$H70*(1-Constants!$H88)</f>
        <v>43718441.065379664</v>
      </c>
      <c r="BL73" s="22">
        <f>BL12*Constants!$H70*(1-Constants!$H88)</f>
        <v>43742287.058567412</v>
      </c>
      <c r="BM73" s="22">
        <f>BM12*Constants!$H70*(1-Constants!$H88)</f>
        <v>43756618.344355173</v>
      </c>
      <c r="BN73" s="22">
        <f>BN12*Constants!$H70*(1-Constants!$H88)</f>
        <v>43771062.029016249</v>
      </c>
      <c r="BO73" s="22">
        <f>BO12*Constants!$H70*(1-Constants!$H88)</f>
        <v>43787870.264404662</v>
      </c>
      <c r="BP73" s="22">
        <f>BP12*Constants!$H70*(1-Constants!$H88)</f>
        <v>43806014.721856967</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45749928.866340861</v>
      </c>
      <c r="AF74" s="22">
        <f>AF13*Constants!$H71*(1-Constants!$H89)</f>
        <v>45913560.107367657</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47494194.906514592</v>
      </c>
      <c r="AM74" s="22">
        <f>AM13*Constants!$H71*(1-Constants!$H89)</f>
        <v>47630899.508948997</v>
      </c>
      <c r="AN74" s="22">
        <f>AN13*Constants!$H71*(1-Constants!$H89)</f>
        <v>47775757.785236157</v>
      </c>
      <c r="AO74" s="22">
        <f>AO13*Constants!$H71*(1-Constants!$H89)</f>
        <v>47932202.0696242</v>
      </c>
      <c r="AP74" s="22">
        <f>AP13*Constants!$H71*(1-Constants!$H89)</f>
        <v>48101981.276994489</v>
      </c>
      <c r="AQ74" s="22">
        <f>AQ13*Constants!$H71*(1-Constants!$H89)</f>
        <v>48284878.008242786</v>
      </c>
      <c r="AR74" s="22">
        <f>AR13*Constants!$H71*(1-Constants!$H89)</f>
        <v>48400386.844202898</v>
      </c>
      <c r="AS74" s="22">
        <f>AS13*Constants!$H71*(1-Constants!$H89)</f>
        <v>48527114.02623181</v>
      </c>
      <c r="AT74" s="22">
        <f>AT13*Constants!$H71*(1-Constants!$H89)</f>
        <v>48664102.865043618</v>
      </c>
      <c r="AU74" s="22">
        <f>AU13*Constants!$H71*(1-Constants!$H89)</f>
        <v>48810644.41543363</v>
      </c>
      <c r="AV74" s="22">
        <f>AV13*Constants!$H71*(1-Constants!$H89)</f>
        <v>48965600.109152235</v>
      </c>
      <c r="AW74" s="22">
        <f>AW13*Constants!$H71*(1-Constants!$H89)</f>
        <v>49068331.655119896</v>
      </c>
      <c r="AX74" s="22">
        <f>AX13*Constants!$H71*(1-Constants!$H89)</f>
        <v>49179462.047809146</v>
      </c>
      <c r="AY74" s="22">
        <f>AY13*Constants!$H71*(1-Constants!$H89)</f>
        <v>49298658.927117474</v>
      </c>
      <c r="AZ74" s="22">
        <f>AZ13*Constants!$H71*(1-Constants!$H89)</f>
        <v>49427339.030190334</v>
      </c>
      <c r="BA74" s="22">
        <f>BA13*Constants!$H71*(1-Constants!$H89)</f>
        <v>49561337.67473869</v>
      </c>
      <c r="BB74" s="22">
        <f>BB13*Constants!$H71*(1-Constants!$H89)</f>
        <v>49644004.737992816</v>
      </c>
      <c r="BC74" s="22">
        <f>BC13*Constants!$H71*(1-Constants!$H89)</f>
        <v>49734394.613572933</v>
      </c>
      <c r="BD74" s="22">
        <f>BD13*Constants!$H71*(1-Constants!$H89)</f>
        <v>49828940.795139924</v>
      </c>
      <c r="BE74" s="22">
        <f>BE13*Constants!$H71*(1-Constants!$H89)</f>
        <v>49929176.878792219</v>
      </c>
      <c r="BF74" s="22">
        <f>BF13*Constants!$H71*(1-Constants!$H89)</f>
        <v>50034609.164575458</v>
      </c>
      <c r="BG74" s="22">
        <f>BG13*Constants!$H71*(1-Constants!$H89)</f>
        <v>50092502.368878782</v>
      </c>
      <c r="BH74" s="22">
        <f>BH13*Constants!$H71*(1-Constants!$H89)</f>
        <v>50153608.863311708</v>
      </c>
      <c r="BI74" s="22">
        <f>BI13*Constants!$H71*(1-Constants!$H89)</f>
        <v>50219391.882768542</v>
      </c>
      <c r="BJ74" s="22">
        <f>BJ13*Constants!$H71*(1-Constants!$H89)</f>
        <v>50290091.038338415</v>
      </c>
      <c r="BK74" s="22">
        <f>BK13*Constants!$H71*(1-Constants!$H89)</f>
        <v>50365668.92839846</v>
      </c>
      <c r="BL74" s="22">
        <f>BL13*Constants!$H71*(1-Constants!$H89)</f>
        <v>50391088.957753934</v>
      </c>
      <c r="BM74" s="22">
        <f>BM13*Constants!$H71*(1-Constants!$H89)</f>
        <v>50400415.906322725</v>
      </c>
      <c r="BN74" s="22">
        <f>BN13*Constants!$H71*(1-Constants!$H89)</f>
        <v>50409379.013149515</v>
      </c>
      <c r="BO74" s="22">
        <f>BO13*Constants!$H71*(1-Constants!$H89)</f>
        <v>50421653.809262253</v>
      </c>
      <c r="BP74" s="22">
        <f>BP13*Constants!$H71*(1-Constants!$H89)</f>
        <v>50435583.907731377</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75986009.352827743</v>
      </c>
      <c r="AG75" s="22">
        <f>AG14*Constants!$H72*(1-Constants!$H90)</f>
        <v>76315923.044017896</v>
      </c>
      <c r="AH75" s="22">
        <f>AH14*Constants!$H72*(1-Constants!$H90)</f>
        <v>76704473.501995623</v>
      </c>
      <c r="AI75" s="22">
        <f>AI14*Constants!$H72*(1-Constants!$H90)</f>
        <v>77149295.804882318</v>
      </c>
      <c r="AJ75" s="22">
        <f>AJ14*Constants!$H72*(1-Constants!$H90)</f>
        <v>77628020.334349424</v>
      </c>
      <c r="AK75" s="22">
        <f>AK14*Constants!$H72*(1-Constants!$H90)</f>
        <v>78138752.051108971</v>
      </c>
      <c r="AL75" s="22">
        <f>AL14*Constants!$H72*(1-Constants!$H90)</f>
        <v>78601927.838576168</v>
      </c>
      <c r="AM75" s="22">
        <f>AM14*Constants!$H72*(1-Constants!$H90)</f>
        <v>78828171.178775951</v>
      </c>
      <c r="AN75" s="22">
        <f>AN14*Constants!$H72*(1-Constants!$H90)</f>
        <v>79067908.683579579</v>
      </c>
      <c r="AO75" s="22">
        <f>AO14*Constants!$H72*(1-Constants!$H90)</f>
        <v>79326820.796447918</v>
      </c>
      <c r="AP75" s="22">
        <f>AP14*Constants!$H72*(1-Constants!$H90)</f>
        <v>79607801.935984597</v>
      </c>
      <c r="AQ75" s="22">
        <f>AQ14*Constants!$H72*(1-Constants!$H90)</f>
        <v>79910492.31108807</v>
      </c>
      <c r="AR75" s="22">
        <f>AR14*Constants!$H72*(1-Constants!$H90)</f>
        <v>80101657.088314533</v>
      </c>
      <c r="AS75" s="22">
        <f>AS14*Constants!$H72*(1-Constants!$H90)</f>
        <v>80311388.00041084</v>
      </c>
      <c r="AT75" s="22">
        <f>AT14*Constants!$H72*(1-Constants!$H90)</f>
        <v>80538101.74604167</v>
      </c>
      <c r="AU75" s="22">
        <f>AU14*Constants!$H72*(1-Constants!$H90)</f>
        <v>80780625.035293758</v>
      </c>
      <c r="AV75" s="22">
        <f>AV14*Constants!$H72*(1-Constants!$H90)</f>
        <v>81037073.560841367</v>
      </c>
      <c r="AW75" s="22">
        <f>AW14*Constants!$H72*(1-Constants!$H90)</f>
        <v>81207092.182670623</v>
      </c>
      <c r="AX75" s="22">
        <f>AX14*Constants!$H72*(1-Constants!$H90)</f>
        <v>81391010.7252215</v>
      </c>
      <c r="AY75" s="22">
        <f>AY14*Constants!$H72*(1-Constants!$H90)</f>
        <v>81588279.139275432</v>
      </c>
      <c r="AZ75" s="22">
        <f>AZ14*Constants!$H72*(1-Constants!$H90)</f>
        <v>81801242.096030518</v>
      </c>
      <c r="BA75" s="22">
        <f>BA14*Constants!$H72*(1-Constants!$H90)</f>
        <v>82023007.130894005</v>
      </c>
      <c r="BB75" s="22">
        <f>BB14*Constants!$H72*(1-Constants!$H90)</f>
        <v>82159819.441394627</v>
      </c>
      <c r="BC75" s="22">
        <f>BC14*Constants!$H72*(1-Constants!$H90)</f>
        <v>82309412.849424213</v>
      </c>
      <c r="BD75" s="22">
        <f>BD14*Constants!$H72*(1-Constants!$H90)</f>
        <v>82465884.859436586</v>
      </c>
      <c r="BE75" s="22">
        <f>BE14*Constants!$H72*(1-Constants!$H90)</f>
        <v>82631773.541823298</v>
      </c>
      <c r="BF75" s="22">
        <f>BF14*Constants!$H72*(1-Constants!$H90)</f>
        <v>82806261.833188206</v>
      </c>
      <c r="BG75" s="22">
        <f>BG14*Constants!$H72*(1-Constants!$H90)</f>
        <v>82902073.910347328</v>
      </c>
      <c r="BH75" s="22">
        <f>BH14*Constants!$H72*(1-Constants!$H90)</f>
        <v>83003203.917400613</v>
      </c>
      <c r="BI75" s="22">
        <f>BI14*Constants!$H72*(1-Constants!$H90)</f>
        <v>83112073.478375942</v>
      </c>
      <c r="BJ75" s="22">
        <f>BJ14*Constants!$H72*(1-Constants!$H90)</f>
        <v>83229079.144758746</v>
      </c>
      <c r="BK75" s="22">
        <f>BK14*Constants!$H72*(1-Constants!$H90)</f>
        <v>83354159.017622903</v>
      </c>
      <c r="BL75" s="22">
        <f>BL14*Constants!$H72*(1-Constants!$H90)</f>
        <v>83396228.649858698</v>
      </c>
      <c r="BM75" s="22">
        <f>BM14*Constants!$H72*(1-Constants!$H90)</f>
        <v>83411664.560285255</v>
      </c>
      <c r="BN75" s="22">
        <f>BN14*Constants!$H72*(1-Constants!$H90)</f>
        <v>83426498.320019394</v>
      </c>
      <c r="BO75" s="22">
        <f>BO14*Constants!$H72*(1-Constants!$H90)</f>
        <v>83446812.858252659</v>
      </c>
      <c r="BP75" s="22">
        <f>BP14*Constants!$H72*(1-Constants!$H90)</f>
        <v>83469866.888262212</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12243954.503070906</v>
      </c>
      <c r="AF76" s="22">
        <f>AF15*Constants!$H73*(1-Constants!$H91)</f>
        <v>12333541.940265566</v>
      </c>
      <c r="AG76" s="22">
        <f>AG15*Constants!$H73*(1-Constants!$H91)</f>
        <v>12352693.798490604</v>
      </c>
      <c r="AH76" s="22">
        <f>AH15*Constants!$H73*(1-Constants!$H91)</f>
        <v>12325276.158381393</v>
      </c>
      <c r="AI76" s="22">
        <f>AI15*Constants!$H73*(1-Constants!$H91)</f>
        <v>12252292.423443841</v>
      </c>
      <c r="AJ76" s="22">
        <f>AJ15*Constants!$H73*(1-Constants!$H91)</f>
        <v>12211826.078492031</v>
      </c>
      <c r="AK76" s="22">
        <f>AK15*Constants!$H73*(1-Constants!$H91)</f>
        <v>12175458.752937717</v>
      </c>
      <c r="AL76" s="22">
        <f>AL15*Constants!$H73*(1-Constants!$H91)</f>
        <v>11479400.330946133</v>
      </c>
      <c r="AM76" s="22">
        <f>AM15*Constants!$H73*(1-Constants!$H91)</f>
        <v>11621563.906229105</v>
      </c>
      <c r="AN76" s="22">
        <f>AN15*Constants!$H73*(1-Constants!$H91)</f>
        <v>11681142.133201014</v>
      </c>
      <c r="AO76" s="22">
        <f>AO15*Constants!$H73*(1-Constants!$H91)</f>
        <v>11719079.665880099</v>
      </c>
      <c r="AP76" s="22">
        <f>AP15*Constants!$H73*(1-Constants!$H91)</f>
        <v>11770644.873581745</v>
      </c>
      <c r="AQ76" s="22">
        <f>AQ15*Constants!$H73*(1-Constants!$H91)</f>
        <v>11842028.91910246</v>
      </c>
      <c r="AR76" s="22">
        <f>AR15*Constants!$H73*(1-Constants!$H91)</f>
        <v>11933295.497420287</v>
      </c>
      <c r="AS76" s="22">
        <f>AS15*Constants!$H73*(1-Constants!$H91)</f>
        <v>12040796.938783625</v>
      </c>
      <c r="AT76" s="22">
        <f>AT15*Constants!$H73*(1-Constants!$H91)</f>
        <v>12158339.940601937</v>
      </c>
      <c r="AU76" s="22">
        <f>AU15*Constants!$H73*(1-Constants!$H91)</f>
        <v>12282457.926503569</v>
      </c>
      <c r="AV76" s="22">
        <f>AV15*Constants!$H73*(1-Constants!$H91)</f>
        <v>12403182.029432705</v>
      </c>
      <c r="AW76" s="22">
        <f>AW15*Constants!$H73*(1-Constants!$H91)</f>
        <v>12569475.235887673</v>
      </c>
      <c r="AX76" s="22">
        <f>AX15*Constants!$H73*(1-Constants!$H91)</f>
        <v>12746716.773808341</v>
      </c>
      <c r="AY76" s="22">
        <f>AY15*Constants!$H73*(1-Constants!$H91)</f>
        <v>12934866.258873677</v>
      </c>
      <c r="AZ76" s="22">
        <f>AZ15*Constants!$H73*(1-Constants!$H91)</f>
        <v>13157265.131717317</v>
      </c>
      <c r="BA76" s="22">
        <f>BA15*Constants!$H73*(1-Constants!$H91)</f>
        <v>13360907.30489333</v>
      </c>
      <c r="BB76" s="22">
        <f>BB15*Constants!$H73*(1-Constants!$H91)</f>
        <v>13591812.896591963</v>
      </c>
      <c r="BC76" s="22">
        <f>BC15*Constants!$H73*(1-Constants!$H91)</f>
        <v>13846930.469913144</v>
      </c>
      <c r="BD76" s="22">
        <f>BD15*Constants!$H73*(1-Constants!$H91)</f>
        <v>14081100.687018484</v>
      </c>
      <c r="BE76" s="22">
        <f>BE15*Constants!$H73*(1-Constants!$H91)</f>
        <v>14318010.378805192</v>
      </c>
      <c r="BF76" s="22">
        <f>BF15*Constants!$H73*(1-Constants!$H91)</f>
        <v>14553667.797030674</v>
      </c>
      <c r="BG76" s="22">
        <f>BG15*Constants!$H73*(1-Constants!$H91)</f>
        <v>14824629.345583251</v>
      </c>
      <c r="BH76" s="22">
        <f>BH15*Constants!$H73*(1-Constants!$H91)</f>
        <v>15074973.579285892</v>
      </c>
      <c r="BI76" s="22">
        <f>BI15*Constants!$H73*(1-Constants!$H91)</f>
        <v>15326728.348028693</v>
      </c>
      <c r="BJ76" s="22">
        <f>BJ15*Constants!$H73*(1-Constants!$H91)</f>
        <v>15585261.070504703</v>
      </c>
      <c r="BK76" s="22">
        <f>BK15*Constants!$H73*(1-Constants!$H91)</f>
        <v>15852054.940062299</v>
      </c>
      <c r="BL76" s="22">
        <f>BL15*Constants!$H73*(1-Constants!$H91)</f>
        <v>16134538.089692015</v>
      </c>
      <c r="BM76" s="22">
        <f>BM15*Constants!$H73*(1-Constants!$H91)</f>
        <v>16149459.375457043</v>
      </c>
      <c r="BN76" s="22">
        <f>BN15*Constants!$H73*(1-Constants!$H91)</f>
        <v>16109556.654257819</v>
      </c>
      <c r="BO76" s="22">
        <f>BO15*Constants!$H73*(1-Constants!$H91)</f>
        <v>16065855.411297688</v>
      </c>
      <c r="BP76" s="22">
        <f>BP15*Constants!$H73*(1-Constants!$H91)</f>
        <v>15997830.386536039</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100972344.65847977</v>
      </c>
      <c r="AN82" s="22">
        <f>((AN41*Constants!$H$45*Constants!$H$48)*(1+Constants!$H$51))*Constants!$H$54*Constants!$H$42*Constants!$H$57*Constants!$H$58*ttokg</f>
        <v>101461717.48653381</v>
      </c>
      <c r="AO82" s="22">
        <f>((AO41*Constants!$H$45*Constants!$H$48)*(1+Constants!$H$51))*Constants!$H$54*Constants!$H$42*Constants!$H$57*Constants!$H$58*ttokg</f>
        <v>101770023.36829114</v>
      </c>
      <c r="AP82" s="22">
        <f>((AP41*Constants!$H$45*Constants!$H$48)*(1+Constants!$H$51))*Constants!$H$54*Constants!$H$42*Constants!$H$57*Constants!$H$58*ttokg</f>
        <v>102031899.86413118</v>
      </c>
      <c r="AQ82" s="22">
        <f>((AQ41*Constants!$H$45*Constants!$H$48)*(1+Constants!$H$51))*Constants!$H$54*Constants!$H$42*Constants!$H$57*Constants!$H$58*ttokg</f>
        <v>102324281.58024693</v>
      </c>
      <c r="AR82" s="22">
        <f>((AR41*Constants!$H$45*Constants!$H$48)*(1+Constants!$H$51))*Constants!$H$54*Constants!$H$42*Constants!$H$57*Constants!$H$58*ttokg</f>
        <v>102660419.54827404</v>
      </c>
      <c r="AS82" s="22">
        <f>((AS41*Constants!$H$45*Constants!$H$48)*(1+Constants!$H$51))*Constants!$H$54*Constants!$H$42*Constants!$H$57*Constants!$H$58*ttokg</f>
        <v>103013598.05672438</v>
      </c>
      <c r="AT82" s="22">
        <f>((AT41*Constants!$H$45*Constants!$H$48)*(1+Constants!$H$51))*Constants!$H$54*Constants!$H$42*Constants!$H$57*Constants!$H$58*ttokg</f>
        <v>103401242.39547548</v>
      </c>
      <c r="AU82" s="22">
        <f>((AU41*Constants!$H$45*Constants!$H$48)*(1+Constants!$H$51))*Constants!$H$54*Constants!$H$42*Constants!$H$57*Constants!$H$58*ttokg</f>
        <v>103809420.57121259</v>
      </c>
      <c r="AV82" s="22">
        <f>((AV41*Constants!$H$45*Constants!$H$48)*(1+Constants!$H$51))*Constants!$H$54*Constants!$H$42*Constants!$H$57*Constants!$H$58*ttokg</f>
        <v>104230305.63728286</v>
      </c>
      <c r="AW82" s="22">
        <f>((AW41*Constants!$H$45*Constants!$H$48)*(1+Constants!$H$51))*Constants!$H$54*Constants!$H$42*Constants!$H$57*Constants!$H$58*ttokg</f>
        <v>104642790.1879912</v>
      </c>
      <c r="AX82" s="22">
        <f>((AX41*Constants!$H$45*Constants!$H$48)*(1+Constants!$H$51))*Constants!$H$54*Constants!$H$42*Constants!$H$57*Constants!$H$58*ttokg</f>
        <v>105126386.91358821</v>
      </c>
      <c r="AY82" s="22">
        <f>((AY41*Constants!$H$45*Constants!$H$48)*(1+Constants!$H$51))*Constants!$H$54*Constants!$H$42*Constants!$H$57*Constants!$H$58*ttokg</f>
        <v>105628620.53033353</v>
      </c>
      <c r="AZ82" s="22">
        <f>((AZ41*Constants!$H$45*Constants!$H$48)*(1+Constants!$H$51))*Constants!$H$54*Constants!$H$42*Constants!$H$57*Constants!$H$58*ttokg</f>
        <v>106148562.97580682</v>
      </c>
      <c r="BA82" s="22">
        <f>((BA41*Constants!$H$45*Constants!$H$48)*(1+Constants!$H$51))*Constants!$H$54*Constants!$H$42*Constants!$H$57*Constants!$H$58*ttokg</f>
        <v>106731111.99993327</v>
      </c>
      <c r="BB82" s="22">
        <f>((BB41*Constants!$H$45*Constants!$H$48)*(1+Constants!$H$51))*Constants!$H$54*Constants!$H$42*Constants!$H$57*Constants!$H$58*ttokg</f>
        <v>107270945.34569596</v>
      </c>
      <c r="BC82" s="22">
        <f>((BC41*Constants!$H$45*Constants!$H$48)*(1+Constants!$H$51))*Constants!$H$54*Constants!$H$42*Constants!$H$57*Constants!$H$58*ttokg</f>
        <v>107836596.03674272</v>
      </c>
      <c r="BD82" s="22">
        <f>((BD41*Constants!$H$45*Constants!$H$48)*(1+Constants!$H$51))*Constants!$H$54*Constants!$H$42*Constants!$H$57*Constants!$H$58*ttokg</f>
        <v>108440150.72974388</v>
      </c>
      <c r="BE82" s="22">
        <f>((BE41*Constants!$H$45*Constants!$H$48)*(1+Constants!$H$51))*Constants!$H$54*Constants!$H$42*Constants!$H$57*Constants!$H$58*ttokg</f>
        <v>108997112.39623278</v>
      </c>
      <c r="BF82" s="22">
        <f>((BF41*Constants!$H$45*Constants!$H$48)*(1+Constants!$H$51))*Constants!$H$54*Constants!$H$42*Constants!$H$57*Constants!$H$58*ttokg</f>
        <v>109552225.33773683</v>
      </c>
      <c r="BG82" s="22">
        <f>((BG41*Constants!$H$45*Constants!$H$48)*(1+Constants!$H$51))*Constants!$H$54*Constants!$H$42*Constants!$H$57*Constants!$H$58*ttokg</f>
        <v>110098444.14986679</v>
      </c>
      <c r="BH82" s="22">
        <f>((BH41*Constants!$H$45*Constants!$H$48)*(1+Constants!$H$51))*Constants!$H$54*Constants!$H$42*Constants!$H$57*Constants!$H$58*ttokg</f>
        <v>110679627.13016316</v>
      </c>
      <c r="BI82" s="22">
        <f>((BI41*Constants!$H$45*Constants!$H$48)*(1+Constants!$H$51))*Constants!$H$54*Constants!$H$42*Constants!$H$57*Constants!$H$58*ttokg</f>
        <v>111217320.15808438</v>
      </c>
      <c r="BJ82" s="22">
        <f>((BJ41*Constants!$H$45*Constants!$H$48)*(1+Constants!$H$51))*Constants!$H$54*Constants!$H$42*Constants!$H$57*Constants!$H$58*ttokg</f>
        <v>111750344.49667987</v>
      </c>
      <c r="BK82" s="22">
        <f>((BK41*Constants!$H$45*Constants!$H$48)*(1+Constants!$H$51))*Constants!$H$54*Constants!$H$42*Constants!$H$57*Constants!$H$58*ttokg</f>
        <v>112287580.82421155</v>
      </c>
      <c r="BL82" s="22">
        <f>((BL41*Constants!$H$45*Constants!$H$48)*(1+Constants!$H$51))*Constants!$H$54*Constants!$H$42*Constants!$H$57*Constants!$H$58*ttokg</f>
        <v>112831052.24016348</v>
      </c>
      <c r="BM82" s="22">
        <f>((BM41*Constants!$H$45*Constants!$H$48)*(1+Constants!$H$51))*Constants!$H$54*Constants!$H$42*Constants!$H$57*Constants!$H$58*ttokg</f>
        <v>113371896.68604599</v>
      </c>
      <c r="BN82" s="22">
        <f>((BN41*Constants!$H$45*Constants!$H$48)*(1+Constants!$H$51))*Constants!$H$54*Constants!$H$42*Constants!$H$57*Constants!$H$58*ttokg</f>
        <v>113488284.63192216</v>
      </c>
      <c r="BO82" s="22">
        <f>((BO41*Constants!$H$45*Constants!$H$48)*(1+Constants!$H$51))*Constants!$H$54*Constants!$H$42*Constants!$H$57*Constants!$H$58*ttokg</f>
        <v>113518489.90124685</v>
      </c>
      <c r="BP82" s="22">
        <f>((BP41*Constants!$H$45*Constants!$H$48)*(1+Constants!$H$51))*Constants!$H$54*Constants!$H$42*Constants!$H$57*Constants!$H$58*ttokg</f>
        <v>113542474.06603517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188726583.7124663</v>
      </c>
      <c r="AN85" s="22">
        <f>SUM(AN82:AN84)/Constants!$H$41</f>
        <v>189542205.09255636</v>
      </c>
      <c r="AO85" s="22">
        <f>SUM(AO82:AO84)/Constants!$H$41</f>
        <v>190056048.22881857</v>
      </c>
      <c r="AP85" s="22">
        <f>SUM(AP82:AP84)/Constants!$H$41</f>
        <v>190492509.05521864</v>
      </c>
      <c r="AQ85" s="22">
        <f>SUM(AQ82:AQ84)/Constants!$H$41</f>
        <v>190979811.91541153</v>
      </c>
      <c r="AR85" s="22">
        <f>SUM(AR82:AR84)/Constants!$H$41</f>
        <v>191540041.8621234</v>
      </c>
      <c r="AS85" s="22">
        <f>SUM(AS82:AS84)/Constants!$H$41</f>
        <v>192128672.70954067</v>
      </c>
      <c r="AT85" s="22">
        <f>SUM(AT82:AT84)/Constants!$H$41</f>
        <v>192774746.60745913</v>
      </c>
      <c r="AU85" s="22">
        <f>SUM(AU82:AU84)/Constants!$H$41</f>
        <v>193455043.56702098</v>
      </c>
      <c r="AV85" s="22">
        <f>SUM(AV82:AV84)/Constants!$H$41</f>
        <v>194156518.67713812</v>
      </c>
      <c r="AW85" s="22">
        <f>SUM(AW82:AW84)/Constants!$H$41</f>
        <v>194843992.92831865</v>
      </c>
      <c r="AX85" s="22">
        <f>SUM(AX82:AX84)/Constants!$H$41</f>
        <v>195649987.47098038</v>
      </c>
      <c r="AY85" s="22">
        <f>SUM(AY82:AY84)/Constants!$H$41</f>
        <v>196487043.49888924</v>
      </c>
      <c r="AZ85" s="22">
        <f>SUM(AZ82:AZ84)/Constants!$H$41</f>
        <v>197353614.24134472</v>
      </c>
      <c r="BA85" s="22">
        <f>SUM(BA82:BA84)/Constants!$H$41</f>
        <v>198324529.28155544</v>
      </c>
      <c r="BB85" s="22">
        <f>SUM(BB82:BB84)/Constants!$H$41</f>
        <v>199224251.52449328</v>
      </c>
      <c r="BC85" s="22">
        <f>SUM(BC82:BC84)/Constants!$H$41</f>
        <v>200167002.67623785</v>
      </c>
      <c r="BD85" s="22">
        <f>SUM(BD82:BD84)/Constants!$H$41</f>
        <v>201172927.16457316</v>
      </c>
      <c r="BE85" s="22">
        <f>SUM(BE82:BE84)/Constants!$H$41</f>
        <v>202101196.60872129</v>
      </c>
      <c r="BF85" s="22">
        <f>SUM(BF82:BF84)/Constants!$H$41</f>
        <v>203026384.8445614</v>
      </c>
      <c r="BG85" s="22">
        <f>SUM(BG82:BG84)/Constants!$H$41</f>
        <v>203936749.53144464</v>
      </c>
      <c r="BH85" s="22">
        <f>SUM(BH82:BH84)/Constants!$H$41</f>
        <v>204905387.83193859</v>
      </c>
      <c r="BI85" s="22">
        <f>SUM(BI82:BI84)/Constants!$H$41</f>
        <v>205801542.87847397</v>
      </c>
      <c r="BJ85" s="22">
        <f>SUM(BJ82:BJ84)/Constants!$H$41</f>
        <v>206689916.77613312</v>
      </c>
      <c r="BK85" s="22">
        <f>SUM(BK82:BK84)/Constants!$H$41</f>
        <v>207585310.65535259</v>
      </c>
      <c r="BL85" s="22">
        <f>SUM(BL82:BL84)/Constants!$H$41</f>
        <v>208491096.34860578</v>
      </c>
      <c r="BM85" s="22">
        <f>SUM(BM82:BM84)/Constants!$H$41</f>
        <v>209392503.75841001</v>
      </c>
      <c r="BN85" s="22">
        <f>SUM(BN82:BN84)/Constants!$H$41</f>
        <v>209586483.66820359</v>
      </c>
      <c r="BO85" s="22">
        <f>SUM(BO82:BO84)/Constants!$H$41</f>
        <v>209636825.78374472</v>
      </c>
      <c r="BP85" s="22">
        <f>SUM(BP82:BP84)/Constants!$H$41</f>
        <v>209676799.3917253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72.649957574793405</v>
      </c>
      <c r="AF4" s="27">
        <f>IF(('Activity data'!AF5*EF!$H4)*kgtoGg=0,"NO",('Activity data'!AF5*EF!$H4)*kgtoGg)</f>
        <v>73.223011790998029</v>
      </c>
      <c r="AG4" s="27">
        <f>IF(('Activity data'!AG5*EF!$H4)*kgtoGg=0,"NO",('Activity data'!AG5*EF!$H4)*kgtoGg)</f>
        <v>73.591260167761035</v>
      </c>
      <c r="AH4" s="27">
        <f>IF(('Activity data'!AH5*EF!$H4)*kgtoGg=0,"NO",('Activity data'!AH5*EF!$H4)*kgtoGg)</f>
        <v>73.83596289834658</v>
      </c>
      <c r="AI4" s="27">
        <f>IF(('Activity data'!AI5*EF!$H4)*kgtoGg=0,"NO",('Activity data'!AI5*EF!$H4)*kgtoGg)</f>
        <v>73.954711561483919</v>
      </c>
      <c r="AJ4" s="27">
        <f>IF(('Activity data'!AJ5*EF!$H4)*kgtoGg=0,"NO",('Activity data'!AJ5*EF!$H4)*kgtoGg)</f>
        <v>74.217071552078707</v>
      </c>
      <c r="AK4" s="27">
        <f>IF(('Activity data'!AK5*EF!$H4)*kgtoGg=0,"NO",('Activity data'!AK5*EF!$H4)*kgtoGg)</f>
        <v>74.518042528471327</v>
      </c>
      <c r="AL4" s="27">
        <f>IF(('Activity data'!AL5*EF!$H4)*kgtoGg=0,"NO",('Activity data'!AL5*EF!$H4)*kgtoGg)</f>
        <v>72.278058710529962</v>
      </c>
      <c r="AM4" s="27">
        <f>IF(('Activity data'!AM5*EF!$H4)*kgtoGg=0,"NO",('Activity data'!AM5*EF!$H4)*kgtoGg)</f>
        <v>73.03807438085822</v>
      </c>
      <c r="AN4" s="27">
        <f>IF(('Activity data'!AN5*EF!$H4)*kgtoGg=0,"NO",('Activity data'!AN5*EF!$H4)*kgtoGg)</f>
        <v>73.497473218529493</v>
      </c>
      <c r="AO4" s="27">
        <f>IF(('Activity data'!AO5*EF!$H4)*kgtoGg=0,"NO",('Activity data'!AO5*EF!$H4)*kgtoGg)</f>
        <v>73.890719483899275</v>
      </c>
      <c r="AP4" s="27">
        <f>IF(('Activity data'!AP5*EF!$H4)*kgtoGg=0,"NO",('Activity data'!AP5*EF!$H4)*kgtoGg)</f>
        <v>74.35576712485107</v>
      </c>
      <c r="AQ4" s="27">
        <f>IF(('Activity data'!AQ5*EF!$H4)*kgtoGg=0,"NO",('Activity data'!AQ5*EF!$H4)*kgtoGg)</f>
        <v>74.917744782883318</v>
      </c>
      <c r="AR4" s="27">
        <f>IF(('Activity data'!AR5*EF!$H4)*kgtoGg=0,"NO",('Activity data'!AR5*EF!$H4)*kgtoGg)</f>
        <v>75.480712739066789</v>
      </c>
      <c r="AS4" s="27">
        <f>IF(('Activity data'!AS5*EF!$H4)*kgtoGg=0,"NO",('Activity data'!AS5*EF!$H4)*kgtoGg)</f>
        <v>76.125654659254948</v>
      </c>
      <c r="AT4" s="27">
        <f>IF(('Activity data'!AT5*EF!$H4)*kgtoGg=0,"NO",('Activity data'!AT5*EF!$H4)*kgtoGg)</f>
        <v>76.828014535774486</v>
      </c>
      <c r="AU4" s="27">
        <f>IF(('Activity data'!AU5*EF!$H4)*kgtoGg=0,"NO",('Activity data'!AU5*EF!$H4)*kgtoGg)</f>
        <v>77.573956139531504</v>
      </c>
      <c r="AV4" s="27">
        <f>IF(('Activity data'!AV5*EF!$H4)*kgtoGg=0,"NO",('Activity data'!AV5*EF!$H4)*kgtoGg)</f>
        <v>78.322735662916926</v>
      </c>
      <c r="AW4" s="27">
        <f>IF(('Activity data'!AW5*EF!$H4)*kgtoGg=0,"NO",('Activity data'!AW5*EF!$H4)*kgtoGg)</f>
        <v>79.194074749361434</v>
      </c>
      <c r="AX4" s="27">
        <f>IF(('Activity data'!AX5*EF!$H4)*kgtoGg=0,"NO",('Activity data'!AX5*EF!$H4)*kgtoGg)</f>
        <v>80.126442167423448</v>
      </c>
      <c r="AY4" s="27">
        <f>IF(('Activity data'!AY5*EF!$H4)*kgtoGg=0,"NO",('Activity data'!AY5*EF!$H4)*kgtoGg)</f>
        <v>81.120126702839158</v>
      </c>
      <c r="AZ4" s="27">
        <f>IF(('Activity data'!AZ5*EF!$H4)*kgtoGg=0,"NO",('Activity data'!AZ5*EF!$H4)*kgtoGg)</f>
        <v>82.27309418252193</v>
      </c>
      <c r="BA4" s="27">
        <f>IF(('Activity data'!BA5*EF!$H4)*kgtoGg=0,"NO",('Activity data'!BA5*EF!$H4)*kgtoGg)</f>
        <v>83.364917403720654</v>
      </c>
      <c r="BB4" s="27">
        <f>IF(('Activity data'!BB5*EF!$H4)*kgtoGg=0,"NO",('Activity data'!BB5*EF!$H4)*kgtoGg)</f>
        <v>84.505835771801443</v>
      </c>
      <c r="BC4" s="27">
        <f>IF(('Activity data'!BC5*EF!$H4)*kgtoGg=0,"NO",('Activity data'!BC5*EF!$H4)*kgtoGg)</f>
        <v>85.763860794320209</v>
      </c>
      <c r="BD4" s="27">
        <f>IF(('Activity data'!BD5*EF!$H4)*kgtoGg=0,"NO",('Activity data'!BD5*EF!$H4)*kgtoGg)</f>
        <v>86.948675793670645</v>
      </c>
      <c r="BE4" s="27">
        <f>IF(('Activity data'!BE5*EF!$H4)*kgtoGg=0,"NO",('Activity data'!BE5*EF!$H4)*kgtoGg)</f>
        <v>88.160099286554015</v>
      </c>
      <c r="BF4" s="27">
        <f>IF(('Activity data'!BF5*EF!$H4)*kgtoGg=0,"NO",('Activity data'!BF5*EF!$H4)*kgtoGg)</f>
        <v>89.381233327434984</v>
      </c>
      <c r="BG4" s="27">
        <f>IF(('Activity data'!BG5*EF!$H4)*kgtoGg=0,"NO",('Activity data'!BG5*EF!$H4)*kgtoGg)</f>
        <v>90.68593626031128</v>
      </c>
      <c r="BH4" s="27">
        <f>IF(('Activity data'!BH5*EF!$H4)*kgtoGg=0,"NO",('Activity data'!BH5*EF!$H4)*kgtoGg)</f>
        <v>91.915255719311389</v>
      </c>
      <c r="BI4" s="27">
        <f>IF(('Activity data'!BI5*EF!$H4)*kgtoGg=0,"NO",('Activity data'!BI5*EF!$H4)*kgtoGg)</f>
        <v>93.16331596497902</v>
      </c>
      <c r="BJ4" s="27">
        <f>IF(('Activity data'!BJ5*EF!$H4)*kgtoGg=0,"NO",('Activity data'!BJ5*EF!$H4)*kgtoGg)</f>
        <v>94.453368156139248</v>
      </c>
      <c r="BK4" s="27">
        <f>IF(('Activity data'!BK5*EF!$H4)*kgtoGg=0,"NO",('Activity data'!BK5*EF!$H4)*kgtoGg)</f>
        <v>95.792123906177778</v>
      </c>
      <c r="BL4" s="27">
        <f>IF(('Activity data'!BL5*EF!$H4)*kgtoGg=0,"NO",('Activity data'!BL5*EF!$H4)*kgtoGg)</f>
        <v>97.122266652191996</v>
      </c>
      <c r="BM4" s="27">
        <f>IF(('Activity data'!BM5*EF!$H4)*kgtoGg=0,"NO",('Activity data'!BM5*EF!$H4)*kgtoGg)</f>
        <v>97.29964611165525</v>
      </c>
      <c r="BN4" s="27">
        <f>IF(('Activity data'!BN5*EF!$H4)*kgtoGg=0,"NO",('Activity data'!BN5*EF!$H4)*kgtoGg)</f>
        <v>97.244022841937863</v>
      </c>
      <c r="BO4" s="27">
        <f>IF(('Activity data'!BO5*EF!$H4)*kgtoGg=0,"NO",('Activity data'!BO5*EF!$H4)*kgtoGg)</f>
        <v>97.176505023013036</v>
      </c>
      <c r="BP4" s="27">
        <f>IF(('Activity data'!BP5*EF!$H4)*kgtoGg=0,"NO",('Activity data'!BP5*EF!$H4)*kgtoGg)</f>
        <v>97.007011814031102</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58.1066387636453</v>
      </c>
      <c r="AF5" s="27">
        <f>IF(('Activity data'!AF6*EF!$H5)*kgtoGg=0,"NO",('Activity data'!AF6*EF!$H5)*kgtoGg)</f>
        <v>58.564977012483297</v>
      </c>
      <c r="AG5" s="27">
        <f>IF(('Activity data'!AG6*EF!$H5)*kgtoGg=0,"NO",('Activity data'!AG6*EF!$H5)*kgtoGg)</f>
        <v>58.859508160444918</v>
      </c>
      <c r="AH5" s="27">
        <f>IF(('Activity data'!AH6*EF!$H5)*kgtoGg=0,"NO",('Activity data'!AH6*EF!$H5)*kgtoGg)</f>
        <v>59.055225455337663</v>
      </c>
      <c r="AI5" s="27">
        <f>IF(('Activity data'!AI6*EF!$H5)*kgtoGg=0,"NO",('Activity data'!AI6*EF!$H5)*kgtoGg)</f>
        <v>59.150202601958618</v>
      </c>
      <c r="AJ5" s="27">
        <f>IF(('Activity data'!AJ6*EF!$H5)*kgtoGg=0,"NO",('Activity data'!AJ6*EF!$H5)*kgtoGg)</f>
        <v>59.360042465716688</v>
      </c>
      <c r="AK5" s="27">
        <f>IF(('Activity data'!AK6*EF!$H5)*kgtoGg=0,"NO",('Activity data'!AK6*EF!$H5)*kgtoGg)</f>
        <v>59.600764035107616</v>
      </c>
      <c r="AL5" s="27">
        <f>IF(('Activity data'!AL6*EF!$H5)*kgtoGg=0,"NO",('Activity data'!AL6*EF!$H5)*kgtoGg)</f>
        <v>57.809187895348245</v>
      </c>
      <c r="AM5" s="27">
        <f>IF(('Activity data'!AM6*EF!$H5)*kgtoGg=0,"NO",('Activity data'!AM6*EF!$H5)*kgtoGg)</f>
        <v>58.417061010277578</v>
      </c>
      <c r="AN5" s="27">
        <f>IF(('Activity data'!AN6*EF!$H5)*kgtoGg=0,"NO",('Activity data'!AN6*EF!$H5)*kgtoGg)</f>
        <v>58.784495805838496</v>
      </c>
      <c r="AO5" s="27">
        <f>IF(('Activity data'!AO6*EF!$H5)*kgtoGg=0,"NO",('Activity data'!AO6*EF!$H5)*kgtoGg)</f>
        <v>59.099020678939354</v>
      </c>
      <c r="AP5" s="27">
        <f>IF(('Activity data'!AP6*EF!$H5)*kgtoGg=0,"NO",('Activity data'!AP6*EF!$H5)*kgtoGg)</f>
        <v>59.470973480878037</v>
      </c>
      <c r="AQ5" s="27">
        <f>IF(('Activity data'!AQ6*EF!$H5)*kgtoGg=0,"NO",('Activity data'!AQ6*EF!$H5)*kgtoGg)</f>
        <v>59.920452515121127</v>
      </c>
      <c r="AR5" s="27">
        <f>IF(('Activity data'!AR6*EF!$H5)*kgtoGg=0,"NO",('Activity data'!AR6*EF!$H5)*kgtoGg)</f>
        <v>60.37072360621962</v>
      </c>
      <c r="AS5" s="27">
        <f>IF(('Activity data'!AS6*EF!$H5)*kgtoGg=0,"NO",('Activity data'!AS6*EF!$H5)*kgtoGg)</f>
        <v>60.886558830780118</v>
      </c>
      <c r="AT5" s="27">
        <f>IF(('Activity data'!AT6*EF!$H5)*kgtoGg=0,"NO",('Activity data'!AT6*EF!$H5)*kgtoGg)</f>
        <v>61.448317887349177</v>
      </c>
      <c r="AU5" s="27">
        <f>IF(('Activity data'!AU6*EF!$H5)*kgtoGg=0,"NO",('Activity data'!AU6*EF!$H5)*kgtoGg)</f>
        <v>62.044934330843475</v>
      </c>
      <c r="AV5" s="27">
        <f>IF(('Activity data'!AV6*EF!$H5)*kgtoGg=0,"NO",('Activity data'!AV6*EF!$H5)*kgtoGg)</f>
        <v>62.643820589437333</v>
      </c>
      <c r="AW5" s="27">
        <f>IF(('Activity data'!AW6*EF!$H5)*kgtoGg=0,"NO",('Activity data'!AW6*EF!$H5)*kgtoGg)</f>
        <v>63.340732015497736</v>
      </c>
      <c r="AX5" s="27">
        <f>IF(('Activity data'!AX6*EF!$H5)*kgtoGg=0,"NO",('Activity data'!AX6*EF!$H5)*kgtoGg)</f>
        <v>64.086454911489056</v>
      </c>
      <c r="AY5" s="27">
        <f>IF(('Activity data'!AY6*EF!$H5)*kgtoGg=0,"NO",('Activity data'!AY6*EF!$H5)*kgtoGg)</f>
        <v>64.881220253023869</v>
      </c>
      <c r="AZ5" s="27">
        <f>IF(('Activity data'!AZ6*EF!$H5)*kgtoGg=0,"NO",('Activity data'!AZ6*EF!$H5)*kgtoGg)</f>
        <v>65.803382730258434</v>
      </c>
      <c r="BA5" s="27">
        <f>IF(('Activity data'!BA6*EF!$H5)*kgtoGg=0,"NO",('Activity data'!BA6*EF!$H5)*kgtoGg)</f>
        <v>66.676641017335072</v>
      </c>
      <c r="BB5" s="27">
        <f>IF(('Activity data'!BB6*EF!$H5)*kgtoGg=0,"NO",('Activity data'!BB6*EF!$H5)*kgtoGg)</f>
        <v>67.589166415641429</v>
      </c>
      <c r="BC5" s="27">
        <f>IF(('Activity data'!BC6*EF!$H5)*kgtoGg=0,"NO",('Activity data'!BC6*EF!$H5)*kgtoGg)</f>
        <v>68.595355654828083</v>
      </c>
      <c r="BD5" s="27">
        <f>IF(('Activity data'!BD6*EF!$H5)*kgtoGg=0,"NO",('Activity data'!BD6*EF!$H5)*kgtoGg)</f>
        <v>69.542990305517719</v>
      </c>
      <c r="BE5" s="27">
        <f>IF(('Activity data'!BE6*EF!$H5)*kgtoGg=0,"NO",('Activity data'!BE6*EF!$H5)*kgtoGg)</f>
        <v>70.511906869829502</v>
      </c>
      <c r="BF5" s="27">
        <f>IF(('Activity data'!BF6*EF!$H5)*kgtoGg=0,"NO",('Activity data'!BF6*EF!$H5)*kgtoGg)</f>
        <v>71.488590091184619</v>
      </c>
      <c r="BG5" s="27">
        <f>IF(('Activity data'!BG6*EF!$H5)*kgtoGg=0,"NO",('Activity data'!BG6*EF!$H5)*kgtoGg)</f>
        <v>72.532113095812164</v>
      </c>
      <c r="BH5" s="27">
        <f>IF(('Activity data'!BH6*EF!$H5)*kgtoGg=0,"NO",('Activity data'!BH6*EF!$H5)*kgtoGg)</f>
        <v>73.515343150085755</v>
      </c>
      <c r="BI5" s="27">
        <f>IF(('Activity data'!BI6*EF!$H5)*kgtoGg=0,"NO",('Activity data'!BI6*EF!$H5)*kgtoGg)</f>
        <v>74.513562395783396</v>
      </c>
      <c r="BJ5" s="27">
        <f>IF(('Activity data'!BJ6*EF!$H5)*kgtoGg=0,"NO",('Activity data'!BJ6*EF!$H5)*kgtoGg)</f>
        <v>75.545367494648374</v>
      </c>
      <c r="BK5" s="27">
        <f>IF(('Activity data'!BK6*EF!$H5)*kgtoGg=0,"NO",('Activity data'!BK6*EF!$H5)*kgtoGg)</f>
        <v>76.616126506175064</v>
      </c>
      <c r="BL5" s="27">
        <f>IF(('Activity data'!BL6*EF!$H5)*kgtoGg=0,"NO",('Activity data'!BL6*EF!$H5)*kgtoGg)</f>
        <v>77.679996694497746</v>
      </c>
      <c r="BM5" s="27">
        <f>IF(('Activity data'!BM6*EF!$H5)*kgtoGg=0,"NO",('Activity data'!BM6*EF!$H5)*kgtoGg)</f>
        <v>77.821867722633058</v>
      </c>
      <c r="BN5" s="27">
        <f>IF(('Activity data'!BN6*EF!$H5)*kgtoGg=0,"NO",('Activity data'!BN6*EF!$H5)*kgtoGg)</f>
        <v>77.777379310688787</v>
      </c>
      <c r="BO5" s="27">
        <f>IF(('Activity data'!BO6*EF!$H5)*kgtoGg=0,"NO",('Activity data'!BO6*EF!$H5)*kgtoGg)</f>
        <v>77.723377441378204</v>
      </c>
      <c r="BP5" s="27">
        <f>IF(('Activity data'!BP6*EF!$H5)*kgtoGg=0,"NO",('Activity data'!BP6*EF!$H5)*kgtoGg)</f>
        <v>77.587813966932046</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26.272250579806308</v>
      </c>
      <c r="AF6" s="27">
        <f>IF(('Activity data'!AF7*EF!$H6)*kgtoGg=0,"NO",('Activity data'!AF7*EF!$H6)*kgtoGg)</f>
        <v>26.479482964607669</v>
      </c>
      <c r="AG6" s="27">
        <f>IF(('Activity data'!AG7*EF!$H6)*kgtoGg=0,"NO",('Activity data'!AG7*EF!$H6)*kgtoGg)</f>
        <v>26.61265184663991</v>
      </c>
      <c r="AH6" s="27">
        <f>IF(('Activity data'!AH7*EF!$H6)*kgtoGg=0,"NO",('Activity data'!AH7*EF!$H6)*kgtoGg)</f>
        <v>26.701143177813606</v>
      </c>
      <c r="AI6" s="27">
        <f>IF(('Activity data'!AI7*EF!$H6)*kgtoGg=0,"NO",('Activity data'!AI7*EF!$H6)*kgtoGg)</f>
        <v>26.744086005835896</v>
      </c>
      <c r="AJ6" s="27">
        <f>IF(('Activity data'!AJ7*EF!$H6)*kgtoGg=0,"NO",('Activity data'!AJ7*EF!$H6)*kgtoGg)</f>
        <v>26.838962694620271</v>
      </c>
      <c r="AK6" s="27">
        <f>IF(('Activity data'!AK7*EF!$H6)*kgtoGg=0,"NO",('Activity data'!AK7*EF!$H6)*kgtoGg)</f>
        <v>26.947802192577253</v>
      </c>
      <c r="AL6" s="27">
        <f>IF(('Activity data'!AL7*EF!$H6)*kgtoGg=0,"NO",('Activity data'!AL7*EF!$H6)*kgtoGg)</f>
        <v>26.137761579696217</v>
      </c>
      <c r="AM6" s="27">
        <f>IF(('Activity data'!AM7*EF!$H6)*kgtoGg=0,"NO",('Activity data'!AM7*EF!$H6)*kgtoGg)</f>
        <v>26.412604439926199</v>
      </c>
      <c r="AN6" s="27">
        <f>IF(('Activity data'!AN7*EF!$H6)*kgtoGg=0,"NO",('Activity data'!AN7*EF!$H6)*kgtoGg)</f>
        <v>26.578735870449691</v>
      </c>
      <c r="AO6" s="27">
        <f>IF(('Activity data'!AO7*EF!$H6)*kgtoGg=0,"NO",('Activity data'!AO7*EF!$H6)*kgtoGg)</f>
        <v>26.720944686094654</v>
      </c>
      <c r="AP6" s="27">
        <f>IF(('Activity data'!AP7*EF!$H6)*kgtoGg=0,"NO",('Activity data'!AP7*EF!$H6)*kgtoGg)</f>
        <v>26.889118881407221</v>
      </c>
      <c r="AQ6" s="27">
        <f>IF(('Activity data'!AQ7*EF!$H6)*kgtoGg=0,"NO",('Activity data'!AQ7*EF!$H6)*kgtoGg)</f>
        <v>27.092345673891938</v>
      </c>
      <c r="AR6" s="27">
        <f>IF(('Activity data'!AR7*EF!$H6)*kgtoGg=0,"NO",('Activity data'!AR7*EF!$H6)*kgtoGg)</f>
        <v>27.295930585803653</v>
      </c>
      <c r="AS6" s="27">
        <f>IF(('Activity data'!AS7*EF!$H6)*kgtoGg=0,"NO",('Activity data'!AS7*EF!$H6)*kgtoGg)</f>
        <v>27.529159569029972</v>
      </c>
      <c r="AT6" s="27">
        <f>IF(('Activity data'!AT7*EF!$H6)*kgtoGg=0,"NO",('Activity data'!AT7*EF!$H6)*kgtoGg)</f>
        <v>27.783152486426044</v>
      </c>
      <c r="AU6" s="27">
        <f>IF(('Activity data'!AU7*EF!$H6)*kgtoGg=0,"NO",('Activity data'!AU7*EF!$H6)*kgtoGg)</f>
        <v>28.052905771713675</v>
      </c>
      <c r="AV6" s="27">
        <f>IF(('Activity data'!AV7*EF!$H6)*kgtoGg=0,"NO",('Activity data'!AV7*EF!$H6)*kgtoGg)</f>
        <v>28.323685327877314</v>
      </c>
      <c r="AW6" s="27">
        <f>IF(('Activity data'!AW7*EF!$H6)*kgtoGg=0,"NO",('Activity data'!AW7*EF!$H6)*kgtoGg)</f>
        <v>28.638785839745914</v>
      </c>
      <c r="AX6" s="27">
        <f>IF(('Activity data'!AX7*EF!$H6)*kgtoGg=0,"NO",('Activity data'!AX7*EF!$H6)*kgtoGg)</f>
        <v>28.975955898166863</v>
      </c>
      <c r="AY6" s="27">
        <f>IF(('Activity data'!AY7*EF!$H6)*kgtoGg=0,"NO",('Activity data'!AY7*EF!$H6)*kgtoGg)</f>
        <v>29.335299936115451</v>
      </c>
      <c r="AZ6" s="27">
        <f>IF(('Activity data'!AZ7*EF!$H6)*kgtoGg=0,"NO",('Activity data'!AZ7*EF!$H6)*kgtoGg)</f>
        <v>29.752245128484059</v>
      </c>
      <c r="BA6" s="27">
        <f>IF(('Activity data'!BA7*EF!$H6)*kgtoGg=0,"NO",('Activity data'!BA7*EF!$H6)*kgtoGg)</f>
        <v>30.147078851912642</v>
      </c>
      <c r="BB6" s="27">
        <f>IF(('Activity data'!BB7*EF!$H6)*kgtoGg=0,"NO",('Activity data'!BB7*EF!$H6)*kgtoGg)</f>
        <v>30.559666749523767</v>
      </c>
      <c r="BC6" s="27">
        <f>IF(('Activity data'!BC7*EF!$H6)*kgtoGg=0,"NO",('Activity data'!BC7*EF!$H6)*kgtoGg)</f>
        <v>31.014603679022368</v>
      </c>
      <c r="BD6" s="27">
        <f>IF(('Activity data'!BD7*EF!$H6)*kgtoGg=0,"NO",('Activity data'!BD7*EF!$H6)*kgtoGg)</f>
        <v>31.443065822604513</v>
      </c>
      <c r="BE6" s="27">
        <f>IF(('Activity data'!BE7*EF!$H6)*kgtoGg=0,"NO",('Activity data'!BE7*EF!$H6)*kgtoGg)</f>
        <v>31.881150339454091</v>
      </c>
      <c r="BF6" s="27">
        <f>IF(('Activity data'!BF7*EF!$H6)*kgtoGg=0,"NO",('Activity data'!BF7*EF!$H6)*kgtoGg)</f>
        <v>32.322746461248492</v>
      </c>
      <c r="BG6" s="27">
        <f>IF(('Activity data'!BG7*EF!$H6)*kgtoGg=0,"NO",('Activity data'!BG7*EF!$H6)*kgtoGg)</f>
        <v>32.794563424795179</v>
      </c>
      <c r="BH6" s="27">
        <f>IF(('Activity data'!BH7*EF!$H6)*kgtoGg=0,"NO",('Activity data'!BH7*EF!$H6)*kgtoGg)</f>
        <v>33.239119622040477</v>
      </c>
      <c r="BI6" s="27">
        <f>IF(('Activity data'!BI7*EF!$H6)*kgtoGg=0,"NO",('Activity data'!BI7*EF!$H6)*kgtoGg)</f>
        <v>33.690453010351376</v>
      </c>
      <c r="BJ6" s="27">
        <f>IF(('Activity data'!BJ7*EF!$H6)*kgtoGg=0,"NO",('Activity data'!BJ7*EF!$H6)*kgtoGg)</f>
        <v>34.156971857142132</v>
      </c>
      <c r="BK6" s="27">
        <f>IF(('Activity data'!BK7*EF!$H6)*kgtoGg=0,"NO",('Activity data'!BK7*EF!$H6)*kgtoGg)</f>
        <v>34.641103268973431</v>
      </c>
      <c r="BL6" s="27">
        <f>IF(('Activity data'!BL7*EF!$H6)*kgtoGg=0,"NO",('Activity data'!BL7*EF!$H6)*kgtoGg)</f>
        <v>35.122119978366818</v>
      </c>
      <c r="BM6" s="27">
        <f>IF(('Activity data'!BM7*EF!$H6)*kgtoGg=0,"NO",('Activity data'!BM7*EF!$H6)*kgtoGg)</f>
        <v>35.186265337322219</v>
      </c>
      <c r="BN6" s="27">
        <f>IF(('Activity data'!BN7*EF!$H6)*kgtoGg=0,"NO",('Activity data'!BN7*EF!$H6)*kgtoGg)</f>
        <v>35.166150411878817</v>
      </c>
      <c r="BO6" s="27">
        <f>IF(('Activity data'!BO7*EF!$H6)*kgtoGg=0,"NO",('Activity data'!BO7*EF!$H6)*kgtoGg)</f>
        <v>35.141734085749938</v>
      </c>
      <c r="BP6" s="27">
        <f>IF(('Activity data'!BP7*EF!$H6)*kgtoGg=0,"NO",('Activity data'!BP7*EF!$H6)*kgtoGg)</f>
        <v>35.080440614885013</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463.23498593143177</v>
      </c>
      <c r="AE7" s="27">
        <f>IF(('Activity data'!AE8*EF!$H7)*kgtoGg=0,"NO",('Activity data'!AE8*EF!$H7)*kgtoGg)</f>
        <v>459.21749683621607</v>
      </c>
      <c r="AF7" s="27">
        <f>IF(('Activity data'!AF8*EF!$H7)*kgtoGg=0,"NO",('Activity data'!AF8*EF!$H7)*kgtoGg)</f>
        <v>457.68816035731265</v>
      </c>
      <c r="AG7" s="27">
        <f>IF(('Activity data'!AG8*EF!$H7)*kgtoGg=0,"NO",('Activity data'!AG8*EF!$H7)*kgtoGg)</f>
        <v>451.57633407663525</v>
      </c>
      <c r="AH7" s="27">
        <f>IF(('Activity data'!AH8*EF!$H7)*kgtoGg=0,"NO",('Activity data'!AH8*EF!$H7)*kgtoGg)</f>
        <v>442.70486896910722</v>
      </c>
      <c r="AI7" s="27">
        <f>IF(('Activity data'!AI8*EF!$H7)*kgtoGg=0,"NO",('Activity data'!AI8*EF!$H7)*kgtoGg)</f>
        <v>431.25721304480408</v>
      </c>
      <c r="AJ7" s="27">
        <f>IF(('Activity data'!AJ8*EF!$H7)*kgtoGg=0,"NO",('Activity data'!AJ8*EF!$H7)*kgtoGg)</f>
        <v>422.22811200839209</v>
      </c>
      <c r="AK7" s="27">
        <f>IF(('Activity data'!AK8*EF!$H7)*kgtoGg=0,"NO",('Activity data'!AK8*EF!$H7)*kgtoGg)</f>
        <v>413.68555596285597</v>
      </c>
      <c r="AL7" s="27">
        <f>IF(('Activity data'!AL8*EF!$H7)*kgtoGg=0,"NO",('Activity data'!AL8*EF!$H7)*kgtoGg)</f>
        <v>363.92267022015108</v>
      </c>
      <c r="AM7" s="27">
        <f>IF(('Activity data'!AM8*EF!$H7)*kgtoGg=0,"NO",('Activity data'!AM8*EF!$H7)*kgtoGg)</f>
        <v>369.83392374165419</v>
      </c>
      <c r="AN7" s="27">
        <f>IF(('Activity data'!AN8*EF!$H7)*kgtoGg=0,"NO",('Activity data'!AN8*EF!$H7)*kgtoGg)</f>
        <v>370.62375552016323</v>
      </c>
      <c r="AO7" s="27">
        <f>IF(('Activity data'!AO8*EF!$H7)*kgtoGg=0,"NO",('Activity data'!AO8*EF!$H7)*kgtoGg)</f>
        <v>370.14667890949841</v>
      </c>
      <c r="AP7" s="27">
        <f>IF(('Activity data'!AP8*EF!$H7)*kgtoGg=0,"NO",('Activity data'!AP8*EF!$H7)*kgtoGg)</f>
        <v>370.56346091203341</v>
      </c>
      <c r="AQ7" s="27">
        <f>IF(('Activity data'!AQ8*EF!$H7)*kgtoGg=0,"NO",('Activity data'!AQ8*EF!$H7)*kgtoGg)</f>
        <v>372.21634714113918</v>
      </c>
      <c r="AR7" s="27">
        <f>IF(('Activity data'!AR8*EF!$H7)*kgtoGg=0,"NO",('Activity data'!AR8*EF!$H7)*kgtoGg)</f>
        <v>374.38063101893766</v>
      </c>
      <c r="AS7" s="27">
        <f>IF(('Activity data'!AS8*EF!$H7)*kgtoGg=0,"NO",('Activity data'!AS8*EF!$H7)*kgtoGg)</f>
        <v>377.49124923458203</v>
      </c>
      <c r="AT7" s="27">
        <f>IF(('Activity data'!AT8*EF!$H7)*kgtoGg=0,"NO",('Activity data'!AT8*EF!$H7)*kgtoGg)</f>
        <v>381.15640207994926</v>
      </c>
      <c r="AU7" s="27">
        <f>IF(('Activity data'!AU8*EF!$H7)*kgtoGg=0,"NO",('Activity data'!AU8*EF!$H7)*kgtoGg)</f>
        <v>385.15695535595285</v>
      </c>
      <c r="AV7" s="27">
        <f>IF(('Activity data'!AV8*EF!$H7)*kgtoGg=0,"NO",('Activity data'!AV8*EF!$H7)*kgtoGg)</f>
        <v>388.91047436804598</v>
      </c>
      <c r="AW7" s="27">
        <f>IF(('Activity data'!AW8*EF!$H7)*kgtoGg=0,"NO",('Activity data'!AW8*EF!$H7)*kgtoGg)</f>
        <v>391.31162286255994</v>
      </c>
      <c r="AX7" s="27">
        <f>IF(('Activity data'!AX8*EF!$H7)*kgtoGg=0,"NO",('Activity data'!AX8*EF!$H7)*kgtoGg)</f>
        <v>394.05176095805206</v>
      </c>
      <c r="AY7" s="27">
        <f>IF(('Activity data'!AY8*EF!$H7)*kgtoGg=0,"NO",('Activity data'!AY8*EF!$H7)*kgtoGg)</f>
        <v>397.09379636887275</v>
      </c>
      <c r="AZ7" s="27">
        <f>IF(('Activity data'!AZ8*EF!$H7)*kgtoGg=0,"NO",('Activity data'!AZ8*EF!$H7)*kgtoGg)</f>
        <v>401.64025186980558</v>
      </c>
      <c r="BA7" s="27">
        <f>IF(('Activity data'!BA8*EF!$H7)*kgtoGg=0,"NO",('Activity data'!BA8*EF!$H7)*kgtoGg)</f>
        <v>404.832238788979</v>
      </c>
      <c r="BB7" s="27">
        <f>IF(('Activity data'!BB8*EF!$H7)*kgtoGg=0,"NO",('Activity data'!BB8*EF!$H7)*kgtoGg)</f>
        <v>408.53771720310334</v>
      </c>
      <c r="BC7" s="27">
        <f>IF(('Activity data'!BC8*EF!$H7)*kgtoGg=0,"NO",('Activity data'!BC8*EF!$H7)*kgtoGg)</f>
        <v>413.04794623860931</v>
      </c>
      <c r="BD7" s="27">
        <f>IF(('Activity data'!BD8*EF!$H7)*kgtoGg=0,"NO",('Activity data'!BD8*EF!$H7)*kgtoGg)</f>
        <v>416.08516578752369</v>
      </c>
      <c r="BE7" s="27">
        <f>IF(('Activity data'!BE8*EF!$H7)*kgtoGg=0,"NO",('Activity data'!BE8*EF!$H7)*kgtoGg)</f>
        <v>418.84795237362164</v>
      </c>
      <c r="BF7" s="27">
        <f>IF(('Activity data'!BF8*EF!$H7)*kgtoGg=0,"NO",('Activity data'!BF8*EF!$H7)*kgtoGg)</f>
        <v>421.14259357497843</v>
      </c>
      <c r="BG7" s="27">
        <f>IF(('Activity data'!BG8*EF!$H7)*kgtoGg=0,"NO",('Activity data'!BG8*EF!$H7)*kgtoGg)</f>
        <v>426.30838613101645</v>
      </c>
      <c r="BH7" s="27">
        <f>IF(('Activity data'!BH8*EF!$H7)*kgtoGg=0,"NO",('Activity data'!BH8*EF!$H7)*kgtoGg)</f>
        <v>430.1806592294709</v>
      </c>
      <c r="BI7" s="27">
        <f>IF(('Activity data'!BI8*EF!$H7)*kgtoGg=0,"NO",('Activity data'!BI8*EF!$H7)*kgtoGg)</f>
        <v>433.78797029363898</v>
      </c>
      <c r="BJ7" s="27">
        <f>IF(('Activity data'!BJ8*EF!$H7)*kgtoGg=0,"NO",('Activity data'!BJ8*EF!$H7)*kgtoGg)</f>
        <v>437.36239072645054</v>
      </c>
      <c r="BK7" s="27">
        <f>IF(('Activity data'!BK8*EF!$H7)*kgtoGg=0,"NO",('Activity data'!BK8*EF!$H7)*kgtoGg)</f>
        <v>440.95299972318497</v>
      </c>
      <c r="BL7" s="27">
        <f>IF(('Activity data'!BL8*EF!$H7)*kgtoGg=0,"NO",('Activity data'!BL8*EF!$H7)*kgtoGg)</f>
        <v>444.33470477946031</v>
      </c>
      <c r="BM7" s="27">
        <f>IF(('Activity data'!BM8*EF!$H7)*kgtoGg=0,"NO",('Activity data'!BM8*EF!$H7)*kgtoGg)</f>
        <v>436.35857183281229</v>
      </c>
      <c r="BN7" s="27">
        <f>IF(('Activity data'!BN8*EF!$H7)*kgtoGg=0,"NO",('Activity data'!BN8*EF!$H7)*kgtoGg)</f>
        <v>426.23922485546348</v>
      </c>
      <c r="BO7" s="27">
        <f>IF(('Activity data'!BO8*EF!$H7)*kgtoGg=0,"NO",('Activity data'!BO8*EF!$H7)*kgtoGg)</f>
        <v>416.11707012490297</v>
      </c>
      <c r="BP7" s="27">
        <f>IF(('Activity data'!BP8*EF!$H7)*kgtoGg=0,"NO",('Activity data'!BP8*EF!$H7)*kgtoGg)</f>
        <v>405.20349470018323</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326.20040935577731</v>
      </c>
      <c r="AE8" s="27">
        <f>IF(('Activity data'!AE9*EF!$H8)*kgtoGg=0,"NO",('Activity data'!AE9*EF!$H8)*kgtoGg)</f>
        <v>323.37137738012319</v>
      </c>
      <c r="AF8" s="27">
        <f>IF(('Activity data'!AF9*EF!$H8)*kgtoGg=0,"NO",('Activity data'!AF9*EF!$H8)*kgtoGg)</f>
        <v>322.29445054900759</v>
      </c>
      <c r="AG8" s="27">
        <f>IF(('Activity data'!AG9*EF!$H8)*kgtoGg=0,"NO",('Activity data'!AG9*EF!$H8)*kgtoGg)</f>
        <v>317.99063003627219</v>
      </c>
      <c r="AH8" s="27">
        <f>IF(('Activity data'!AH9*EF!$H8)*kgtoGg=0,"NO",('Activity data'!AH9*EF!$H8)*kgtoGg)</f>
        <v>311.74352945546798</v>
      </c>
      <c r="AI8" s="27">
        <f>IF(('Activity data'!AI9*EF!$H8)*kgtoGg=0,"NO",('Activity data'!AI9*EF!$H8)*kgtoGg)</f>
        <v>303.68232906672063</v>
      </c>
      <c r="AJ8" s="27">
        <f>IF(('Activity data'!AJ9*EF!$H8)*kgtoGg=0,"NO",('Activity data'!AJ9*EF!$H8)*kgtoGg)</f>
        <v>297.32422455466593</v>
      </c>
      <c r="AK8" s="27">
        <f>IF(('Activity data'!AK9*EF!$H8)*kgtoGg=0,"NO",('Activity data'!AK9*EF!$H8)*kgtoGg)</f>
        <v>291.30873487096778</v>
      </c>
      <c r="AL8" s="27">
        <f>IF(('Activity data'!AL9*EF!$H8)*kgtoGg=0,"NO",('Activity data'!AL9*EF!$H8)*kgtoGg)</f>
        <v>256.26674928484914</v>
      </c>
      <c r="AM8" s="27">
        <f>IF(('Activity data'!AM9*EF!$H8)*kgtoGg=0,"NO",('Activity data'!AM9*EF!$H8)*kgtoGg)</f>
        <v>260.42933064653744</v>
      </c>
      <c r="AN8" s="27">
        <f>IF(('Activity data'!AN9*EF!$H8)*kgtoGg=0,"NO",('Activity data'!AN9*EF!$H8)*kgtoGg)</f>
        <v>260.98551370113506</v>
      </c>
      <c r="AO8" s="27">
        <f>IF(('Activity data'!AO9*EF!$H8)*kgtoGg=0,"NO",('Activity data'!AO9*EF!$H8)*kgtoGg)</f>
        <v>260.64956630851736</v>
      </c>
      <c r="AP8" s="27">
        <f>IF(('Activity data'!AP9*EF!$H8)*kgtoGg=0,"NO",('Activity data'!AP9*EF!$H8)*kgtoGg)</f>
        <v>260.94305549644156</v>
      </c>
      <c r="AQ8" s="27">
        <f>IF(('Activity data'!AQ9*EF!$H8)*kgtoGg=0,"NO",('Activity data'!AQ9*EF!$H8)*kgtoGg)</f>
        <v>262.10698348316021</v>
      </c>
      <c r="AR8" s="27">
        <f>IF(('Activity data'!AR9*EF!$H8)*kgtoGg=0,"NO",('Activity data'!AR9*EF!$H8)*kgtoGg)</f>
        <v>263.63102702119397</v>
      </c>
      <c r="AS8" s="27">
        <f>IF(('Activity data'!AS9*EF!$H8)*kgtoGg=0,"NO",('Activity data'!AS9*EF!$H8)*kgtoGg)</f>
        <v>265.82145944989435</v>
      </c>
      <c r="AT8" s="27">
        <f>IF(('Activity data'!AT9*EF!$H8)*kgtoGg=0,"NO",('Activity data'!AT9*EF!$H8)*kgtoGg)</f>
        <v>268.40238359168012</v>
      </c>
      <c r="AU8" s="27">
        <f>IF(('Activity data'!AU9*EF!$H8)*kgtoGg=0,"NO",('Activity data'!AU9*EF!$H8)*kgtoGg)</f>
        <v>271.21948971689659</v>
      </c>
      <c r="AV8" s="27">
        <f>IF(('Activity data'!AV9*EF!$H8)*kgtoGg=0,"NO",('Activity data'!AV9*EF!$H8)*kgtoGg)</f>
        <v>273.86263946908457</v>
      </c>
      <c r="AW8" s="27">
        <f>IF(('Activity data'!AW9*EF!$H8)*kgtoGg=0,"NO",('Activity data'!AW9*EF!$H8)*kgtoGg)</f>
        <v>275.55347812683311</v>
      </c>
      <c r="AX8" s="27">
        <f>IF(('Activity data'!AX9*EF!$H8)*kgtoGg=0,"NO",('Activity data'!AX9*EF!$H8)*kgtoGg)</f>
        <v>277.48302618686068</v>
      </c>
      <c r="AY8" s="27">
        <f>IF(('Activity data'!AY9*EF!$H8)*kgtoGg=0,"NO",('Activity data'!AY9*EF!$H8)*kgtoGg)</f>
        <v>279.62516403573062</v>
      </c>
      <c r="AZ8" s="27">
        <f>IF(('Activity data'!AZ9*EF!$H8)*kgtoGg=0,"NO",('Activity data'!AZ9*EF!$H8)*kgtoGg)</f>
        <v>282.82668311473566</v>
      </c>
      <c r="BA8" s="27">
        <f>IF(('Activity data'!BA9*EF!$H8)*kgtoGg=0,"NO",('Activity data'!BA9*EF!$H8)*kgtoGg)</f>
        <v>285.07441368629225</v>
      </c>
      <c r="BB8" s="27">
        <f>IF(('Activity data'!BB9*EF!$H8)*kgtoGg=0,"NO",('Activity data'!BB9*EF!$H8)*kgtoGg)</f>
        <v>287.68373425200031</v>
      </c>
      <c r="BC8" s="27">
        <f>IF(('Activity data'!BC9*EF!$H8)*kgtoGg=0,"NO",('Activity data'!BC9*EF!$H8)*kgtoGg)</f>
        <v>290.85974341009984</v>
      </c>
      <c r="BD8" s="27">
        <f>IF(('Activity data'!BD9*EF!$H8)*kgtoGg=0,"NO",('Activity data'!BD9*EF!$H8)*kgtoGg)</f>
        <v>292.99849002952271</v>
      </c>
      <c r="BE8" s="27">
        <f>IF(('Activity data'!BE9*EF!$H8)*kgtoGg=0,"NO",('Activity data'!BE9*EF!$H8)*kgtoGg)</f>
        <v>294.94398668395985</v>
      </c>
      <c r="BF8" s="27">
        <f>IF(('Activity data'!BF9*EF!$H8)*kgtoGg=0,"NO",('Activity data'!BF9*EF!$H8)*kgtoGg)</f>
        <v>296.55982512867956</v>
      </c>
      <c r="BG8" s="27">
        <f>IF(('Activity data'!BG9*EF!$H8)*kgtoGg=0,"NO",('Activity data'!BG9*EF!$H8)*kgtoGg)</f>
        <v>300.19746843629463</v>
      </c>
      <c r="BH8" s="27">
        <f>IF(('Activity data'!BH9*EF!$H8)*kgtoGg=0,"NO",('Activity data'!BH9*EF!$H8)*kgtoGg)</f>
        <v>302.92424233769458</v>
      </c>
      <c r="BI8" s="27">
        <f>IF(('Activity data'!BI9*EF!$H8)*kgtoGg=0,"NO",('Activity data'!BI9*EF!$H8)*kgtoGg)</f>
        <v>305.46443550432082</v>
      </c>
      <c r="BJ8" s="27">
        <f>IF(('Activity data'!BJ9*EF!$H8)*kgtoGg=0,"NO",('Activity data'!BJ9*EF!$H8)*kgtoGg)</f>
        <v>307.98146777477501</v>
      </c>
      <c r="BK8" s="27">
        <f>IF(('Activity data'!BK9*EF!$H8)*kgtoGg=0,"NO",('Activity data'!BK9*EF!$H8)*kgtoGg)</f>
        <v>310.50989969408755</v>
      </c>
      <c r="BL8" s="27">
        <f>IF(('Activity data'!BL9*EF!$H8)*kgtoGg=0,"NO",('Activity data'!BL9*EF!$H8)*kgtoGg)</f>
        <v>312.89122581836426</v>
      </c>
      <c r="BM8" s="27">
        <f>IF(('Activity data'!BM9*EF!$H8)*kgtoGg=0,"NO",('Activity data'!BM9*EF!$H8)*kgtoGg)</f>
        <v>307.27459945962505</v>
      </c>
      <c r="BN8" s="27">
        <f>IF(('Activity data'!BN9*EF!$H8)*kgtoGg=0,"NO",('Activity data'!BN9*EF!$H8)*kgtoGg)</f>
        <v>300.14876650944944</v>
      </c>
      <c r="BO8" s="27">
        <f>IF(('Activity data'!BO9*EF!$H8)*kgtoGg=0,"NO",('Activity data'!BO9*EF!$H8)*kgtoGg)</f>
        <v>293.02095639806015</v>
      </c>
      <c r="BP8" s="27">
        <f>IF(('Activity data'!BP9*EF!$H8)*kgtoGg=0,"NO",('Activity data'!BP9*EF!$H8)*kgtoGg)</f>
        <v>285.33584435083299</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32.967337371253556</v>
      </c>
      <c r="AF9" s="27">
        <f>IF(('Activity data'!AF10*EF!$H9)*kgtoGg=0,"NO",('Activity data'!AF10*EF!$H9)*kgtoGg)</f>
        <v>34.24365507843369</v>
      </c>
      <c r="AG9" s="27">
        <f>IF(('Activity data'!AG10*EF!$H9)*kgtoGg=0,"NO",('Activity data'!AG10*EF!$H9)*kgtoGg)</f>
        <v>35.195504797614667</v>
      </c>
      <c r="AH9" s="27">
        <f>IF(('Activity data'!AH10*EF!$H9)*kgtoGg=0,"NO",('Activity data'!AH10*EF!$H9)*kgtoGg)</f>
        <v>35.929559405213347</v>
      </c>
      <c r="AI9" s="27">
        <f>IF(('Activity data'!AI10*EF!$H9)*kgtoGg=0,"NO",('Activity data'!AI10*EF!$H9)*kgtoGg)</f>
        <v>36.435327957872921</v>
      </c>
      <c r="AJ9" s="27">
        <f>IF(('Activity data'!AJ10*EF!$H9)*kgtoGg=0,"NO",('Activity data'!AJ10*EF!$H9)*kgtoGg)</f>
        <v>37.125912791560353</v>
      </c>
      <c r="AK9" s="27">
        <f>IF(('Activity data'!AK10*EF!$H9)*kgtoGg=0,"NO",('Activity data'!AK10*EF!$H9)*kgtoGg)</f>
        <v>37.849847328761328</v>
      </c>
      <c r="AL9" s="27">
        <f>IF(('Activity data'!AL10*EF!$H9)*kgtoGg=0,"NO",('Activity data'!AL10*EF!$H9)*kgtoGg)</f>
        <v>34.642540512761734</v>
      </c>
      <c r="AM9" s="27">
        <f>IF(('Activity data'!AM10*EF!$H9)*kgtoGg=0,"NO",('Activity data'!AM10*EF!$H9)*kgtoGg)</f>
        <v>36.053433960046704</v>
      </c>
      <c r="AN9" s="27">
        <f>IF(('Activity data'!AN10*EF!$H9)*kgtoGg=0,"NO",('Activity data'!AN10*EF!$H9)*kgtoGg)</f>
        <v>36.988957132890164</v>
      </c>
      <c r="AO9" s="27">
        <f>IF(('Activity data'!AO10*EF!$H9)*kgtoGg=0,"NO",('Activity data'!AO10*EF!$H9)*kgtoGg)</f>
        <v>37.80798232443135</v>
      </c>
      <c r="AP9" s="27">
        <f>IF(('Activity data'!AP10*EF!$H9)*kgtoGg=0,"NO",('Activity data'!AP10*EF!$H9)*kgtoGg)</f>
        <v>38.728070098671076</v>
      </c>
      <c r="AQ9" s="27">
        <f>IF(('Activity data'!AQ10*EF!$H9)*kgtoGg=0,"NO",('Activity data'!AQ10*EF!$H9)*kgtoGg)</f>
        <v>39.792845964036765</v>
      </c>
      <c r="AR9" s="27">
        <f>IF(('Activity data'!AR10*EF!$H9)*kgtoGg=0,"NO",('Activity data'!AR10*EF!$H9)*kgtoGg)</f>
        <v>40.932743084958894</v>
      </c>
      <c r="AS9" s="27">
        <f>IF(('Activity data'!AS10*EF!$H9)*kgtoGg=0,"NO",('Activity data'!AS10*EF!$H9)*kgtoGg)</f>
        <v>42.200932817956428</v>
      </c>
      <c r="AT9" s="27">
        <f>IF(('Activity data'!AT10*EF!$H9)*kgtoGg=0,"NO",('Activity data'!AT10*EF!$H9)*kgtoGg)</f>
        <v>43.560541687795634</v>
      </c>
      <c r="AU9" s="27">
        <f>IF(('Activity data'!AU10*EF!$H9)*kgtoGg=0,"NO",('Activity data'!AU10*EF!$H9)*kgtoGg)</f>
        <v>44.991111474500634</v>
      </c>
      <c r="AV9" s="27">
        <f>IF(('Activity data'!AV10*EF!$H9)*kgtoGg=0,"NO",('Activity data'!AV10*EF!$H9)*kgtoGg)</f>
        <v>46.426705183934367</v>
      </c>
      <c r="AW9" s="27">
        <f>IF(('Activity data'!AW10*EF!$H9)*kgtoGg=0,"NO",('Activity data'!AW10*EF!$H9)*kgtoGg)</f>
        <v>48.262486575260489</v>
      </c>
      <c r="AX9" s="27">
        <f>IF(('Activity data'!AX10*EF!$H9)*kgtoGg=0,"NO",('Activity data'!AX10*EF!$H9)*kgtoGg)</f>
        <v>50.215254069567393</v>
      </c>
      <c r="AY9" s="27">
        <f>IF(('Activity data'!AY10*EF!$H9)*kgtoGg=0,"NO",('Activity data'!AY10*EF!$H9)*kgtoGg)</f>
        <v>52.288550985565294</v>
      </c>
      <c r="AZ9" s="27">
        <f>IF(('Activity data'!AZ10*EF!$H9)*kgtoGg=0,"NO",('Activity data'!AZ10*EF!$H9)*kgtoGg)</f>
        <v>54.654552405924512</v>
      </c>
      <c r="BA9" s="27">
        <f>IF(('Activity data'!BA10*EF!$H9)*kgtoGg=0,"NO",('Activity data'!BA10*EF!$H9)*kgtoGg)</f>
        <v>56.936801071048151</v>
      </c>
      <c r="BB9" s="27">
        <f>IF(('Activity data'!BB10*EF!$H9)*kgtoGg=0,"NO",('Activity data'!BB10*EF!$H9)*kgtoGg)</f>
        <v>59.393783597496402</v>
      </c>
      <c r="BC9" s="27">
        <f>IF(('Activity data'!BC10*EF!$H9)*kgtoGg=0,"NO",('Activity data'!BC10*EF!$H9)*kgtoGg)</f>
        <v>62.08274888108123</v>
      </c>
      <c r="BD9" s="27">
        <f>IF(('Activity data'!BD10*EF!$H9)*kgtoGg=0,"NO",('Activity data'!BD10*EF!$H9)*kgtoGg)</f>
        <v>64.668675697843938</v>
      </c>
      <c r="BE9" s="27">
        <f>IF(('Activity data'!BE10*EF!$H9)*kgtoGg=0,"NO",('Activity data'!BE10*EF!$H9)*kgtoGg)</f>
        <v>67.32835365415778</v>
      </c>
      <c r="BF9" s="27">
        <f>IF(('Activity data'!BF10*EF!$H9)*kgtoGg=0,"NO",('Activity data'!BF10*EF!$H9)*kgtoGg)</f>
        <v>70.03229658694471</v>
      </c>
      <c r="BG9" s="27">
        <f>IF(('Activity data'!BG10*EF!$H9)*kgtoGg=0,"NO",('Activity data'!BG10*EF!$H9)*kgtoGg)</f>
        <v>72.891537637177734</v>
      </c>
      <c r="BH9" s="27">
        <f>IF(('Activity data'!BH10*EF!$H9)*kgtoGg=0,"NO",('Activity data'!BH10*EF!$H9)*kgtoGg)</f>
        <v>75.636138241031261</v>
      </c>
      <c r="BI9" s="27">
        <f>IF(('Activity data'!BI10*EF!$H9)*kgtoGg=0,"NO",('Activity data'!BI10*EF!$H9)*kgtoGg)</f>
        <v>78.438227798805514</v>
      </c>
      <c r="BJ9" s="27">
        <f>IF(('Activity data'!BJ10*EF!$H9)*kgtoGg=0,"NO",('Activity data'!BJ10*EF!$H9)*kgtoGg)</f>
        <v>81.342116961899578</v>
      </c>
      <c r="BK9" s="27">
        <f>IF(('Activity data'!BK10*EF!$H9)*kgtoGg=0,"NO",('Activity data'!BK10*EF!$H9)*kgtoGg)</f>
        <v>84.362122670179488</v>
      </c>
      <c r="BL9" s="27">
        <f>IF(('Activity data'!BL10*EF!$H9)*kgtoGg=0,"NO",('Activity data'!BL10*EF!$H9)*kgtoGg)</f>
        <v>87.460000056776124</v>
      </c>
      <c r="BM9" s="27">
        <f>IF(('Activity data'!BM10*EF!$H9)*kgtoGg=0,"NO",('Activity data'!BM10*EF!$H9)*kgtoGg)</f>
        <v>88.380251366377081</v>
      </c>
      <c r="BN9" s="27">
        <f>IF(('Activity data'!BN10*EF!$H9)*kgtoGg=0,"NO",('Activity data'!BN10*EF!$H9)*kgtoGg)</f>
        <v>88.848830806215247</v>
      </c>
      <c r="BO9" s="27">
        <f>IF(('Activity data'!BO10*EF!$H9)*kgtoGg=0,"NO",('Activity data'!BO10*EF!$H9)*kgtoGg)</f>
        <v>89.285368350258679</v>
      </c>
      <c r="BP9" s="27">
        <f>IF(('Activity data'!BP10*EF!$H9)*kgtoGg=0,"NO",('Activity data'!BP10*EF!$H9)*kgtoGg)</f>
        <v>89.513841012573394</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135.255951318342</v>
      </c>
      <c r="AM10" s="27">
        <f>IF(('Activity data'!AM11*EF!$H10)*kgtoGg=0,"NO",('Activity data'!AM11*EF!$H10)*kgtoGg)</f>
        <v>135.45945708034915</v>
      </c>
      <c r="AN10" s="27">
        <f>IF(('Activity data'!AN11*EF!$H10)*kgtoGg=0,"NO",('Activity data'!AN11*EF!$H10)*kgtoGg)</f>
        <v>135.6856824494628</v>
      </c>
      <c r="AO10" s="27">
        <f>IF(('Activity data'!AO11*EF!$H10)*kgtoGg=0,"NO",('Activity data'!AO11*EF!$H10)*kgtoGg)</f>
        <v>135.94064706032725</v>
      </c>
      <c r="AP10" s="27">
        <f>IF(('Activity data'!AP11*EF!$H10)*kgtoGg=0,"NO",('Activity data'!AP11*EF!$H10)*kgtoGg)</f>
        <v>136.2273087067787</v>
      </c>
      <c r="AQ10" s="27">
        <f>IF(('Activity data'!AQ11*EF!$H10)*kgtoGg=0,"NO",('Activity data'!AQ11*EF!$H10)*kgtoGg)</f>
        <v>136.54497611046153</v>
      </c>
      <c r="AR10" s="27">
        <f>IF(('Activity data'!AR11*EF!$H10)*kgtoGg=0,"NO",('Activity data'!AR11*EF!$H10)*kgtoGg)</f>
        <v>136.74028465423547</v>
      </c>
      <c r="AS10" s="27">
        <f>IF(('Activity data'!AS11*EF!$H10)*kgtoGg=0,"NO",('Activity data'!AS11*EF!$H10)*kgtoGg)</f>
        <v>136.96184811112809</v>
      </c>
      <c r="AT10" s="27">
        <f>IF(('Activity data'!AT11*EF!$H10)*kgtoGg=0,"NO",('Activity data'!AT11*EF!$H10)*kgtoGg)</f>
        <v>137.20766293718725</v>
      </c>
      <c r="AU10" s="27">
        <f>IF(('Activity data'!AU11*EF!$H10)*kgtoGg=0,"NO",('Activity data'!AU11*EF!$H10)*kgtoGg)</f>
        <v>137.47621060478573</v>
      </c>
      <c r="AV10" s="27">
        <f>IF(('Activity data'!AV11*EF!$H10)*kgtoGg=0,"NO",('Activity data'!AV11*EF!$H10)*kgtoGg)</f>
        <v>137.76516008812649</v>
      </c>
      <c r="AW10" s="27">
        <f>IF(('Activity data'!AW11*EF!$H10)*kgtoGg=0,"NO",('Activity data'!AW11*EF!$H10)*kgtoGg)</f>
        <v>137.95778310282327</v>
      </c>
      <c r="AX10" s="27">
        <f>IF(('Activity data'!AX11*EF!$H10)*kgtoGg=0,"NO",('Activity data'!AX11*EF!$H10)*kgtoGg)</f>
        <v>138.17004248943877</v>
      </c>
      <c r="AY10" s="27">
        <f>IF(('Activity data'!AY11*EF!$H10)*kgtoGg=0,"NO",('Activity data'!AY11*EF!$H10)*kgtoGg)</f>
        <v>138.40120269960332</v>
      </c>
      <c r="AZ10" s="27">
        <f>IF(('Activity data'!AZ11*EF!$H10)*kgtoGg=0,"NO",('Activity data'!AZ11*EF!$H10)*kgtoGg)</f>
        <v>138.65391991365723</v>
      </c>
      <c r="BA10" s="27">
        <f>IF(('Activity data'!BA11*EF!$H10)*kgtoGg=0,"NO",('Activity data'!BA11*EF!$H10)*kgtoGg)</f>
        <v>138.92006671325987</v>
      </c>
      <c r="BB10" s="27">
        <f>IF(('Activity data'!BB11*EF!$H10)*kgtoGg=0,"NO",('Activity data'!BB11*EF!$H10)*kgtoGg)</f>
        <v>139.08955287048946</v>
      </c>
      <c r="BC10" s="27">
        <f>IF(('Activity data'!BC11*EF!$H10)*kgtoGg=0,"NO",('Activity data'!BC11*EF!$H10)*kgtoGg)</f>
        <v>139.27655934190597</v>
      </c>
      <c r="BD10" s="27">
        <f>IF(('Activity data'!BD11*EF!$H10)*kgtoGg=0,"NO",('Activity data'!BD11*EF!$H10)*kgtoGg)</f>
        <v>139.47409685465857</v>
      </c>
      <c r="BE10" s="27">
        <f>IF(('Activity data'!BE11*EF!$H10)*kgtoGg=0,"NO",('Activity data'!BE11*EF!$H10)*kgtoGg)</f>
        <v>139.68509059126924</v>
      </c>
      <c r="BF10" s="27">
        <f>IF(('Activity data'!BF11*EF!$H10)*kgtoGg=0,"NO",('Activity data'!BF11*EF!$H10)*kgtoGg)</f>
        <v>139.90852917277039</v>
      </c>
      <c r="BG10" s="27">
        <f>IF(('Activity data'!BG11*EF!$H10)*kgtoGg=0,"NO",('Activity data'!BG11*EF!$H10)*kgtoGg)</f>
        <v>140.04103563650384</v>
      </c>
      <c r="BH10" s="27">
        <f>IF(('Activity data'!BH11*EF!$H10)*kgtoGg=0,"NO",('Activity data'!BH11*EF!$H10)*kgtoGg)</f>
        <v>140.18165068704718</v>
      </c>
      <c r="BI10" s="27">
        <f>IF(('Activity data'!BI11*EF!$H10)*kgtoGg=0,"NO",('Activity data'!BI11*EF!$H10)*kgtoGg)</f>
        <v>140.3332038105066</v>
      </c>
      <c r="BJ10" s="27">
        <f>IF(('Activity data'!BJ11*EF!$H10)*kgtoGg=0,"NO",('Activity data'!BJ11*EF!$H10)*kgtoGg)</f>
        <v>140.4961388101847</v>
      </c>
      <c r="BK10" s="27">
        <f>IF(('Activity data'!BK11*EF!$H10)*kgtoGg=0,"NO",('Activity data'!BK11*EF!$H10)*kgtoGg)</f>
        <v>140.67036017791719</v>
      </c>
      <c r="BL10" s="27">
        <f>IF(('Activity data'!BL11*EF!$H10)*kgtoGg=0,"NO",('Activity data'!BL11*EF!$H10)*kgtoGg)</f>
        <v>140.74708808423716</v>
      </c>
      <c r="BM10" s="27">
        <f>IF(('Activity data'!BM11*EF!$H10)*kgtoGg=0,"NO",('Activity data'!BM11*EF!$H10)*kgtoGg)</f>
        <v>140.79320105360316</v>
      </c>
      <c r="BN10" s="27">
        <f>IF(('Activity data'!BN11*EF!$H10)*kgtoGg=0,"NO",('Activity data'!BN11*EF!$H10)*kgtoGg)</f>
        <v>140.83967568247962</v>
      </c>
      <c r="BO10" s="27">
        <f>IF(('Activity data'!BO11*EF!$H10)*kgtoGg=0,"NO",('Activity data'!BO11*EF!$H10)*kgtoGg)</f>
        <v>140.893758592767</v>
      </c>
      <c r="BP10" s="27">
        <f>IF(('Activity data'!BP11*EF!$H10)*kgtoGg=0,"NO",('Activity data'!BP11*EF!$H10)*kgtoGg)</f>
        <v>140.95214098936782</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14.658203603760658</v>
      </c>
      <c r="AM11" s="27">
        <f>IF(('Activity data'!AM12*EF!$H11)*kgtoGg=0,"NO",('Activity data'!AM12*EF!$H11)*kgtoGg)</f>
        <v>14.680258299801483</v>
      </c>
      <c r="AN11" s="27">
        <f>IF(('Activity data'!AN12*EF!$H11)*kgtoGg=0,"NO",('Activity data'!AN12*EF!$H11)*kgtoGg)</f>
        <v>14.704775206366271</v>
      </c>
      <c r="AO11" s="27">
        <f>IF(('Activity data'!AO12*EF!$H11)*kgtoGg=0,"NO",('Activity data'!AO12*EF!$H11)*kgtoGg)</f>
        <v>14.732406694233367</v>
      </c>
      <c r="AP11" s="27">
        <f>IF(('Activity data'!AP12*EF!$H11)*kgtoGg=0,"NO",('Activity data'!AP12*EF!$H11)*kgtoGg)</f>
        <v>14.763473310808225</v>
      </c>
      <c r="AQ11" s="27">
        <f>IF(('Activity data'!AQ12*EF!$H11)*kgtoGg=0,"NO",('Activity data'!AQ12*EF!$H11)*kgtoGg)</f>
        <v>14.797900139617417</v>
      </c>
      <c r="AR11" s="27">
        <f>IF(('Activity data'!AR12*EF!$H11)*kgtoGg=0,"NO",('Activity data'!AR12*EF!$H11)*kgtoGg)</f>
        <v>14.819066471836354</v>
      </c>
      <c r="AS11" s="27">
        <f>IF(('Activity data'!AS12*EF!$H11)*kgtoGg=0,"NO",('Activity data'!AS12*EF!$H11)*kgtoGg)</f>
        <v>14.843078149183114</v>
      </c>
      <c r="AT11" s="27">
        <f>IF(('Activity data'!AT12*EF!$H11)*kgtoGg=0,"NO",('Activity data'!AT12*EF!$H11)*kgtoGg)</f>
        <v>14.869718039953746</v>
      </c>
      <c r="AU11" s="27">
        <f>IF(('Activity data'!AU12*EF!$H11)*kgtoGg=0,"NO",('Activity data'!AU12*EF!$H11)*kgtoGg)</f>
        <v>14.898821575514326</v>
      </c>
      <c r="AV11" s="27">
        <f>IF(('Activity data'!AV12*EF!$H11)*kgtoGg=0,"NO",('Activity data'!AV12*EF!$H11)*kgtoGg)</f>
        <v>14.930136133703648</v>
      </c>
      <c r="AW11" s="27">
        <f>IF(('Activity data'!AW12*EF!$H11)*kgtoGg=0,"NO",('Activity data'!AW12*EF!$H11)*kgtoGg)</f>
        <v>14.95101142488806</v>
      </c>
      <c r="AX11" s="27">
        <f>IF(('Activity data'!AX12*EF!$H11)*kgtoGg=0,"NO",('Activity data'!AX12*EF!$H11)*kgtoGg)</f>
        <v>14.974014784633001</v>
      </c>
      <c r="AY11" s="27">
        <f>IF(('Activity data'!AY12*EF!$H11)*kgtoGg=0,"NO",('Activity data'!AY12*EF!$H11)*kgtoGg)</f>
        <v>14.99906649875466</v>
      </c>
      <c r="AZ11" s="27">
        <f>IF(('Activity data'!AZ12*EF!$H11)*kgtoGg=0,"NO",('Activity data'!AZ12*EF!$H11)*kgtoGg)</f>
        <v>15.026454427652951</v>
      </c>
      <c r="BA11" s="27">
        <f>IF(('Activity data'!BA12*EF!$H11)*kgtoGg=0,"NO",('Activity data'!BA12*EF!$H11)*kgtoGg)</f>
        <v>15.055297771986705</v>
      </c>
      <c r="BB11" s="27">
        <f>IF(('Activity data'!BB12*EF!$H11)*kgtoGg=0,"NO",('Activity data'!BB12*EF!$H11)*kgtoGg)</f>
        <v>15.073665633633274</v>
      </c>
      <c r="BC11" s="27">
        <f>IF(('Activity data'!BC12*EF!$H11)*kgtoGg=0,"NO",('Activity data'!BC12*EF!$H11)*kgtoGg)</f>
        <v>15.093932238588737</v>
      </c>
      <c r="BD11" s="27">
        <f>IF(('Activity data'!BD12*EF!$H11)*kgtoGg=0,"NO",('Activity data'!BD12*EF!$H11)*kgtoGg)</f>
        <v>15.115340132682009</v>
      </c>
      <c r="BE11" s="27">
        <f>IF(('Activity data'!BE12*EF!$H11)*kgtoGg=0,"NO",('Activity data'!BE12*EF!$H11)*kgtoGg)</f>
        <v>15.138206329105987</v>
      </c>
      <c r="BF11" s="27">
        <f>IF(('Activity data'!BF12*EF!$H11)*kgtoGg=0,"NO",('Activity data'!BF12*EF!$H11)*kgtoGg)</f>
        <v>15.162421220862363</v>
      </c>
      <c r="BG11" s="27">
        <f>IF(('Activity data'!BG12*EF!$H11)*kgtoGg=0,"NO",('Activity data'!BG12*EF!$H11)*kgtoGg)</f>
        <v>15.176781452004045</v>
      </c>
      <c r="BH11" s="27">
        <f>IF(('Activity data'!BH12*EF!$H11)*kgtoGg=0,"NO",('Activity data'!BH12*EF!$H11)*kgtoGg)</f>
        <v>15.19202044164204</v>
      </c>
      <c r="BI11" s="27">
        <f>IF(('Activity data'!BI12*EF!$H11)*kgtoGg=0,"NO",('Activity data'!BI12*EF!$H11)*kgtoGg)</f>
        <v>15.208444831983471</v>
      </c>
      <c r="BJ11" s="27">
        <f>IF(('Activity data'!BJ12*EF!$H11)*kgtoGg=0,"NO",('Activity data'!BJ12*EF!$H11)*kgtoGg)</f>
        <v>15.226102719685869</v>
      </c>
      <c r="BK11" s="27">
        <f>IF(('Activity data'!BK12*EF!$H11)*kgtoGg=0,"NO",('Activity data'!BK12*EF!$H11)*kgtoGg)</f>
        <v>15.244983754164993</v>
      </c>
      <c r="BL11" s="27">
        <f>IF(('Activity data'!BL12*EF!$H11)*kgtoGg=0,"NO",('Activity data'!BL12*EF!$H11)*kgtoGg)</f>
        <v>15.253299050179447</v>
      </c>
      <c r="BM11" s="27">
        <f>IF(('Activity data'!BM12*EF!$H11)*kgtoGg=0,"NO",('Activity data'!BM12*EF!$H11)*kgtoGg)</f>
        <v>15.258296488644463</v>
      </c>
      <c r="BN11" s="27">
        <f>IF(('Activity data'!BN12*EF!$H11)*kgtoGg=0,"NO",('Activity data'!BN12*EF!$H11)*kgtoGg)</f>
        <v>15.263333121530781</v>
      </c>
      <c r="BO11" s="27">
        <f>IF(('Activity data'!BO12*EF!$H11)*kgtoGg=0,"NO",('Activity data'!BO12*EF!$H11)*kgtoGg)</f>
        <v>15.269194292908081</v>
      </c>
      <c r="BP11" s="27">
        <f>IF(('Activity data'!BP12*EF!$H11)*kgtoGg=0,"NO",('Activity data'!BP12*EF!$H11)*kgtoGg)</f>
        <v>15.275521416024727</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15.123414197798356</v>
      </c>
      <c r="AE12" s="27">
        <f>IF(('Activity data'!AE13*EF!$H12)*kgtoGg=0,"NO",('Activity data'!AE13*EF!$H12)*kgtoGg)</f>
        <v>15.162727774721571</v>
      </c>
      <c r="AF12" s="27">
        <f>IF(('Activity data'!AF13*EF!$H12)*kgtoGg=0,"NO",('Activity data'!AF13*EF!$H12)*kgtoGg)</f>
        <v>15.216959464794311</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15.545788610572219</v>
      </c>
      <c r="AK12" s="27">
        <f>IF(('Activity data'!AK13*EF!$H12)*kgtoGg=0,"NO",('Activity data'!AK13*EF!$H12)*kgtoGg)</f>
        <v>15.648067752449878</v>
      </c>
      <c r="AL12" s="27">
        <f>IF(('Activity data'!AL13*EF!$H12)*kgtoGg=0,"NO",('Activity data'!AL13*EF!$H12)*kgtoGg)</f>
        <v>15.740823343156523</v>
      </c>
      <c r="AM12" s="27">
        <f>IF(('Activity data'!AM13*EF!$H12)*kgtoGg=0,"NO",('Activity data'!AM13*EF!$H12)*kgtoGg)</f>
        <v>15.78613083813253</v>
      </c>
      <c r="AN12" s="27">
        <f>IF(('Activity data'!AN13*EF!$H12)*kgtoGg=0,"NO",('Activity data'!AN13*EF!$H12)*kgtoGg)</f>
        <v>15.834140674730845</v>
      </c>
      <c r="AO12" s="27">
        <f>IF(('Activity data'!AO13*EF!$H12)*kgtoGg=0,"NO",('Activity data'!AO13*EF!$H12)*kgtoGg)</f>
        <v>15.885990418651044</v>
      </c>
      <c r="AP12" s="27">
        <f>IF(('Activity data'!AP13*EF!$H12)*kgtoGg=0,"NO",('Activity data'!AP13*EF!$H12)*kgtoGg)</f>
        <v>15.942259706209601</v>
      </c>
      <c r="AQ12" s="27">
        <f>IF(('Activity data'!AQ13*EF!$H12)*kgtoGg=0,"NO",('Activity data'!AQ13*EF!$H12)*kgtoGg)</f>
        <v>16.002876485634687</v>
      </c>
      <c r="AR12" s="27">
        <f>IF(('Activity data'!AR13*EF!$H12)*kgtoGg=0,"NO",('Activity data'!AR13*EF!$H12)*kgtoGg)</f>
        <v>16.041159147021002</v>
      </c>
      <c r="AS12" s="27">
        <f>IF(('Activity data'!AS13*EF!$H12)*kgtoGg=0,"NO",('Activity data'!AS13*EF!$H12)*kgtoGg)</f>
        <v>16.08315986287732</v>
      </c>
      <c r="AT12" s="27">
        <f>IF(('Activity data'!AT13*EF!$H12)*kgtoGg=0,"NO",('Activity data'!AT13*EF!$H12)*kgtoGg)</f>
        <v>16.128561561252567</v>
      </c>
      <c r="AU12" s="27">
        <f>IF(('Activity data'!AU13*EF!$H12)*kgtoGg=0,"NO",('Activity data'!AU13*EF!$H12)*kgtoGg)</f>
        <v>16.177129279089701</v>
      </c>
      <c r="AV12" s="27">
        <f>IF(('Activity data'!AV13*EF!$H12)*kgtoGg=0,"NO",('Activity data'!AV13*EF!$H12)*kgtoGg)</f>
        <v>16.22848566497311</v>
      </c>
      <c r="AW12" s="27">
        <f>IF(('Activity data'!AW13*EF!$H12)*kgtoGg=0,"NO",('Activity data'!AW13*EF!$H12)*kgtoGg)</f>
        <v>16.262533596936784</v>
      </c>
      <c r="AX12" s="27">
        <f>IF(('Activity data'!AX13*EF!$H12)*kgtoGg=0,"NO",('Activity data'!AX13*EF!$H12)*kgtoGg)</f>
        <v>16.299365127249494</v>
      </c>
      <c r="AY12" s="27">
        <f>IF(('Activity data'!AY13*EF!$H12)*kgtoGg=0,"NO",('Activity data'!AY13*EF!$H12)*kgtoGg)</f>
        <v>16.338870103045821</v>
      </c>
      <c r="AZ12" s="27">
        <f>IF(('Activity data'!AZ13*EF!$H12)*kgtoGg=0,"NO",('Activity data'!AZ13*EF!$H12)*kgtoGg)</f>
        <v>16.381518068217904</v>
      </c>
      <c r="BA12" s="27">
        <f>IF(('Activity data'!BA13*EF!$H12)*kgtoGg=0,"NO",('Activity data'!BA13*EF!$H12)*kgtoGg)</f>
        <v>16.425928737694665</v>
      </c>
      <c r="BB12" s="27">
        <f>IF(('Activity data'!BB13*EF!$H12)*kgtoGg=0,"NO",('Activity data'!BB13*EF!$H12)*kgtoGg)</f>
        <v>16.453326773213362</v>
      </c>
      <c r="BC12" s="27">
        <f>IF(('Activity data'!BC13*EF!$H12)*kgtoGg=0,"NO",('Activity data'!BC13*EF!$H12)*kgtoGg)</f>
        <v>16.483284351530397</v>
      </c>
      <c r="BD12" s="27">
        <f>IF(('Activity data'!BD13*EF!$H12)*kgtoGg=0,"NO",('Activity data'!BD13*EF!$H12)*kgtoGg)</f>
        <v>16.514619438792021</v>
      </c>
      <c r="BE12" s="27">
        <f>IF(('Activity data'!BE13*EF!$H12)*kgtoGg=0,"NO",('Activity data'!BE13*EF!$H12)*kgtoGg)</f>
        <v>16.547840309015974</v>
      </c>
      <c r="BF12" s="27">
        <f>IF(('Activity data'!BF13*EF!$H12)*kgtoGg=0,"NO",('Activity data'!BF13*EF!$H12)*kgtoGg)</f>
        <v>16.582783337073316</v>
      </c>
      <c r="BG12" s="27">
        <f>IF(('Activity data'!BG13*EF!$H12)*kgtoGg=0,"NO",('Activity data'!BG13*EF!$H12)*kgtoGg)</f>
        <v>16.601970665198401</v>
      </c>
      <c r="BH12" s="27">
        <f>IF(('Activity data'!BH13*EF!$H12)*kgtoGg=0,"NO",('Activity data'!BH13*EF!$H12)*kgtoGg)</f>
        <v>16.622222962050291</v>
      </c>
      <c r="BI12" s="27">
        <f>IF(('Activity data'!BI13*EF!$H12)*kgtoGg=0,"NO",('Activity data'!BI13*EF!$H12)*kgtoGg)</f>
        <v>16.64402518209608</v>
      </c>
      <c r="BJ12" s="27">
        <f>IF(('Activity data'!BJ13*EF!$H12)*kgtoGg=0,"NO",('Activity data'!BJ13*EF!$H12)*kgtoGg)</f>
        <v>16.667456738742661</v>
      </c>
      <c r="BK12" s="27">
        <f>IF(('Activity data'!BK13*EF!$H12)*kgtoGg=0,"NO",('Activity data'!BK13*EF!$H12)*kgtoGg)</f>
        <v>16.692505236110083</v>
      </c>
      <c r="BL12" s="27">
        <f>IF(('Activity data'!BL13*EF!$H12)*kgtoGg=0,"NO",('Activity data'!BL13*EF!$H12)*kgtoGg)</f>
        <v>16.700930101343612</v>
      </c>
      <c r="BM12" s="27">
        <f>IF(('Activity data'!BM13*EF!$H12)*kgtoGg=0,"NO",('Activity data'!BM13*EF!$H12)*kgtoGg)</f>
        <v>16.70402129701586</v>
      </c>
      <c r="BN12" s="27">
        <f>IF(('Activity data'!BN13*EF!$H12)*kgtoGg=0,"NO",('Activity data'!BN13*EF!$H12)*kgtoGg)</f>
        <v>16.706991905980683</v>
      </c>
      <c r="BO12" s="27">
        <f>IF(('Activity data'!BO13*EF!$H12)*kgtoGg=0,"NO",('Activity data'!BO13*EF!$H12)*kgtoGg)</f>
        <v>16.711060095736595</v>
      </c>
      <c r="BP12" s="27">
        <f>IF(('Activity data'!BP13*EF!$H12)*kgtoGg=0,"NO",('Activity data'!BP13*EF!$H12)*kgtoGg)</f>
        <v>16.715676896160037</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22.381101687842737</v>
      </c>
      <c r="AE13" s="27">
        <f>IF(('Activity data'!AE14*EF!$H13)*kgtoGg=0,"NO",('Activity data'!AE14*EF!$H13)*kgtoGg)</f>
        <v>22.439281748993178</v>
      </c>
      <c r="AF13" s="27">
        <f>IF(('Activity data'!AF14*EF!$H13)*kgtoGg=0,"NO",('Activity data'!AF14*EF!$H13)*kgtoGg)</f>
        <v>22.519539087339318</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23.294803890568687</v>
      </c>
      <c r="AM13" s="27">
        <f>IF(('Activity data'!AM14*EF!$H13)*kgtoGg=0,"NO",('Activity data'!AM14*EF!$H13)*kgtoGg)</f>
        <v>23.361854335594984</v>
      </c>
      <c r="AN13" s="27">
        <f>IF(('Activity data'!AN14*EF!$H13)*kgtoGg=0,"NO",('Activity data'!AN14*EF!$H13)*kgtoGg)</f>
        <v>23.432903969022341</v>
      </c>
      <c r="AO13" s="27">
        <f>IF(('Activity data'!AO14*EF!$H13)*kgtoGg=0,"NO",('Activity data'!AO14*EF!$H13)*kgtoGg)</f>
        <v>23.509636271397255</v>
      </c>
      <c r="AP13" s="27">
        <f>IF(('Activity data'!AP14*EF!$H13)*kgtoGg=0,"NO",('Activity data'!AP14*EF!$H13)*kgtoGg)</f>
        <v>23.592909045010366</v>
      </c>
      <c r="AQ13" s="27">
        <f>IF(('Activity data'!AQ14*EF!$H13)*kgtoGg=0,"NO",('Activity data'!AQ14*EF!$H13)*kgtoGg)</f>
        <v>23.682615660630262</v>
      </c>
      <c r="AR13" s="27">
        <f>IF(('Activity data'!AR14*EF!$H13)*kgtoGg=0,"NO",('Activity data'!AR14*EF!$H13)*kgtoGg)</f>
        <v>23.739270072535017</v>
      </c>
      <c r="AS13" s="27">
        <f>IF(('Activity data'!AS14*EF!$H13)*kgtoGg=0,"NO",('Activity data'!AS14*EF!$H13)*kgtoGg)</f>
        <v>23.801426823665945</v>
      </c>
      <c r="AT13" s="27">
        <f>IF(('Activity data'!AT14*EF!$H13)*kgtoGg=0,"NO",('Activity data'!AT14*EF!$H13)*kgtoGg)</f>
        <v>23.868616680059962</v>
      </c>
      <c r="AU13" s="27">
        <f>IF(('Activity data'!AU14*EF!$H13)*kgtoGg=0,"NO",('Activity data'!AU14*EF!$H13)*kgtoGg)</f>
        <v>23.940491920494591</v>
      </c>
      <c r="AV13" s="27">
        <f>IF(('Activity data'!AV14*EF!$H13)*kgtoGg=0,"NO",('Activity data'!AV14*EF!$H13)*kgtoGg)</f>
        <v>24.016494103582588</v>
      </c>
      <c r="AW13" s="27">
        <f>IF(('Activity data'!AW14*EF!$H13)*kgtoGg=0,"NO",('Activity data'!AW14*EF!$H13)*kgtoGg)</f>
        <v>24.066881550330596</v>
      </c>
      <c r="AX13" s="27">
        <f>IF(('Activity data'!AX14*EF!$H13)*kgtoGg=0,"NO",('Activity data'!AX14*EF!$H13)*kgtoGg)</f>
        <v>24.121388437100101</v>
      </c>
      <c r="AY13" s="27">
        <f>IF(('Activity data'!AY14*EF!$H13)*kgtoGg=0,"NO",('Activity data'!AY14*EF!$H13)*kgtoGg)</f>
        <v>24.179851748949488</v>
      </c>
      <c r="AZ13" s="27">
        <f>IF(('Activity data'!AZ14*EF!$H13)*kgtoGg=0,"NO",('Activity data'!AZ14*EF!$H13)*kgtoGg)</f>
        <v>24.242966362674405</v>
      </c>
      <c r="BA13" s="27">
        <f>IF(('Activity data'!BA14*EF!$H13)*kgtoGg=0,"NO",('Activity data'!BA14*EF!$H13)*kgtoGg)</f>
        <v>24.308689597956107</v>
      </c>
      <c r="BB13" s="27">
        <f>IF(('Activity data'!BB14*EF!$H13)*kgtoGg=0,"NO",('Activity data'!BB14*EF!$H13)*kgtoGg)</f>
        <v>24.349235880096572</v>
      </c>
      <c r="BC13" s="27">
        <f>IF(('Activity data'!BC14*EF!$H13)*kgtoGg=0,"NO",('Activity data'!BC14*EF!$H13)*kgtoGg)</f>
        <v>24.393570023026598</v>
      </c>
      <c r="BD13" s="27">
        <f>IF(('Activity data'!BD14*EF!$H13)*kgtoGg=0,"NO",('Activity data'!BD14*EF!$H13)*kgtoGg)</f>
        <v>24.43994273789292</v>
      </c>
      <c r="BE13" s="27">
        <f>IF(('Activity data'!BE14*EF!$H13)*kgtoGg=0,"NO",('Activity data'!BE14*EF!$H13)*kgtoGg)</f>
        <v>24.489106218104236</v>
      </c>
      <c r="BF13" s="27">
        <f>IF(('Activity data'!BF14*EF!$H13)*kgtoGg=0,"NO",('Activity data'!BF14*EF!$H13)*kgtoGg)</f>
        <v>24.540818315253986</v>
      </c>
      <c r="BG13" s="27">
        <f>IF(('Activity data'!BG14*EF!$H13)*kgtoGg=0,"NO",('Activity data'!BG14*EF!$H13)*kgtoGg)</f>
        <v>24.569213592687301</v>
      </c>
      <c r="BH13" s="27">
        <f>IF(('Activity data'!BH14*EF!$H13)*kgtoGg=0,"NO",('Activity data'!BH14*EF!$H13)*kgtoGg)</f>
        <v>24.599184914594268</v>
      </c>
      <c r="BI13" s="27">
        <f>IF(('Activity data'!BI14*EF!$H13)*kgtoGg=0,"NO",('Activity data'!BI14*EF!$H13)*kgtoGg)</f>
        <v>24.631449963840655</v>
      </c>
      <c r="BJ13" s="27">
        <f>IF(('Activity data'!BJ14*EF!$H13)*kgtoGg=0,"NO",('Activity data'!BJ14*EF!$H13)*kgtoGg)</f>
        <v>24.666126264122632</v>
      </c>
      <c r="BK13" s="27">
        <f>IF(('Activity data'!BK14*EF!$H13)*kgtoGg=0,"NO",('Activity data'!BK14*EF!$H13)*kgtoGg)</f>
        <v>24.703195470809415</v>
      </c>
      <c r="BL13" s="27">
        <f>IF(('Activity data'!BL14*EF!$H13)*kgtoGg=0,"NO",('Activity data'!BL14*EF!$H13)*kgtoGg)</f>
        <v>24.715663407151812</v>
      </c>
      <c r="BM13" s="27">
        <f>IF(('Activity data'!BM14*EF!$H13)*kgtoGg=0,"NO",('Activity data'!BM14*EF!$H13)*kgtoGg)</f>
        <v>24.720238059659035</v>
      </c>
      <c r="BN13" s="27">
        <f>IF(('Activity data'!BN14*EF!$H13)*kgtoGg=0,"NO",('Activity data'!BN14*EF!$H13)*kgtoGg)</f>
        <v>24.724634256208766</v>
      </c>
      <c r="BO13" s="27">
        <f>IF(('Activity data'!BO14*EF!$H13)*kgtoGg=0,"NO",('Activity data'!BO14*EF!$H13)*kgtoGg)</f>
        <v>24.730654759742006</v>
      </c>
      <c r="BP13" s="27">
        <f>IF(('Activity data'!BP14*EF!$H13)*kgtoGg=0,"NO",('Activity data'!BP14*EF!$H13)*kgtoGg)</f>
        <v>24.73748715078797</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5.5795235710196529</v>
      </c>
      <c r="AF14" s="27">
        <f>IF(('Activity data'!AF15*EF!$H14)*kgtoGg=0,"NO",('Activity data'!AF15*EF!$H14)*kgtoGg)</f>
        <v>5.6203482259438022</v>
      </c>
      <c r="AG14" s="27">
        <f>IF(('Activity data'!AG15*EF!$H14)*kgtoGg=0,"NO",('Activity data'!AG15*EF!$H14)*kgtoGg)</f>
        <v>5.6290756550083767</v>
      </c>
      <c r="AH14" s="27">
        <f>IF(('Activity data'!AH15*EF!$H14)*kgtoGg=0,"NO",('Activity data'!AH15*EF!$H14)*kgtoGg)</f>
        <v>5.6165815405282293</v>
      </c>
      <c r="AI14" s="27">
        <f>IF(('Activity data'!AI15*EF!$H14)*kgtoGg=0,"NO",('Activity data'!AI15*EF!$H14)*kgtoGg)</f>
        <v>5.5833231296706112</v>
      </c>
      <c r="AJ14" s="27">
        <f>IF(('Activity data'!AJ15*EF!$H14)*kgtoGg=0,"NO",('Activity data'!AJ15*EF!$H14)*kgtoGg)</f>
        <v>5.5648827699457346</v>
      </c>
      <c r="AK14" s="27">
        <f>IF(('Activity data'!AK15*EF!$H14)*kgtoGg=0,"NO",('Activity data'!AK15*EF!$H14)*kgtoGg)</f>
        <v>5.5483103177944031</v>
      </c>
      <c r="AL14" s="27">
        <f>IF(('Activity data'!AL15*EF!$H14)*kgtoGg=0,"NO",('Activity data'!AL15*EF!$H14)*kgtoGg)</f>
        <v>5.2311191381526676</v>
      </c>
      <c r="AM14" s="27">
        <f>IF(('Activity data'!AM15*EF!$H14)*kgtoGg=0,"NO",('Activity data'!AM15*EF!$H14)*kgtoGg)</f>
        <v>5.2959025395474395</v>
      </c>
      <c r="AN14" s="27">
        <f>IF(('Activity data'!AN15*EF!$H14)*kgtoGg=0,"NO",('Activity data'!AN15*EF!$H14)*kgtoGg)</f>
        <v>5.3230521113321068</v>
      </c>
      <c r="AO14" s="27">
        <f>IF(('Activity data'!AO15*EF!$H14)*kgtoGg=0,"NO",('Activity data'!AO15*EF!$H14)*kgtoGg)</f>
        <v>5.3403401009073859</v>
      </c>
      <c r="AP14" s="27">
        <f>IF(('Activity data'!AP15*EF!$H14)*kgtoGg=0,"NO",('Activity data'!AP15*EF!$H14)*kgtoGg)</f>
        <v>5.3638381702397817</v>
      </c>
      <c r="AQ14" s="27">
        <f>IF(('Activity data'!AQ15*EF!$H14)*kgtoGg=0,"NO",('Activity data'!AQ15*EF!$H14)*kgtoGg)</f>
        <v>5.396367608704919</v>
      </c>
      <c r="AR14" s="27">
        <f>IF(('Activity data'!AR15*EF!$H14)*kgtoGg=0,"NO",('Activity data'!AR15*EF!$H14)*kgtoGg)</f>
        <v>5.4379574418624088</v>
      </c>
      <c r="AS14" s="27">
        <f>IF(('Activity data'!AS15*EF!$H14)*kgtoGg=0,"NO",('Activity data'!AS15*EF!$H14)*kgtoGg)</f>
        <v>5.4869454404583609</v>
      </c>
      <c r="AT14" s="27">
        <f>IF(('Activity data'!AT15*EF!$H14)*kgtoGg=0,"NO",('Activity data'!AT15*EF!$H14)*kgtoGg)</f>
        <v>5.5405093400211358</v>
      </c>
      <c r="AU14" s="27">
        <f>IF(('Activity data'!AU15*EF!$H14)*kgtoGg=0,"NO",('Activity data'!AU15*EF!$H14)*kgtoGg)</f>
        <v>5.5970694348623855</v>
      </c>
      <c r="AV14" s="27">
        <f>IF(('Activity data'!AV15*EF!$H14)*kgtoGg=0,"NO",('Activity data'!AV15*EF!$H14)*kgtoGg)</f>
        <v>5.6520829501212333</v>
      </c>
      <c r="AW14" s="27">
        <f>IF(('Activity data'!AW15*EF!$H14)*kgtoGg=0,"NO",('Activity data'!AW15*EF!$H14)*kgtoGg)</f>
        <v>5.7278621328095713</v>
      </c>
      <c r="AX14" s="27">
        <f>IF(('Activity data'!AX15*EF!$H14)*kgtoGg=0,"NO",('Activity data'!AX15*EF!$H14)*kgtoGg)</f>
        <v>5.8086304285708898</v>
      </c>
      <c r="AY14" s="27">
        <f>IF(('Activity data'!AY15*EF!$H14)*kgtoGg=0,"NO",('Activity data'!AY15*EF!$H14)*kgtoGg)</f>
        <v>5.8943694344234476</v>
      </c>
      <c r="AZ14" s="27">
        <f>IF(('Activity data'!AZ15*EF!$H14)*kgtoGg=0,"NO",('Activity data'!AZ15*EF!$H14)*kgtoGg)</f>
        <v>5.9957157562256116</v>
      </c>
      <c r="BA14" s="27">
        <f>IF(('Activity data'!BA15*EF!$H14)*kgtoGg=0,"NO",('Activity data'!BA15*EF!$H14)*kgtoGg)</f>
        <v>6.0885147212172139</v>
      </c>
      <c r="BB14" s="27">
        <f>IF(('Activity data'!BB15*EF!$H14)*kgtoGg=0,"NO",('Activity data'!BB15*EF!$H14)*kgtoGg)</f>
        <v>6.193737522497603</v>
      </c>
      <c r="BC14" s="27">
        <f>IF(('Activity data'!BC15*EF!$H14)*kgtoGg=0,"NO",('Activity data'!BC15*EF!$H14)*kgtoGg)</f>
        <v>6.3099936318591539</v>
      </c>
      <c r="BD14" s="27">
        <f>IF(('Activity data'!BD15*EF!$H14)*kgtoGg=0,"NO",('Activity data'!BD15*EF!$H14)*kgtoGg)</f>
        <v>6.4167041105400688</v>
      </c>
      <c r="BE14" s="27">
        <f>IF(('Activity data'!BE15*EF!$H14)*kgtoGg=0,"NO",('Activity data'!BE15*EF!$H14)*kgtoGg)</f>
        <v>6.5246629574302135</v>
      </c>
      <c r="BF14" s="27">
        <f>IF(('Activity data'!BF15*EF!$H14)*kgtoGg=0,"NO",('Activity data'!BF15*EF!$H14)*kgtoGg)</f>
        <v>6.6320511480139777</v>
      </c>
      <c r="BG14" s="27">
        <f>IF(('Activity data'!BG15*EF!$H14)*kgtoGg=0,"NO",('Activity data'!BG15*EF!$H14)*kgtoGg)</f>
        <v>6.755527296721481</v>
      </c>
      <c r="BH14" s="27">
        <f>IF(('Activity data'!BH15*EF!$H14)*kgtoGg=0,"NO",('Activity data'!BH15*EF!$H14)*kgtoGg)</f>
        <v>6.8696082133454697</v>
      </c>
      <c r="BI14" s="27">
        <f>IF(('Activity data'!BI15*EF!$H14)*kgtoGg=0,"NO",('Activity data'!BI15*EF!$H14)*kgtoGg)</f>
        <v>6.9843319054307971</v>
      </c>
      <c r="BJ14" s="27">
        <f>IF(('Activity data'!BJ15*EF!$H14)*kgtoGg=0,"NO",('Activity data'!BJ15*EF!$H14)*kgtoGg)</f>
        <v>7.1021442852932823</v>
      </c>
      <c r="BK14" s="27">
        <f>IF(('Activity data'!BK15*EF!$H14)*kgtoGg=0,"NO",('Activity data'!BK15*EF!$H14)*kgtoGg)</f>
        <v>7.2237212385094018</v>
      </c>
      <c r="BL14" s="27">
        <f>IF(('Activity data'!BL15*EF!$H14)*kgtoGg=0,"NO",('Activity data'!BL15*EF!$H14)*kgtoGg)</f>
        <v>7.3524477370748427</v>
      </c>
      <c r="BM14" s="27">
        <f>IF(('Activity data'!BM15*EF!$H14)*kgtoGg=0,"NO",('Activity data'!BM15*EF!$H14)*kgtoGg)</f>
        <v>7.3592473103348555</v>
      </c>
      <c r="BN14" s="27">
        <f>IF(('Activity data'!BN15*EF!$H14)*kgtoGg=0,"NO",('Activity data'!BN15*EF!$H14)*kgtoGg)</f>
        <v>7.3410637918136903</v>
      </c>
      <c r="BO14" s="27">
        <f>IF(('Activity data'!BO15*EF!$H14)*kgtoGg=0,"NO",('Activity data'!BO15*EF!$H14)*kgtoGg)</f>
        <v>7.3211493013508449</v>
      </c>
      <c r="BP14" s="27">
        <f>IF(('Activity data'!BP15*EF!$H14)*kgtoGg=0,"NO",('Activity data'!BP15*EF!$H14)*kgtoGg)</f>
        <v>7.2901505558898405</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1.8300977880312255</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1.7866561368117297</v>
      </c>
      <c r="AI16" s="27">
        <f>IF(('Activity data'!AI17*EF!$H16)*kgtoGg=0,"NO",('Activity data'!AI17*EF!$H16)*kgtoGg)</f>
        <v>1.7489975228040082</v>
      </c>
      <c r="AJ16" s="27">
        <f>IF(('Activity data'!AJ17*EF!$H16)*kgtoGg=0,"NO",('Activity data'!AJ17*EF!$H16)*kgtoGg)</f>
        <v>1.721653192801009</v>
      </c>
      <c r="AK16" s="27">
        <f>IF(('Activity data'!AK17*EF!$H16)*kgtoGg=0,"NO",('Activity data'!AK17*EF!$H16)*kgtoGg)</f>
        <v>1.6967284692901876</v>
      </c>
      <c r="AL16" s="27">
        <f>IF(('Activity data'!AL17*EF!$H16)*kgtoGg=0,"NO",('Activity data'!AL17*EF!$H16)*kgtoGg)</f>
        <v>1.4981261490798357</v>
      </c>
      <c r="AM16" s="27">
        <f>IF(('Activity data'!AM17*EF!$H16)*kgtoGg=0,"NO",('Activity data'!AM17*EF!$H16)*kgtoGg)</f>
        <v>1.5170711906378702</v>
      </c>
      <c r="AN16" s="27">
        <f>IF(('Activity data'!AN17*EF!$H16)*kgtoGg=0,"NO",('Activity data'!AN17*EF!$H16)*kgtoGg)</f>
        <v>1.514656074238504</v>
      </c>
      <c r="AO16" s="27">
        <f>IF(('Activity data'!AO17*EF!$H16)*kgtoGg=0,"NO",('Activity data'!AO17*EF!$H16)*kgtoGg)</f>
        <v>1.5071687495766388</v>
      </c>
      <c r="AP16" s="27">
        <f>IF(('Activity data'!AP17*EF!$H16)*kgtoGg=0,"NO",('Activity data'!AP17*EF!$H16)*kgtoGg)</f>
        <v>1.5036791396317424</v>
      </c>
      <c r="AQ16" s="27">
        <f>IF(('Activity data'!AQ17*EF!$H16)*kgtoGg=0,"NO",('Activity data'!AQ17*EF!$H16)*kgtoGg)</f>
        <v>1.5055875970801837</v>
      </c>
      <c r="AR16" s="27">
        <f>IF(('Activity data'!AR17*EF!$H16)*kgtoGg=0,"NO",('Activity data'!AR17*EF!$H16)*kgtoGg)</f>
        <v>1.510361827763651</v>
      </c>
      <c r="AS16" s="27">
        <f>IF(('Activity data'!AS17*EF!$H16)*kgtoGg=0,"NO",('Activity data'!AS17*EF!$H16)*kgtoGg)</f>
        <v>1.5192553744544208</v>
      </c>
      <c r="AT16" s="27">
        <f>IF(('Activity data'!AT17*EF!$H16)*kgtoGg=0,"NO",('Activity data'!AT17*EF!$H16)*kgtoGg)</f>
        <v>1.5306113166979629</v>
      </c>
      <c r="AU16" s="27">
        <f>IF(('Activity data'!AU17*EF!$H16)*kgtoGg=0,"NO",('Activity data'!AU17*EF!$H16)*kgtoGg)</f>
        <v>1.5435021269900402</v>
      </c>
      <c r="AV16" s="27">
        <f>IF(('Activity data'!AV17*EF!$H16)*kgtoGg=0,"NO",('Activity data'!AV17*EF!$H16)*kgtoGg)</f>
        <v>1.5554947833745845</v>
      </c>
      <c r="AW16" s="27">
        <f>IF(('Activity data'!AW17*EF!$H16)*kgtoGg=0,"NO",('Activity data'!AW17*EF!$H16)*kgtoGg)</f>
        <v>1.5761713393306924</v>
      </c>
      <c r="AX16" s="27">
        <f>IF(('Activity data'!AX17*EF!$H16)*kgtoGg=0,"NO",('Activity data'!AX17*EF!$H16)*kgtoGg)</f>
        <v>1.5990231189454507</v>
      </c>
      <c r="AY16" s="27">
        <f>IF(('Activity data'!AY17*EF!$H16)*kgtoGg=0,"NO",('Activity data'!AY17*EF!$H16)*kgtoGg)</f>
        <v>1.6239561458547789</v>
      </c>
      <c r="AZ16" s="27">
        <f>IF(('Activity data'!AZ17*EF!$H16)*kgtoGg=0,"NO",('Activity data'!AZ17*EF!$H16)*kgtoGg)</f>
        <v>1.656196579912576</v>
      </c>
      <c r="BA16" s="27">
        <f>IF(('Activity data'!BA17*EF!$H16)*kgtoGg=0,"NO",('Activity data'!BA17*EF!$H16)*kgtoGg)</f>
        <v>1.6835751841204845</v>
      </c>
      <c r="BB16" s="27">
        <f>IF(('Activity data'!BB17*EF!$H16)*kgtoGg=0,"NO",('Activity data'!BB17*EF!$H16)*kgtoGg)</f>
        <v>1.7144888544113861</v>
      </c>
      <c r="BC16" s="27">
        <f>IF(('Activity data'!BC17*EF!$H16)*kgtoGg=0,"NO",('Activity data'!BC17*EF!$H16)*kgtoGg)</f>
        <v>1.7499736736602312</v>
      </c>
      <c r="BD16" s="27">
        <f>IF(('Activity data'!BD17*EF!$H16)*kgtoGg=0,"NO",('Activity data'!BD17*EF!$H16)*kgtoGg)</f>
        <v>1.7800516056467517</v>
      </c>
      <c r="BE16" s="27">
        <f>IF(('Activity data'!BE17*EF!$H16)*kgtoGg=0,"NO",('Activity data'!BE17*EF!$H16)*kgtoGg)</f>
        <v>1.8099754029871815</v>
      </c>
      <c r="BF16" s="27">
        <f>IF(('Activity data'!BF17*EF!$H16)*kgtoGg=0,"NO",('Activity data'!BF17*EF!$H16)*kgtoGg)</f>
        <v>1.838886780755973</v>
      </c>
      <c r="BG16" s="27">
        <f>IF(('Activity data'!BG17*EF!$H16)*kgtoGg=0,"NO",('Activity data'!BG17*EF!$H16)*kgtoGg)</f>
        <v>1.8724699813481924</v>
      </c>
      <c r="BH16" s="27">
        <f>IF(('Activity data'!BH17*EF!$H16)*kgtoGg=0,"NO",('Activity data'!BH17*EF!$H16)*kgtoGg)</f>
        <v>1.9008180318401502</v>
      </c>
      <c r="BI16" s="27">
        <f>IF(('Activity data'!BI17*EF!$H16)*kgtoGg=0,"NO",('Activity data'!BI17*EF!$H16)*kgtoGg)</f>
        <v>1.9286036487167406</v>
      </c>
      <c r="BJ16" s="27">
        <f>IF(('Activity data'!BJ17*EF!$H16)*kgtoGg=0,"NO",('Activity data'!BJ17*EF!$H16)*kgtoGg)</f>
        <v>1.9569095678441164</v>
      </c>
      <c r="BK16" s="27">
        <f>IF(('Activity data'!BK17*EF!$H16)*kgtoGg=0,"NO",('Activity data'!BK17*EF!$H16)*kgtoGg)</f>
        <v>1.9859906123663478</v>
      </c>
      <c r="BL16" s="27">
        <f>IF(('Activity data'!BL17*EF!$H16)*kgtoGg=0,"NO",('Activity data'!BL17*EF!$H16)*kgtoGg)</f>
        <v>2.0151015886626751</v>
      </c>
      <c r="BM16" s="27">
        <f>IF(('Activity data'!BM17*EF!$H16)*kgtoGg=0,"NO",('Activity data'!BM17*EF!$H16)*kgtoGg)</f>
        <v>1.9912114099696356</v>
      </c>
      <c r="BN16" s="27">
        <f>IF(('Activity data'!BN17*EF!$H16)*kgtoGg=0,"NO",('Activity data'!BN17*EF!$H16)*kgtoGg)</f>
        <v>1.9571549094483571</v>
      </c>
      <c r="BO16" s="27">
        <f>IF(('Activity data'!BO17*EF!$H16)*kgtoGg=0,"NO",('Activity data'!BO17*EF!$H16)*kgtoGg)</f>
        <v>1.9229785220375206</v>
      </c>
      <c r="BP16" s="27">
        <f>IF(('Activity data'!BP17*EF!$H16)*kgtoGg=0,"NO",('Activity data'!BP17*EF!$H16)*kgtoGg)</f>
        <v>1.8848553684818887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0.25358132281546897</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0.24756197704412702</v>
      </c>
      <c r="AI17" s="27">
        <f>IF(('Activity data'!AI18*EF!$H17)*kgtoGg=0,"NO",('Activity data'!AI18*EF!$H17)*kgtoGg)</f>
        <v>0.24234393830437845</v>
      </c>
      <c r="AJ17" s="27">
        <f>IF(('Activity data'!AJ18*EF!$H17)*kgtoGg=0,"NO",('Activity data'!AJ18*EF!$H17)*kgtoGg)</f>
        <v>0.23855506351363695</v>
      </c>
      <c r="AK17" s="27">
        <f>IF(('Activity data'!AK18*EF!$H17)*kgtoGg=0,"NO",('Activity data'!AK18*EF!$H17)*kgtoGg)</f>
        <v>0.23510145332951488</v>
      </c>
      <c r="AL17" s="27">
        <f>IF(('Activity data'!AL18*EF!$H17)*kgtoGg=0,"NO",('Activity data'!AL18*EF!$H17)*kgtoGg)</f>
        <v>0.20758279317784045</v>
      </c>
      <c r="AM17" s="27">
        <f>IF(('Activity data'!AM18*EF!$H17)*kgtoGg=0,"NO",('Activity data'!AM18*EF!$H17)*kgtoGg)</f>
        <v>0.21020784891557159</v>
      </c>
      <c r="AN17" s="27">
        <f>IF(('Activity data'!AN18*EF!$H17)*kgtoGg=0,"NO",('Activity data'!AN18*EF!$H17)*kgtoGg)</f>
        <v>0.2098732064635071</v>
      </c>
      <c r="AO17" s="27">
        <f>IF(('Activity data'!AO18*EF!$H17)*kgtoGg=0,"NO",('Activity data'!AO18*EF!$H17)*kgtoGg)</f>
        <v>0.20883575059392367</v>
      </c>
      <c r="AP17" s="27">
        <f>IF(('Activity data'!AP18*EF!$H17)*kgtoGg=0,"NO",('Activity data'!AP18*EF!$H17)*kgtoGg)</f>
        <v>0.20835222457049252</v>
      </c>
      <c r="AQ17" s="27">
        <f>IF(('Activity data'!AQ18*EF!$H17)*kgtoGg=0,"NO",('Activity data'!AQ18*EF!$H17)*kgtoGg)</f>
        <v>0.20861666353516306</v>
      </c>
      <c r="AR17" s="27">
        <f>IF(('Activity data'!AR18*EF!$H17)*kgtoGg=0,"NO",('Activity data'!AR18*EF!$H17)*kgtoGg)</f>
        <v>0.20927818869521594</v>
      </c>
      <c r="AS17" s="27">
        <f>IF(('Activity data'!AS18*EF!$H17)*kgtoGg=0,"NO",('Activity data'!AS18*EF!$H17)*kgtoGg)</f>
        <v>0.21051049297377183</v>
      </c>
      <c r="AT17" s="27">
        <f>IF(('Activity data'!AT18*EF!$H17)*kgtoGg=0,"NO",('Activity data'!AT18*EF!$H17)*kgtoGg)</f>
        <v>0.21208399078070125</v>
      </c>
      <c r="AU17" s="27">
        <f>IF(('Activity data'!AU18*EF!$H17)*kgtoGg=0,"NO",('Activity data'!AU18*EF!$H17)*kgtoGg)</f>
        <v>0.21387016239809048</v>
      </c>
      <c r="AV17" s="27">
        <f>IF(('Activity data'!AV18*EF!$H17)*kgtoGg=0,"NO",('Activity data'!AV18*EF!$H17)*kgtoGg)</f>
        <v>0.2155318843508478</v>
      </c>
      <c r="AW17" s="27">
        <f>IF(('Activity data'!AW18*EF!$H17)*kgtoGg=0,"NO",('Activity data'!AW18*EF!$H17)*kgtoGg)</f>
        <v>0.21839686153671636</v>
      </c>
      <c r="AX17" s="27">
        <f>IF(('Activity data'!AX18*EF!$H17)*kgtoGg=0,"NO",('Activity data'!AX18*EF!$H17)*kgtoGg)</f>
        <v>0.22156324124674914</v>
      </c>
      <c r="AY17" s="27">
        <f>IF(('Activity data'!AY18*EF!$H17)*kgtoGg=0,"NO",('Activity data'!AY18*EF!$H17)*kgtoGg)</f>
        <v>0.22501800196325863</v>
      </c>
      <c r="AZ17" s="27">
        <f>IF(('Activity data'!AZ18*EF!$H17)*kgtoGg=0,"NO",('Activity data'!AZ18*EF!$H17)*kgtoGg)</f>
        <v>0.22948528888638864</v>
      </c>
      <c r="BA17" s="27">
        <f>IF(('Activity data'!BA18*EF!$H17)*kgtoGg=0,"NO",('Activity data'!BA18*EF!$H17)*kgtoGg)</f>
        <v>0.23327891276664667</v>
      </c>
      <c r="BB17" s="27">
        <f>IF(('Activity data'!BB18*EF!$H17)*kgtoGg=0,"NO",('Activity data'!BB18*EF!$H17)*kgtoGg)</f>
        <v>0.23756236114668167</v>
      </c>
      <c r="BC17" s="27">
        <f>IF(('Activity data'!BC18*EF!$H17)*kgtoGg=0,"NO",('Activity data'!BC18*EF!$H17)*kgtoGg)</f>
        <v>0.24247919535294019</v>
      </c>
      <c r="BD17" s="27">
        <f>IF(('Activity data'!BD18*EF!$H17)*kgtoGg=0,"NO",('Activity data'!BD18*EF!$H17)*kgtoGg)</f>
        <v>0.24664684247572086</v>
      </c>
      <c r="BE17" s="27">
        <f>IF(('Activity data'!BE18*EF!$H17)*kgtoGg=0,"NO",('Activity data'!BE18*EF!$H17)*kgtoGg)</f>
        <v>0.25079313245152118</v>
      </c>
      <c r="BF17" s="27">
        <f>IF(('Activity data'!BF18*EF!$H17)*kgtoGg=0,"NO",('Activity data'!BF18*EF!$H17)*kgtoGg)</f>
        <v>0.25479913992662712</v>
      </c>
      <c r="BG17" s="27">
        <f>IF(('Activity data'!BG18*EF!$H17)*kgtoGg=0,"NO",('Activity data'!BG18*EF!$H17)*kgtoGg)</f>
        <v>0.25945248276231986</v>
      </c>
      <c r="BH17" s="27">
        <f>IF(('Activity data'!BH18*EF!$H17)*kgtoGg=0,"NO",('Activity data'!BH18*EF!$H17)*kgtoGg)</f>
        <v>0.2633804346947265</v>
      </c>
      <c r="BI17" s="27">
        <f>IF(('Activity data'!BI18*EF!$H17)*kgtoGg=0,"NO",('Activity data'!BI18*EF!$H17)*kgtoGg)</f>
        <v>0.26723045491161851</v>
      </c>
      <c r="BJ17" s="27">
        <f>IF(('Activity data'!BJ18*EF!$H17)*kgtoGg=0,"NO",('Activity data'!BJ18*EF!$H17)*kgtoGg)</f>
        <v>0.27115256905369906</v>
      </c>
      <c r="BK17" s="27">
        <f>IF(('Activity data'!BK18*EF!$H17)*kgtoGg=0,"NO",('Activity data'!BK18*EF!$H17)*kgtoGg)</f>
        <v>0.27518208582981413</v>
      </c>
      <c r="BL17" s="27">
        <f>IF(('Activity data'!BL18*EF!$H17)*kgtoGg=0,"NO",('Activity data'!BL18*EF!$H17)*kgtoGg)</f>
        <v>0.27921575000117721</v>
      </c>
      <c r="BM17" s="27">
        <f>IF(('Activity data'!BM18*EF!$H17)*kgtoGg=0,"NO",('Activity data'!BM18*EF!$H17)*kgtoGg)</f>
        <v>0.27590548802780152</v>
      </c>
      <c r="BN17" s="27">
        <f>IF(('Activity data'!BN18*EF!$H17)*kgtoGg=0,"NO",('Activity data'!BN18*EF!$H17)*kgtoGg)</f>
        <v>0.27118656398498192</v>
      </c>
      <c r="BO17" s="27">
        <f>IF(('Activity data'!BO18*EF!$H17)*kgtoGg=0,"NO",('Activity data'!BO18*EF!$H17)*kgtoGg)</f>
        <v>0.26645102821996847</v>
      </c>
      <c r="BP17" s="27">
        <f>IF(('Activity data'!BP18*EF!$H17)*kgtoGg=0,"NO",('Activity data'!BP18*EF!$H17)*kgtoGg)</f>
        <v>0.26116862212573771</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7.3924283487896005</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7.5131092090175455</v>
      </c>
      <c r="AI18" s="27">
        <f>IF(('Activity data'!AI5*EF!$H18)*kgtoGg=0,"NO",('Activity data'!AI5*EF!$H18)*kgtoGg)</f>
        <v>7.5251923679492423</v>
      </c>
      <c r="AJ18" s="27">
        <f>IF(('Activity data'!AJ5*EF!$H18)*kgtoGg=0,"NO",('Activity data'!AJ5*EF!$H18)*kgtoGg)</f>
        <v>7.5518885629203734</v>
      </c>
      <c r="AK18" s="27">
        <f>IF(('Activity data'!AK5*EF!$H18)*kgtoGg=0,"NO",('Activity data'!AK5*EF!$H18)*kgtoGg)</f>
        <v>7.5825135825669054</v>
      </c>
      <c r="AL18" s="27">
        <f>IF(('Activity data'!AL5*EF!$H18)*kgtoGg=0,"NO",('Activity data'!AL5*EF!$H18)*kgtoGg)</f>
        <v>7.3545861283831604</v>
      </c>
      <c r="AM18" s="27">
        <f>IF(('Activity data'!AM5*EF!$H18)*kgtoGg=0,"NO",('Activity data'!AM5*EF!$H18)*kgtoGg)</f>
        <v>7.4319208106653187</v>
      </c>
      <c r="AN18" s="27">
        <f>IF(('Activity data'!AN5*EF!$H18)*kgtoGg=0,"NO",('Activity data'!AN5*EF!$H18)*kgtoGg)</f>
        <v>7.4786665088648778</v>
      </c>
      <c r="AO18" s="27">
        <f>IF(('Activity data'!AO5*EF!$H18)*kgtoGg=0,"NO",('Activity data'!AO5*EF!$H18)*kgtoGg)</f>
        <v>7.5186809140650803</v>
      </c>
      <c r="AP18" s="27">
        <f>IF(('Activity data'!AP5*EF!$H18)*kgtoGg=0,"NO",('Activity data'!AP5*EF!$H18)*kgtoGg)</f>
        <v>7.5660014009486476</v>
      </c>
      <c r="AQ18" s="27">
        <f>IF(('Activity data'!AQ5*EF!$H18)*kgtoGg=0,"NO",('Activity data'!AQ5*EF!$H18)*kgtoGg)</f>
        <v>7.6231849108818368</v>
      </c>
      <c r="AR18" s="27">
        <f>IF(('Activity data'!AR5*EF!$H18)*kgtoGg=0,"NO",('Activity data'!AR5*EF!$H18)*kgtoGg)</f>
        <v>7.6804691876753424</v>
      </c>
      <c r="AS18" s="27">
        <f>IF(('Activity data'!AS5*EF!$H18)*kgtoGg=0,"NO",('Activity data'!AS5*EF!$H18)*kgtoGg)</f>
        <v>7.7460946483538748</v>
      </c>
      <c r="AT18" s="27">
        <f>IF(('Activity data'!AT5*EF!$H18)*kgtoGg=0,"NO",('Activity data'!AT5*EF!$H18)*kgtoGg)</f>
        <v>7.8175626193694123</v>
      </c>
      <c r="AU18" s="27">
        <f>IF(('Activity data'!AU5*EF!$H18)*kgtoGg=0,"NO",('Activity data'!AU5*EF!$H18)*kgtoGg)</f>
        <v>7.8934652081971901</v>
      </c>
      <c r="AV18" s="27">
        <f>IF(('Activity data'!AV5*EF!$H18)*kgtoGg=0,"NO",('Activity data'!AV5*EF!$H18)*kgtoGg)</f>
        <v>7.9696565668771848</v>
      </c>
      <c r="AW18" s="27">
        <f>IF(('Activity data'!AW5*EF!$H18)*kgtoGg=0,"NO",('Activity data'!AW5*EF!$H18)*kgtoGg)</f>
        <v>8.0583188590390158</v>
      </c>
      <c r="AX18" s="27">
        <f>IF(('Activity data'!AX5*EF!$H18)*kgtoGg=0,"NO",('Activity data'!AX5*EF!$H18)*kgtoGg)</f>
        <v>8.153191031891609</v>
      </c>
      <c r="AY18" s="27">
        <f>IF(('Activity data'!AY5*EF!$H18)*kgtoGg=0,"NO",('Activity data'!AY5*EF!$H18)*kgtoGg)</f>
        <v>8.2543024705569152</v>
      </c>
      <c r="AZ18" s="27">
        <f>IF(('Activity data'!AZ5*EF!$H18)*kgtoGg=0,"NO",('Activity data'!AZ5*EF!$H18)*kgtoGg)</f>
        <v>8.3716215959433935</v>
      </c>
      <c r="BA18" s="27">
        <f>IF(('Activity data'!BA5*EF!$H18)*kgtoGg=0,"NO",('Activity data'!BA5*EF!$H18)*kgtoGg)</f>
        <v>8.4827190446094427</v>
      </c>
      <c r="BB18" s="27">
        <f>IF(('Activity data'!BB5*EF!$H18)*kgtoGg=0,"NO",('Activity data'!BB5*EF!$H18)*kgtoGg)</f>
        <v>8.598812123936737</v>
      </c>
      <c r="BC18" s="27">
        <f>IF(('Activity data'!BC5*EF!$H18)*kgtoGg=0,"NO",('Activity data'!BC5*EF!$H18)*kgtoGg)</f>
        <v>8.726821281139344</v>
      </c>
      <c r="BD18" s="27">
        <f>IF(('Activity data'!BD5*EF!$H18)*kgtoGg=0,"NO",('Activity data'!BD5*EF!$H18)*kgtoGg)</f>
        <v>8.8473810210435584</v>
      </c>
      <c r="BE18" s="27">
        <f>IF(('Activity data'!BE5*EF!$H18)*kgtoGg=0,"NO",('Activity data'!BE5*EF!$H18)*kgtoGg)</f>
        <v>8.9706482832709469</v>
      </c>
      <c r="BF18" s="27">
        <f>IF(('Activity data'!BF5*EF!$H18)*kgtoGg=0,"NO",('Activity data'!BF5*EF!$H18)*kgtoGg)</f>
        <v>9.0949036332095492</v>
      </c>
      <c r="BG18" s="27">
        <f>IF(('Activity data'!BG5*EF!$H18)*kgtoGg=0,"NO",('Activity data'!BG5*EF!$H18)*kgtoGg)</f>
        <v>9.2276624574361712</v>
      </c>
      <c r="BH18" s="27">
        <f>IF(('Activity data'!BH5*EF!$H18)*kgtoGg=0,"NO",('Activity data'!BH5*EF!$H18)*kgtoGg)</f>
        <v>9.3527507069244837</v>
      </c>
      <c r="BI18" s="27">
        <f>IF(('Activity data'!BI5*EF!$H18)*kgtoGg=0,"NO",('Activity data'!BI5*EF!$H18)*kgtoGg)</f>
        <v>9.4797459075971382</v>
      </c>
      <c r="BJ18" s="27">
        <f>IF(('Activity data'!BJ5*EF!$H18)*kgtoGg=0,"NO",('Activity data'!BJ5*EF!$H18)*kgtoGg)</f>
        <v>9.6110139593304549</v>
      </c>
      <c r="BK18" s="27">
        <f>IF(('Activity data'!BK5*EF!$H18)*kgtoGg=0,"NO",('Activity data'!BK5*EF!$H18)*kgtoGg)</f>
        <v>9.7472377960546694</v>
      </c>
      <c r="BL18" s="27">
        <f>IF(('Activity data'!BL5*EF!$H18)*kgtoGg=0,"NO",('Activity data'!BL5*EF!$H18)*kgtoGg)</f>
        <v>9.882585224626105</v>
      </c>
      <c r="BM18" s="27">
        <f>IF(('Activity data'!BM5*EF!$H18)*kgtoGg=0,"NO",('Activity data'!BM5*EF!$H18)*kgtoGg)</f>
        <v>9.9006343052918346</v>
      </c>
      <c r="BN18" s="27">
        <f>IF(('Activity data'!BN5*EF!$H18)*kgtoGg=0,"NO",('Activity data'!BN5*EF!$H18)*kgtoGg)</f>
        <v>9.8949744116093381</v>
      </c>
      <c r="BO18" s="27">
        <f>IF(('Activity data'!BO5*EF!$H18)*kgtoGg=0,"NO",('Activity data'!BO5*EF!$H18)*kgtoGg)</f>
        <v>9.8881041992192689</v>
      </c>
      <c r="BP18" s="27">
        <f>IF(('Activity data'!BP5*EF!$H18)*kgtoGg=0,"NO",('Activity data'!BP5*EF!$H18)*kgtoGg)</f>
        <v>9.870857576580633</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2.1061581299686476</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2.1405410097083362</v>
      </c>
      <c r="AI19" s="27">
        <f>IF(('Activity data'!AI6*EF!$H19)*kgtoGg=0,"NO",('Activity data'!AI6*EF!$H19)*kgtoGg)</f>
        <v>2.1439835920667925</v>
      </c>
      <c r="AJ19" s="27">
        <f>IF(('Activity data'!AJ6*EF!$H19)*kgtoGg=0,"NO",('Activity data'!AJ6*EF!$H19)*kgtoGg)</f>
        <v>2.151589537694508</v>
      </c>
      <c r="AK19" s="27">
        <f>IF(('Activity data'!AK6*EF!$H19)*kgtoGg=0,"NO",('Activity data'!AK6*EF!$H19)*kgtoGg)</f>
        <v>2.1603148348588097</v>
      </c>
      <c r="AL19" s="27">
        <f>IF(('Activity data'!AL6*EF!$H19)*kgtoGg=0,"NO",('Activity data'!AL6*EF!$H19)*kgtoGg)</f>
        <v>2.0953765983251063</v>
      </c>
      <c r="AM19" s="27">
        <f>IF(('Activity data'!AM6*EF!$H19)*kgtoGg=0,"NO",('Activity data'!AM6*EF!$H19)*kgtoGg)</f>
        <v>2.1174098277501541</v>
      </c>
      <c r="AN19" s="27">
        <f>IF(('Activity data'!AN6*EF!$H19)*kgtoGg=0,"NO",('Activity data'!AN6*EF!$H19)*kgtoGg)</f>
        <v>2.1307280268126019</v>
      </c>
      <c r="AO19" s="27">
        <f>IF(('Activity data'!AO6*EF!$H19)*kgtoGg=0,"NO",('Activity data'!AO6*EF!$H19)*kgtoGg)</f>
        <v>2.1421284301512511</v>
      </c>
      <c r="AP19" s="27">
        <f>IF(('Activity data'!AP6*EF!$H19)*kgtoGg=0,"NO",('Activity data'!AP6*EF!$H19)*kgtoGg)</f>
        <v>2.1556103908090396</v>
      </c>
      <c r="AQ19" s="27">
        <f>IF(('Activity data'!AQ6*EF!$H19)*kgtoGg=0,"NO",('Activity data'!AQ6*EF!$H19)*kgtoGg)</f>
        <v>2.1719024005064549</v>
      </c>
      <c r="AR19" s="27">
        <f>IF(('Activity data'!AR6*EF!$H19)*kgtoGg=0,"NO",('Activity data'!AR6*EF!$H19)*kgtoGg)</f>
        <v>2.1882231194360839</v>
      </c>
      <c r="AS19" s="27">
        <f>IF(('Activity data'!AS6*EF!$H19)*kgtoGg=0,"NO",('Activity data'!AS6*EF!$H19)*kgtoGg)</f>
        <v>2.2069203040443948</v>
      </c>
      <c r="AT19" s="27">
        <f>IF(('Activity data'!AT6*EF!$H19)*kgtoGg=0,"NO",('Activity data'!AT6*EF!$H19)*kgtoGg)</f>
        <v>2.2272820635481416</v>
      </c>
      <c r="AU19" s="27">
        <f>IF(('Activity data'!AU6*EF!$H19)*kgtoGg=0,"NO",('Activity data'!AU6*EF!$H19)*kgtoGg)</f>
        <v>2.2489072788363589</v>
      </c>
      <c r="AV19" s="27">
        <f>IF(('Activity data'!AV6*EF!$H19)*kgtoGg=0,"NO",('Activity data'!AV6*EF!$H19)*kgtoGg)</f>
        <v>2.2706147668153935</v>
      </c>
      <c r="AW19" s="27">
        <f>IF(('Activity data'!AW6*EF!$H19)*kgtoGg=0,"NO",('Activity data'!AW6*EF!$H19)*kgtoGg)</f>
        <v>2.2958753170226704</v>
      </c>
      <c r="AX19" s="27">
        <f>IF(('Activity data'!AX6*EF!$H19)*kgtoGg=0,"NO",('Activity data'!AX6*EF!$H19)*kgtoGg)</f>
        <v>2.3229051086870016</v>
      </c>
      <c r="AY19" s="27">
        <f>IF(('Activity data'!AY6*EF!$H19)*kgtoGg=0,"NO",('Activity data'!AY6*EF!$H19)*kgtoGg)</f>
        <v>2.3517125138494244</v>
      </c>
      <c r="AZ19" s="27">
        <f>IF(('Activity data'!AZ6*EF!$H19)*kgtoGg=0,"NO",('Activity data'!AZ6*EF!$H19)*kgtoGg)</f>
        <v>2.3851376101878961</v>
      </c>
      <c r="BA19" s="27">
        <f>IF(('Activity data'!BA6*EF!$H19)*kgtoGg=0,"NO",('Activity data'!BA6*EF!$H19)*kgtoGg)</f>
        <v>2.4167901042922302</v>
      </c>
      <c r="BB19" s="27">
        <f>IF(('Activity data'!BB6*EF!$H19)*kgtoGg=0,"NO",('Activity data'!BB6*EF!$H19)*kgtoGg)</f>
        <v>2.449865890937942</v>
      </c>
      <c r="BC19" s="27">
        <f>IF(('Activity data'!BC6*EF!$H19)*kgtoGg=0,"NO",('Activity data'!BC6*EF!$H19)*kgtoGg)</f>
        <v>2.4863366572994243</v>
      </c>
      <c r="BD19" s="27">
        <f>IF(('Activity data'!BD6*EF!$H19)*kgtoGg=0,"NO",('Activity data'!BD6*EF!$H19)*kgtoGg)</f>
        <v>2.5206850289529346</v>
      </c>
      <c r="BE19" s="27">
        <f>IF(('Activity data'!BE6*EF!$H19)*kgtoGg=0,"NO",('Activity data'!BE6*EF!$H19)*kgtoGg)</f>
        <v>2.5558047939678636</v>
      </c>
      <c r="BF19" s="27">
        <f>IF(('Activity data'!BF6*EF!$H19)*kgtoGg=0,"NO",('Activity data'!BF6*EF!$H19)*kgtoGg)</f>
        <v>2.5912060725623505</v>
      </c>
      <c r="BG19" s="27">
        <f>IF(('Activity data'!BG6*EF!$H19)*kgtoGg=0,"NO",('Activity data'!BG6*EF!$H19)*kgtoGg)</f>
        <v>2.6290300545852219</v>
      </c>
      <c r="BH19" s="27">
        <f>IF(('Activity data'!BH6*EF!$H19)*kgtoGg=0,"NO",('Activity data'!BH6*EF!$H19)*kgtoGg)</f>
        <v>2.6646686324912885</v>
      </c>
      <c r="BI19" s="27">
        <f>IF(('Activity data'!BI6*EF!$H19)*kgtoGg=0,"NO",('Activity data'!BI6*EF!$H19)*kgtoGg)</f>
        <v>2.7008505150532622</v>
      </c>
      <c r="BJ19" s="27">
        <f>IF(('Activity data'!BJ6*EF!$H19)*kgtoGg=0,"NO",('Activity data'!BJ6*EF!$H19)*kgtoGg)</f>
        <v>2.7382497648422079</v>
      </c>
      <c r="BK19" s="27">
        <f>IF(('Activity data'!BK6*EF!$H19)*kgtoGg=0,"NO",('Activity data'!BK6*EF!$H19)*kgtoGg)</f>
        <v>2.7770609548430158</v>
      </c>
      <c r="BL19" s="27">
        <f>IF(('Activity data'!BL6*EF!$H19)*kgtoGg=0,"NO",('Activity data'!BL6*EF!$H19)*kgtoGg)</f>
        <v>2.8156224496057964</v>
      </c>
      <c r="BM19" s="27">
        <f>IF(('Activity data'!BM6*EF!$H19)*kgtoGg=0,"NO",('Activity data'!BM6*EF!$H19)*kgtoGg)</f>
        <v>2.8207647676897869</v>
      </c>
      <c r="BN19" s="27">
        <f>IF(('Activity data'!BN6*EF!$H19)*kgtoGg=0,"NO",('Activity data'!BN6*EF!$H19)*kgtoGg)</f>
        <v>2.8191522216451439</v>
      </c>
      <c r="BO19" s="27">
        <f>IF(('Activity data'!BO6*EF!$H19)*kgtoGg=0,"NO",('Activity data'!BO6*EF!$H19)*kgtoGg)</f>
        <v>2.8171948467478511</v>
      </c>
      <c r="BP19" s="27">
        <f>IF(('Activity data'!BP6*EF!$H19)*kgtoGg=0,"NO",('Activity data'!BP6*EF!$H19)*kgtoGg)</f>
        <v>2.8122811549579518</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0.43500213637199753</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0.44210351490980404</v>
      </c>
      <c r="AI20" s="27">
        <f>IF(('Activity data'!AI7*EF!$H20)*kgtoGg=0,"NO",('Activity data'!AI7*EF!$H20)*kgtoGg)</f>
        <v>0.44281453971808249</v>
      </c>
      <c r="AJ20" s="27">
        <f>IF(('Activity data'!AJ7*EF!$H20)*kgtoGg=0,"NO",('Activity data'!AJ7*EF!$H20)*kgtoGg)</f>
        <v>0.44438545813589125</v>
      </c>
      <c r="AK20" s="27">
        <f>IF(('Activity data'!AK7*EF!$H20)*kgtoGg=0,"NO",('Activity data'!AK7*EF!$H20)*kgtoGg)</f>
        <v>0.44618756541973903</v>
      </c>
      <c r="AL20" s="27">
        <f>IF(('Activity data'!AL7*EF!$H20)*kgtoGg=0,"NO",('Activity data'!AL7*EF!$H20)*kgtoGg)</f>
        <v>0.4327753380933837</v>
      </c>
      <c r="AM20" s="27">
        <f>IF(('Activity data'!AM7*EF!$H20)*kgtoGg=0,"NO",('Activity data'!AM7*EF!$H20)*kgtoGg)</f>
        <v>0.43732604192454033</v>
      </c>
      <c r="AN20" s="27">
        <f>IF(('Activity data'!AN7*EF!$H20)*kgtoGg=0,"NO",('Activity data'!AN7*EF!$H20)*kgtoGg)</f>
        <v>0.44007675895872556</v>
      </c>
      <c r="AO20" s="27">
        <f>IF(('Activity data'!AO7*EF!$H20)*kgtoGg=0,"NO",('Activity data'!AO7*EF!$H20)*kgtoGg)</f>
        <v>0.44243137789129761</v>
      </c>
      <c r="AP20" s="27">
        <f>IF(('Activity data'!AP7*EF!$H20)*kgtoGg=0,"NO",('Activity data'!AP7*EF!$H20)*kgtoGg)</f>
        <v>0.44521591795273563</v>
      </c>
      <c r="AQ20" s="27">
        <f>IF(('Activity data'!AQ7*EF!$H20)*kgtoGg=0,"NO",('Activity data'!AQ7*EF!$H20)*kgtoGg)</f>
        <v>0.44858084052114444</v>
      </c>
      <c r="AR20" s="27">
        <f>IF(('Activity data'!AR7*EF!$H20)*kgtoGg=0,"NO",('Activity data'!AR7*EF!$H20)*kgtoGg)</f>
        <v>0.45195169264306995</v>
      </c>
      <c r="AS20" s="27">
        <f>IF(('Activity data'!AS7*EF!$H20)*kgtoGg=0,"NO",('Activity data'!AS7*EF!$H20)*kgtoGg)</f>
        <v>0.45581337573942793</v>
      </c>
      <c r="AT20" s="27">
        <f>IF(('Activity data'!AT7*EF!$H20)*kgtoGg=0,"NO",('Activity data'!AT7*EF!$H20)*kgtoGg)</f>
        <v>0.460018857160025</v>
      </c>
      <c r="AU20" s="27">
        <f>IF(('Activity data'!AU7*EF!$H20)*kgtoGg=0,"NO",('Activity data'!AU7*EF!$H20)*kgtoGg)</f>
        <v>0.46448529048049886</v>
      </c>
      <c r="AV20" s="27">
        <f>IF(('Activity data'!AV7*EF!$H20)*kgtoGg=0,"NO",('Activity data'!AV7*EF!$H20)*kgtoGg)</f>
        <v>0.46896871625550957</v>
      </c>
      <c r="AW20" s="27">
        <f>IF(('Activity data'!AW7*EF!$H20)*kgtoGg=0,"NO",('Activity data'!AW7*EF!$H20)*kgtoGg)</f>
        <v>0.474185985153672</v>
      </c>
      <c r="AX20" s="27">
        <f>IF(('Activity data'!AX7*EF!$H20)*kgtoGg=0,"NO",('Activity data'!AX7*EF!$H20)*kgtoGg)</f>
        <v>0.47976867002066687</v>
      </c>
      <c r="AY20" s="27">
        <f>IF(('Activity data'!AY7*EF!$H20)*kgtoGg=0,"NO",('Activity data'!AY7*EF!$H20)*kgtoGg)</f>
        <v>0.48571850000288863</v>
      </c>
      <c r="AZ20" s="27">
        <f>IF(('Activity data'!AZ7*EF!$H20)*kgtoGg=0,"NO",('Activity data'!AZ7*EF!$H20)*kgtoGg)</f>
        <v>0.49262205966860634</v>
      </c>
      <c r="BA20" s="27">
        <f>IF(('Activity data'!BA7*EF!$H20)*kgtoGg=0,"NO",('Activity data'!BA7*EF!$H20)*kgtoGg)</f>
        <v>0.4991595092365988</v>
      </c>
      <c r="BB20" s="27">
        <f>IF(('Activity data'!BB7*EF!$H20)*kgtoGg=0,"NO",('Activity data'!BB7*EF!$H20)*kgtoGg)</f>
        <v>0.50599092310260463</v>
      </c>
      <c r="BC20" s="27">
        <f>IF(('Activity data'!BC7*EF!$H20)*kgtoGg=0,"NO",('Activity data'!BC7*EF!$H20)*kgtoGg)</f>
        <v>0.5135235300121368</v>
      </c>
      <c r="BD20" s="27">
        <f>IF(('Activity data'!BD7*EF!$H20)*kgtoGg=0,"NO",('Activity data'!BD7*EF!$H20)*kgtoGg)</f>
        <v>0.52061778131149139</v>
      </c>
      <c r="BE20" s="27">
        <f>IF(('Activity data'!BE7*EF!$H20)*kgtoGg=0,"NO",('Activity data'!BE7*EF!$H20)*kgtoGg)</f>
        <v>0.52787135481720149</v>
      </c>
      <c r="BF20" s="27">
        <f>IF(('Activity data'!BF7*EF!$H20)*kgtoGg=0,"NO",('Activity data'!BF7*EF!$H20)*kgtoGg)</f>
        <v>0.53518307163455714</v>
      </c>
      <c r="BG20" s="27">
        <f>IF(('Activity data'!BG7*EF!$H20)*kgtoGg=0,"NO",('Activity data'!BG7*EF!$H20)*kgtoGg)</f>
        <v>0.54299516928854008</v>
      </c>
      <c r="BH20" s="27">
        <f>IF(('Activity data'!BH7*EF!$H20)*kgtoGg=0,"NO",('Activity data'!BH7*EF!$H20)*kgtoGg)</f>
        <v>0.55035589748164571</v>
      </c>
      <c r="BI20" s="27">
        <f>IF(('Activity data'!BI7*EF!$H20)*kgtoGg=0,"NO",('Activity data'!BI7*EF!$H20)*kgtoGg)</f>
        <v>0.55782883884747447</v>
      </c>
      <c r="BJ20" s="27">
        <f>IF(('Activity data'!BJ7*EF!$H20)*kgtoGg=0,"NO",('Activity data'!BJ7*EF!$H20)*kgtoGg)</f>
        <v>0.56555321306487649</v>
      </c>
      <c r="BK20" s="27">
        <f>IF(('Activity data'!BK7*EF!$H20)*kgtoGg=0,"NO",('Activity data'!BK7*EF!$H20)*kgtoGg)</f>
        <v>0.57356920689044089</v>
      </c>
      <c r="BL20" s="27">
        <f>IF(('Activity data'!BL7*EF!$H20)*kgtoGg=0,"NO",('Activity data'!BL7*EF!$H20)*kgtoGg)</f>
        <v>0.58153362910775885</v>
      </c>
      <c r="BM20" s="27">
        <f>IF(('Activity data'!BM7*EF!$H20)*kgtoGg=0,"NO",('Activity data'!BM7*EF!$H20)*kgtoGg)</f>
        <v>0.582595714295291</v>
      </c>
      <c r="BN20" s="27">
        <f>IF(('Activity data'!BN7*EF!$H20)*kgtoGg=0,"NO",('Activity data'!BN7*EF!$H20)*kgtoGg)</f>
        <v>0.58226266191691678</v>
      </c>
      <c r="BO20" s="27">
        <f>IF(('Activity data'!BO7*EF!$H20)*kgtoGg=0,"NO",('Activity data'!BO7*EF!$H20)*kgtoGg)</f>
        <v>0.58185838920353994</v>
      </c>
      <c r="BP20" s="27">
        <f>IF(('Activity data'!BP7*EF!$H20)*kgtoGg=0,"NO",('Activity data'!BP7*EF!$H20)*kgtoGg)</f>
        <v>0.58084352408222484</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9.4871637196006525E-2</v>
      </c>
      <c r="AE21" s="27">
        <f>IF(('Activity data'!AE8*EF!$H21)*kgtoGg=0,"NO",('Activity data'!AE8*EF!$H21)*kgtoGg)</f>
        <v>9.4048845784615517E-2</v>
      </c>
      <c r="AF21" s="27">
        <f>IF(('Activity data'!AF8*EF!$H21)*kgtoGg=0,"NO",('Activity data'!AF8*EF!$H21)*kgtoGg)</f>
        <v>9.3735634002294274E-2</v>
      </c>
      <c r="AG21" s="27">
        <f>IF(('Activity data'!AG8*EF!$H21)*kgtoGg=0,"NO",('Activity data'!AG8*EF!$H21)*kgtoGg)</f>
        <v>9.2483917307495084E-2</v>
      </c>
      <c r="AH21" s="27">
        <f>IF(('Activity data'!AH8*EF!$H21)*kgtoGg=0,"NO",('Activity data'!AH8*EF!$H21)*kgtoGg)</f>
        <v>9.0667019955957356E-2</v>
      </c>
      <c r="AI21" s="27">
        <f>IF(('Activity data'!AI8*EF!$H21)*kgtoGg=0,"NO",('Activity data'!AI8*EF!$H21)*kgtoGg)</f>
        <v>8.8322512540543865E-2</v>
      </c>
      <c r="AJ21" s="27">
        <f>IF(('Activity data'!AJ8*EF!$H21)*kgtoGg=0,"NO",('Activity data'!AJ8*EF!$H21)*kgtoGg)</f>
        <v>8.6473330972337878E-2</v>
      </c>
      <c r="AK21" s="27">
        <f>IF(('Activity data'!AK8*EF!$H21)*kgtoGg=0,"NO",('Activity data'!AK8*EF!$H21)*kgtoGg)</f>
        <v>8.4723794986300296E-2</v>
      </c>
      <c r="AL21" s="27">
        <f>IF(('Activity data'!AL8*EF!$H21)*kgtoGg=0,"NO",('Activity data'!AL8*EF!$H21)*kgtoGg)</f>
        <v>7.4532236521614198E-2</v>
      </c>
      <c r="AM21" s="27">
        <f>IF(('Activity data'!AM8*EF!$H21)*kgtoGg=0,"NO",('Activity data'!AM8*EF!$H21)*kgtoGg)</f>
        <v>7.5742875433824242E-2</v>
      </c>
      <c r="AN21" s="27">
        <f>IF(('Activity data'!AN8*EF!$H21)*kgtoGg=0,"NO",('Activity data'!AN8*EF!$H21)*kgtoGg)</f>
        <v>7.5904634878193322E-2</v>
      </c>
      <c r="AO21" s="27">
        <f>IF(('Activity data'!AO8*EF!$H21)*kgtoGg=0,"NO",('Activity data'!AO8*EF!$H21)*kgtoGg)</f>
        <v>7.5806928443022642E-2</v>
      </c>
      <c r="AP21" s="27">
        <f>IF(('Activity data'!AP8*EF!$H21)*kgtoGg=0,"NO",('Activity data'!AP8*EF!$H21)*kgtoGg)</f>
        <v>7.5892286397700501E-2</v>
      </c>
      <c r="AQ21" s="27">
        <f>IF(('Activity data'!AQ8*EF!$H21)*kgtoGg=0,"NO",('Activity data'!AQ8*EF!$H21)*kgtoGg)</f>
        <v>7.6230801465466153E-2</v>
      </c>
      <c r="AR21" s="27">
        <f>IF(('Activity data'!AR8*EF!$H21)*kgtoGg=0,"NO",('Activity data'!AR8*EF!$H21)*kgtoGg)</f>
        <v>7.6674051999384291E-2</v>
      </c>
      <c r="AS21" s="27">
        <f>IF(('Activity data'!AS8*EF!$H21)*kgtoGg=0,"NO",('Activity data'!AS8*EF!$H21)*kgtoGg)</f>
        <v>7.7311114077535645E-2</v>
      </c>
      <c r="AT21" s="27">
        <f>IF(('Activity data'!AT8*EF!$H21)*kgtoGg=0,"NO",('Activity data'!AT8*EF!$H21)*kgtoGg)</f>
        <v>7.8061746179112407E-2</v>
      </c>
      <c r="AU21" s="27">
        <f>IF(('Activity data'!AU8*EF!$H21)*kgtoGg=0,"NO",('Activity data'!AU8*EF!$H21)*kgtoGg)</f>
        <v>7.8881069094071346E-2</v>
      </c>
      <c r="AV21" s="27">
        <f>IF(('Activity data'!AV8*EF!$H21)*kgtoGg=0,"NO",('Activity data'!AV8*EF!$H21)*kgtoGg)</f>
        <v>7.964979879873213E-2</v>
      </c>
      <c r="AW21" s="27">
        <f>IF(('Activity data'!AW8*EF!$H21)*kgtoGg=0,"NO",('Activity data'!AW8*EF!$H21)*kgtoGg)</f>
        <v>8.0141559774788873E-2</v>
      </c>
      <c r="AX21" s="27">
        <f>IF(('Activity data'!AX8*EF!$H21)*kgtoGg=0,"NO",('Activity data'!AX8*EF!$H21)*kgtoGg)</f>
        <v>8.0702746634930239E-2</v>
      </c>
      <c r="AY21" s="27">
        <f>IF(('Activity data'!AY8*EF!$H21)*kgtoGg=0,"NO",('Activity data'!AY8*EF!$H21)*kgtoGg)</f>
        <v>8.132576279000861E-2</v>
      </c>
      <c r="AZ21" s="27">
        <f>IF(('Activity data'!AZ8*EF!$H21)*kgtoGg=0,"NO",('Activity data'!AZ8*EF!$H21)*kgtoGg)</f>
        <v>8.2256887791167577E-2</v>
      </c>
      <c r="BA21" s="27">
        <f>IF(('Activity data'!BA8*EF!$H21)*kgtoGg=0,"NO",('Activity data'!BA8*EF!$H21)*kgtoGg)</f>
        <v>8.291061437514162E-2</v>
      </c>
      <c r="BB21" s="27">
        <f>IF(('Activity data'!BB8*EF!$H21)*kgtoGg=0,"NO",('Activity data'!BB8*EF!$H21)*kgtoGg)</f>
        <v>8.3669505250008477E-2</v>
      </c>
      <c r="BC21" s="27">
        <f>IF(('Activity data'!BC8*EF!$H21)*kgtoGg=0,"NO",('Activity data'!BC8*EF!$H21)*kgtoGg)</f>
        <v>8.4593210984080028E-2</v>
      </c>
      <c r="BD21" s="27">
        <f>IF(('Activity data'!BD8*EF!$H21)*kgtoGg=0,"NO",('Activity data'!BD8*EF!$H21)*kgtoGg)</f>
        <v>8.5215240839078665E-2</v>
      </c>
      <c r="BE21" s="27">
        <f>IF(('Activity data'!BE8*EF!$H21)*kgtoGg=0,"NO",('Activity data'!BE8*EF!$H21)*kgtoGg)</f>
        <v>8.578106616446779E-2</v>
      </c>
      <c r="BF21" s="27">
        <f>IF(('Activity data'!BF8*EF!$H21)*kgtoGg=0,"NO",('Activity data'!BF8*EF!$H21)*kgtoGg)</f>
        <v>8.6251014191196393E-2</v>
      </c>
      <c r="BG21" s="27">
        <f>IF(('Activity data'!BG8*EF!$H21)*kgtoGg=0,"NO",('Activity data'!BG8*EF!$H21)*kgtoGg)</f>
        <v>8.7308980908068726E-2</v>
      </c>
      <c r="BH21" s="27">
        <f>IF(('Activity data'!BH8*EF!$H21)*kgtoGg=0,"NO",('Activity data'!BH8*EF!$H21)*kgtoGg)</f>
        <v>8.8102031734706404E-2</v>
      </c>
      <c r="BI21" s="27">
        <f>IF(('Activity data'!BI8*EF!$H21)*kgtoGg=0,"NO",('Activity data'!BI8*EF!$H21)*kgtoGg)</f>
        <v>8.8840817700634192E-2</v>
      </c>
      <c r="BJ21" s="27">
        <f>IF(('Activity data'!BJ8*EF!$H21)*kgtoGg=0,"NO",('Activity data'!BJ8*EF!$H21)*kgtoGg)</f>
        <v>8.9572867586300398E-2</v>
      </c>
      <c r="BK21" s="27">
        <f>IF(('Activity data'!BK8*EF!$H21)*kgtoGg=0,"NO",('Activity data'!BK8*EF!$H21)*kgtoGg)</f>
        <v>9.0308232928721505E-2</v>
      </c>
      <c r="BL21" s="27">
        <f>IF(('Activity data'!BL8*EF!$H21)*kgtoGg=0,"NO",('Activity data'!BL8*EF!$H21)*kgtoGg)</f>
        <v>9.1000814242625849E-2</v>
      </c>
      <c r="BM21" s="27">
        <f>IF(('Activity data'!BM8*EF!$H21)*kgtoGg=0,"NO",('Activity data'!BM8*EF!$H21)*kgtoGg)</f>
        <v>8.9367283067039061E-2</v>
      </c>
      <c r="BN21" s="27">
        <f>IF(('Activity data'!BN8*EF!$H21)*kgtoGg=0,"NO",('Activity data'!BN8*EF!$H21)*kgtoGg)</f>
        <v>8.7294816512801618E-2</v>
      </c>
      <c r="BO21" s="27">
        <f>IF(('Activity data'!BO8*EF!$H21)*kgtoGg=0,"NO",('Activity data'!BO8*EF!$H21)*kgtoGg)</f>
        <v>8.5221774923965918E-2</v>
      </c>
      <c r="BP21" s="27">
        <f>IF(('Activity data'!BP8*EF!$H21)*kgtoGg=0,"NO",('Activity data'!BP8*EF!$H21)*kgtoGg)</f>
        <v>8.298664847702153E-2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6.968944973410629E-2</v>
      </c>
      <c r="AE22" s="27">
        <f>IF(('Activity data'!AE9*EF!$H22)*kgtoGg=0,"NO",('Activity data'!AE9*EF!$H22)*kgtoGg)</f>
        <v>6.9085055392441017E-2</v>
      </c>
      <c r="AF22" s="27">
        <f>IF(('Activity data'!AF9*EF!$H22)*kgtoGg=0,"NO",('Activity data'!AF9*EF!$H22)*kgtoGg)</f>
        <v>6.8854980763127821E-2</v>
      </c>
      <c r="AG22" s="27">
        <f>IF(('Activity data'!AG9*EF!$H22)*kgtoGg=0,"NO",('Activity data'!AG9*EF!$H22)*kgtoGg)</f>
        <v>6.7935512624264269E-2</v>
      </c>
      <c r="AH22" s="27">
        <f>IF(('Activity data'!AH9*EF!$H22)*kgtoGg=0,"NO",('Activity data'!AH9*EF!$H22)*kgtoGg)</f>
        <v>6.6600882165738284E-2</v>
      </c>
      <c r="AI22" s="27">
        <f>IF(('Activity data'!AI9*EF!$H22)*kgtoGg=0,"NO",('Activity data'!AI9*EF!$H22)*kgtoGg)</f>
        <v>6.4878687456057696E-2</v>
      </c>
      <c r="AJ22" s="27">
        <f>IF(('Activity data'!AJ9*EF!$H22)*kgtoGg=0,"NO",('Activity data'!AJ9*EF!$H22)*kgtoGg)</f>
        <v>6.3520342119606055E-2</v>
      </c>
      <c r="AK22" s="27">
        <f>IF(('Activity data'!AK9*EF!$H22)*kgtoGg=0,"NO",('Activity data'!AK9*EF!$H22)*kgtoGg)</f>
        <v>6.2235193009076005E-2</v>
      </c>
      <c r="AL22" s="27">
        <f>IF(('Activity data'!AL9*EF!$H22)*kgtoGg=0,"NO",('Activity data'!AL9*EF!$H22)*kgtoGg)</f>
        <v>5.4748823822998088E-2</v>
      </c>
      <c r="AM22" s="27">
        <f>IF(('Activity data'!AM9*EF!$H22)*kgtoGg=0,"NO",('Activity data'!AM9*EF!$H22)*kgtoGg)</f>
        <v>5.5638117632108908E-2</v>
      </c>
      <c r="AN22" s="27">
        <f>IF(('Activity data'!AN9*EF!$H22)*kgtoGg=0,"NO",('Activity data'!AN9*EF!$H22)*kgtoGg)</f>
        <v>5.5756940570139218E-2</v>
      </c>
      <c r="AO22" s="27">
        <f>IF(('Activity data'!AO9*EF!$H22)*kgtoGg=0,"NO",('Activity data'!AO9*EF!$H22)*kgtoGg)</f>
        <v>5.5685168775071965E-2</v>
      </c>
      <c r="AP22" s="27">
        <f>IF(('Activity data'!AP9*EF!$H22)*kgtoGg=0,"NO",('Activity data'!AP9*EF!$H22)*kgtoGg)</f>
        <v>5.5747869800033094E-2</v>
      </c>
      <c r="AQ22" s="27">
        <f>IF(('Activity data'!AQ9*EF!$H22)*kgtoGg=0,"NO",('Activity data'!AQ9*EF!$H22)*kgtoGg)</f>
        <v>5.599653135470356E-2</v>
      </c>
      <c r="AR22" s="27">
        <f>IF(('Activity data'!AR9*EF!$H22)*kgtoGg=0,"NO",('Activity data'!AR9*EF!$H22)*kgtoGg)</f>
        <v>5.6322127989441549E-2</v>
      </c>
      <c r="AS22" s="27">
        <f>IF(('Activity data'!AS9*EF!$H22)*kgtoGg=0,"NO",('Activity data'!AS9*EF!$H22)*kgtoGg)</f>
        <v>5.6790091935094891E-2</v>
      </c>
      <c r="AT22" s="27">
        <f>IF(('Activity data'!AT9*EF!$H22)*kgtoGg=0,"NO",('Activity data'!AT9*EF!$H22)*kgtoGg)</f>
        <v>5.7341480523483673E-2</v>
      </c>
      <c r="AU22" s="27">
        <f>IF(('Activity data'!AU9*EF!$H22)*kgtoGg=0,"NO",('Activity data'!AU9*EF!$H22)*kgtoGg)</f>
        <v>5.7943327026670585E-2</v>
      </c>
      <c r="AV22" s="27">
        <f>IF(('Activity data'!AV9*EF!$H22)*kgtoGg=0,"NO",('Activity data'!AV9*EF!$H22)*kgtoGg)</f>
        <v>5.8508009493374417E-2</v>
      </c>
      <c r="AW22" s="27">
        <f>IF(('Activity data'!AW9*EF!$H22)*kgtoGg=0,"NO",('Activity data'!AW9*EF!$H22)*kgtoGg)</f>
        <v>5.8869240234563143E-2</v>
      </c>
      <c r="AX22" s="27">
        <f>IF(('Activity data'!AX9*EF!$H22)*kgtoGg=0,"NO",('Activity data'!AX9*EF!$H22)*kgtoGg)</f>
        <v>5.9281468848268432E-2</v>
      </c>
      <c r="AY22" s="27">
        <f>IF(('Activity data'!AY9*EF!$H22)*kgtoGg=0,"NO",('Activity data'!AY9*EF!$H22)*kgtoGg)</f>
        <v>5.9739115140733788E-2</v>
      </c>
      <c r="AZ22" s="27">
        <f>IF(('Activity data'!AZ9*EF!$H22)*kgtoGg=0,"NO",('Activity data'!AZ9*EF!$H22)*kgtoGg)</f>
        <v>6.0423087620626544E-2</v>
      </c>
      <c r="BA22" s="27">
        <f>IF(('Activity data'!BA9*EF!$H22)*kgtoGg=0,"NO",('Activity data'!BA9*EF!$H22)*kgtoGg)</f>
        <v>6.0903292740514849E-2</v>
      </c>
      <c r="BB22" s="27">
        <f>IF(('Activity data'!BB9*EF!$H22)*kgtoGg=0,"NO",('Activity data'!BB9*EF!$H22)*kgtoGg)</f>
        <v>6.1460747940412383E-2</v>
      </c>
      <c r="BC22" s="27">
        <f>IF(('Activity data'!BC9*EF!$H22)*kgtoGg=0,"NO",('Activity data'!BC9*EF!$H22)*kgtoGg)</f>
        <v>6.2139270481250258E-2</v>
      </c>
      <c r="BD22" s="27">
        <f>IF(('Activity data'!BD9*EF!$H22)*kgtoGg=0,"NO",('Activity data'!BD9*EF!$H22)*kgtoGg)</f>
        <v>6.2596192271515999E-2</v>
      </c>
      <c r="BE22" s="27">
        <f>IF(('Activity data'!BE9*EF!$H22)*kgtoGg=0,"NO",('Activity data'!BE9*EF!$H22)*kgtoGg)</f>
        <v>6.3011828142651272E-2</v>
      </c>
      <c r="BF22" s="27">
        <f>IF(('Activity data'!BF9*EF!$H22)*kgtoGg=0,"NO",('Activity data'!BF9*EF!$H22)*kgtoGg)</f>
        <v>6.3357035839643805E-2</v>
      </c>
      <c r="BG22" s="27">
        <f>IF(('Activity data'!BG9*EF!$H22)*kgtoGg=0,"NO",('Activity data'!BG9*EF!$H22)*kgtoGg)</f>
        <v>6.4134181892088374E-2</v>
      </c>
      <c r="BH22" s="27">
        <f>IF(('Activity data'!BH9*EF!$H22)*kgtoGg=0,"NO",('Activity data'!BH9*EF!$H22)*kgtoGg)</f>
        <v>6.4716729820563326E-2</v>
      </c>
      <c r="BI22" s="27">
        <f>IF(('Activity data'!BI9*EF!$H22)*kgtoGg=0,"NO",('Activity data'!BI9*EF!$H22)*kgtoGg)</f>
        <v>6.5259416644133331E-2</v>
      </c>
      <c r="BJ22" s="27">
        <f>IF(('Activity data'!BJ9*EF!$H22)*kgtoGg=0,"NO",('Activity data'!BJ9*EF!$H22)*kgtoGg)</f>
        <v>6.5797155374251307E-2</v>
      </c>
      <c r="BK22" s="27">
        <f>IF(('Activity data'!BK9*EF!$H22)*kgtoGg=0,"NO",('Activity data'!BK9*EF!$H22)*kgtoGg)</f>
        <v>6.6337329525151464E-2</v>
      </c>
      <c r="BL22" s="27">
        <f>IF(('Activity data'!BL9*EF!$H22)*kgtoGg=0,"NO",('Activity data'!BL9*EF!$H22)*kgtoGg)</f>
        <v>6.684607599657999E-2</v>
      </c>
      <c r="BM22" s="27">
        <f>IF(('Activity data'!BM9*EF!$H22)*kgtoGg=0,"NO",('Activity data'!BM9*EF!$H22)*kgtoGg)</f>
        <v>6.5646140039799211E-2</v>
      </c>
      <c r="BN22" s="27">
        <f>IF(('Activity data'!BN9*EF!$H22)*kgtoGg=0,"NO",('Activity data'!BN9*EF!$H22)*kgtoGg)</f>
        <v>6.412377721329128E-2</v>
      </c>
      <c r="BO22" s="27">
        <f>IF(('Activity data'!BO9*EF!$H22)*kgtoGg=0,"NO",('Activity data'!BO9*EF!$H22)*kgtoGg)</f>
        <v>6.2600991986096338E-2</v>
      </c>
      <c r="BP22" s="27">
        <f>IF(('Activity data'!BP9*EF!$H22)*kgtoGg=0,"NO",('Activity data'!BP9*EF!$H22)*kgtoGg)</f>
        <v>6.0959144783102562E-2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0.48695387967725967</v>
      </c>
      <c r="AF23" s="27">
        <f>IF(('Activity data'!AF10*EF!$H23)*kgtoGg=0,"NO",('Activity data'!AF10*EF!$H23)*kgtoGg)</f>
        <v>0.50580611066616821</v>
      </c>
      <c r="AG23" s="27">
        <f>IF(('Activity data'!AG10*EF!$H23)*kgtoGg=0,"NO",('Activity data'!AG10*EF!$H23)*kgtoGg)</f>
        <v>0.51986569055899423</v>
      </c>
      <c r="AH23" s="27">
        <f>IF(('Activity data'!AH10*EF!$H23)*kgtoGg=0,"NO",('Activity data'!AH10*EF!$H23)*kgtoGg)</f>
        <v>0.53070826286138573</v>
      </c>
      <c r="AI23" s="27">
        <f>IF(('Activity data'!AI10*EF!$H23)*kgtoGg=0,"NO",('Activity data'!AI10*EF!$H23)*kgtoGg)</f>
        <v>0.53817886796858139</v>
      </c>
      <c r="AJ23" s="27">
        <f>IF(('Activity data'!AJ10*EF!$H23)*kgtoGg=0,"NO",('Activity data'!AJ10*EF!$H23)*kgtoGg)</f>
        <v>0.54837935702304763</v>
      </c>
      <c r="AK23" s="27">
        <f>IF(('Activity data'!AK10*EF!$H23)*kgtoGg=0,"NO",('Activity data'!AK10*EF!$H23)*kgtoGg)</f>
        <v>0.5590724478102268</v>
      </c>
      <c r="AL23" s="27">
        <f>IF(('Activity data'!AL10*EF!$H23)*kgtoGg=0,"NO",('Activity data'!AL10*EF!$H23)*kgtoGg)</f>
        <v>0.51169796682687108</v>
      </c>
      <c r="AM23" s="27">
        <f>IF(('Activity data'!AM10*EF!$H23)*kgtoGg=0,"NO",('Activity data'!AM10*EF!$H23)*kgtoGg)</f>
        <v>0.5325379888835422</v>
      </c>
      <c r="AN23" s="27">
        <f>IF(('Activity data'!AN10*EF!$H23)*kgtoGg=0,"NO",('Activity data'!AN10*EF!$H23)*kgtoGg)</f>
        <v>0.54635641265898882</v>
      </c>
      <c r="AO23" s="27">
        <f>IF(('Activity data'!AO10*EF!$H23)*kgtoGg=0,"NO",('Activity data'!AO10*EF!$H23)*kgtoGg)</f>
        <v>0.55845406828956323</v>
      </c>
      <c r="AP23" s="27">
        <f>IF(('Activity data'!AP10*EF!$H23)*kgtoGg=0,"NO",('Activity data'!AP10*EF!$H23)*kgtoGg)</f>
        <v>0.57204449891076126</v>
      </c>
      <c r="AQ23" s="27">
        <f>IF(('Activity data'!AQ10*EF!$H23)*kgtoGg=0,"NO",('Activity data'!AQ10*EF!$H23)*kgtoGg)</f>
        <v>0.58777208809358217</v>
      </c>
      <c r="AR23" s="27">
        <f>IF(('Activity data'!AR10*EF!$H23)*kgtoGg=0,"NO",('Activity data'!AR10*EF!$H23)*kgtoGg)</f>
        <v>0.60460927816492771</v>
      </c>
      <c r="AS23" s="27">
        <f>IF(('Activity data'!AS10*EF!$H23)*kgtoGg=0,"NO",('Activity data'!AS10*EF!$H23)*kgtoGg)</f>
        <v>0.62334145248933948</v>
      </c>
      <c r="AT23" s="27">
        <f>IF(('Activity data'!AT10*EF!$H23)*kgtoGg=0,"NO",('Activity data'!AT10*EF!$H23)*kgtoGg)</f>
        <v>0.64342396041395933</v>
      </c>
      <c r="AU23" s="27">
        <f>IF(('Activity data'!AU10*EF!$H23)*kgtoGg=0,"NO",('Activity data'!AU10*EF!$H23)*kgtoGg)</f>
        <v>0.66455461770484803</v>
      </c>
      <c r="AV23" s="27">
        <f>IF(('Activity data'!AV10*EF!$H23)*kgtoGg=0,"NO",('Activity data'!AV10*EF!$H23)*kgtoGg)</f>
        <v>0.68575948234334294</v>
      </c>
      <c r="AW23" s="27">
        <f>IF(('Activity data'!AW10*EF!$H23)*kgtoGg=0,"NO",('Activity data'!AW10*EF!$H23)*kgtoGg)</f>
        <v>0.71287543837821099</v>
      </c>
      <c r="AX23" s="27">
        <f>IF(('Activity data'!AX10*EF!$H23)*kgtoGg=0,"NO",('Activity data'!AX10*EF!$H23)*kgtoGg)</f>
        <v>0.7417193725046457</v>
      </c>
      <c r="AY23" s="27">
        <f>IF(('Activity data'!AY10*EF!$H23)*kgtoGg=0,"NO",('Activity data'!AY10*EF!$H23)*kgtoGg)</f>
        <v>0.77234362236743315</v>
      </c>
      <c r="AZ23" s="27">
        <f>IF(('Activity data'!AZ10*EF!$H23)*kgtoGg=0,"NO",('Activity data'!AZ10*EF!$H23)*kgtoGg)</f>
        <v>0.80729135132689867</v>
      </c>
      <c r="BA23" s="27">
        <f>IF(('Activity data'!BA10*EF!$H23)*kgtoGg=0,"NO",('Activity data'!BA10*EF!$H23)*kgtoGg)</f>
        <v>0.84100198525996428</v>
      </c>
      <c r="BB23" s="27">
        <f>IF(('Activity data'!BB10*EF!$H23)*kgtoGg=0,"NO",('Activity data'!BB10*EF!$H23)*kgtoGg)</f>
        <v>0.87729357775588912</v>
      </c>
      <c r="BC23" s="27">
        <f>IF(('Activity data'!BC10*EF!$H23)*kgtoGg=0,"NO",('Activity data'!BC10*EF!$H23)*kgtoGg)</f>
        <v>0.91701174068829661</v>
      </c>
      <c r="BD23" s="27">
        <f>IF(('Activity data'!BD10*EF!$H23)*kgtoGg=0,"NO",('Activity data'!BD10*EF!$H23)*kgtoGg)</f>
        <v>0.95520794324489366</v>
      </c>
      <c r="BE23" s="27">
        <f>IF(('Activity data'!BE10*EF!$H23)*kgtoGg=0,"NO",('Activity data'!BE10*EF!$H23)*kgtoGg)</f>
        <v>0.99449350898331523</v>
      </c>
      <c r="BF23" s="27">
        <f>IF(('Activity data'!BF10*EF!$H23)*kgtoGg=0,"NO",('Activity data'!BF10*EF!$H23)*kgtoGg)</f>
        <v>1.0344329037460425</v>
      </c>
      <c r="BG23" s="27">
        <f>IF(('Activity data'!BG10*EF!$H23)*kgtoGg=0,"NO",('Activity data'!BG10*EF!$H23)*kgtoGg)</f>
        <v>1.0766661756255453</v>
      </c>
      <c r="BH23" s="27">
        <f>IF(('Activity data'!BH10*EF!$H23)*kgtoGg=0,"NO",('Activity data'!BH10*EF!$H23)*kgtoGg)</f>
        <v>1.1172061166332292</v>
      </c>
      <c r="BI23" s="27">
        <f>IF(('Activity data'!BI10*EF!$H23)*kgtoGg=0,"NO",('Activity data'!BI10*EF!$H23)*kgtoGg)</f>
        <v>1.1585952153643599</v>
      </c>
      <c r="BJ23" s="27">
        <f>IF(('Activity data'!BJ10*EF!$H23)*kgtoGg=0,"NO",('Activity data'!BJ10*EF!$H23)*kgtoGg)</f>
        <v>1.201487975498347</v>
      </c>
      <c r="BK23" s="27">
        <f>IF(('Activity data'!BK10*EF!$H23)*kgtoGg=0,"NO",('Activity data'!BK10*EF!$H23)*kgtoGg)</f>
        <v>1.2460958696613949</v>
      </c>
      <c r="BL23" s="27">
        <f>IF(('Activity data'!BL10*EF!$H23)*kgtoGg=0,"NO",('Activity data'!BL10*EF!$H23)*kgtoGg)</f>
        <v>1.2918539906518716</v>
      </c>
      <c r="BM23" s="27">
        <f>IF(('Activity data'!BM10*EF!$H23)*kgtoGg=0,"NO",('Activity data'!BM10*EF!$H23)*kgtoGg)</f>
        <v>1.3054468368208498</v>
      </c>
      <c r="BN23" s="27">
        <f>IF(('Activity data'!BN10*EF!$H23)*kgtoGg=0,"NO",('Activity data'!BN10*EF!$H23)*kgtoGg)</f>
        <v>1.3123681290561504</v>
      </c>
      <c r="BO23" s="27">
        <f>IF(('Activity data'!BO10*EF!$H23)*kgtoGg=0,"NO",('Activity data'!BO10*EF!$H23)*kgtoGg)</f>
        <v>1.3188161369223268</v>
      </c>
      <c r="BP23" s="27">
        <f>IF(('Activity data'!BP10*EF!$H23)*kgtoGg=0,"NO",('Activity data'!BP10*EF!$H23)*kgtoGg)</f>
        <v>1.3221908604573658</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3.677952184356148E-2</v>
      </c>
      <c r="AM24" s="27">
        <f>IF(('Activity data'!AM11*EF!$H24)*kgtoGg=0,"NO",('Activity data'!AM11*EF!$H24)*kgtoGg)</f>
        <v>3.6834860219034628E-2</v>
      </c>
      <c r="AN24" s="27">
        <f>IF(('Activity data'!AN11*EF!$H24)*kgtoGg=0,"NO",('Activity data'!AN11*EF!$H24)*kgtoGg)</f>
        <v>3.6896376631612285E-2</v>
      </c>
      <c r="AO24" s="27">
        <f>IF(('Activity data'!AO11*EF!$H24)*kgtoGg=0,"NO",('Activity data'!AO11*EF!$H24)*kgtoGg)</f>
        <v>3.6965707972549396E-2</v>
      </c>
      <c r="AP24" s="27">
        <f>IF(('Activity data'!AP11*EF!$H24)*kgtoGg=0,"NO",('Activity data'!AP11*EF!$H24)*kgtoGg)</f>
        <v>3.7043658540968798E-2</v>
      </c>
      <c r="AQ24" s="27">
        <f>IF(('Activity data'!AQ11*EF!$H24)*kgtoGg=0,"NO",('Activity data'!AQ11*EF!$H24)*kgtoGg)</f>
        <v>3.7130040360762007E-2</v>
      </c>
      <c r="AR24" s="27">
        <f>IF(('Activity data'!AR11*EF!$H24)*kgtoGg=0,"NO",('Activity data'!AR11*EF!$H24)*kgtoGg)</f>
        <v>3.7183149704801598E-2</v>
      </c>
      <c r="AS24" s="27">
        <f>IF(('Activity data'!AS11*EF!$H24)*kgtoGg=0,"NO",('Activity data'!AS11*EF!$H24)*kgtoGg)</f>
        <v>3.7243398425268893E-2</v>
      </c>
      <c r="AT24" s="27">
        <f>IF(('Activity data'!AT11*EF!$H24)*kgtoGg=0,"NO",('Activity data'!AT11*EF!$H24)*kgtoGg)</f>
        <v>3.731024170777434E-2</v>
      </c>
      <c r="AU24" s="27">
        <f>IF(('Activity data'!AU11*EF!$H24)*kgtoGg=0,"NO",('Activity data'!AU11*EF!$H24)*kgtoGg)</f>
        <v>3.7383266626162065E-2</v>
      </c>
      <c r="AV24" s="27">
        <f>IF(('Activity data'!AV11*EF!$H24)*kgtoGg=0,"NO",('Activity data'!AV11*EF!$H24)*kgtoGg)</f>
        <v>3.7461839315427355E-2</v>
      </c>
      <c r="AW24" s="27">
        <f>IF(('Activity data'!AW11*EF!$H24)*kgtoGg=0,"NO",('Activity data'!AW11*EF!$H24)*kgtoGg)</f>
        <v>3.751421839603386E-2</v>
      </c>
      <c r="AX24" s="27">
        <f>IF(('Activity data'!AX11*EF!$H24)*kgtoGg=0,"NO",('Activity data'!AX11*EF!$H24)*kgtoGg)</f>
        <v>3.7571937103938628E-2</v>
      </c>
      <c r="AY24" s="27">
        <f>IF(('Activity data'!AY11*EF!$H24)*kgtoGg=0,"NO",('Activity data'!AY11*EF!$H24)*kgtoGg)</f>
        <v>3.7634795424894132E-2</v>
      </c>
      <c r="AZ24" s="27">
        <f>IF(('Activity data'!AZ11*EF!$H24)*kgtoGg=0,"NO",('Activity data'!AZ11*EF!$H24)*kgtoGg)</f>
        <v>3.7703515641667906E-2</v>
      </c>
      <c r="BA24" s="27">
        <f>IF(('Activity data'!BA11*EF!$H24)*kgtoGg=0,"NO",('Activity data'!BA11*EF!$H24)*kgtoGg)</f>
        <v>3.7775887703186586E-2</v>
      </c>
      <c r="BB24" s="27">
        <f>IF(('Activity data'!BB11*EF!$H24)*kgtoGg=0,"NO",('Activity data'!BB11*EF!$H24)*kgtoGg)</f>
        <v>3.7821975285738392E-2</v>
      </c>
      <c r="BC24" s="27">
        <f>IF(('Activity data'!BC11*EF!$H24)*kgtoGg=0,"NO",('Activity data'!BC11*EF!$H24)*kgtoGg)</f>
        <v>3.787282708585004E-2</v>
      </c>
      <c r="BD24" s="27">
        <f>IF(('Activity data'!BD11*EF!$H24)*kgtoGg=0,"NO",('Activity data'!BD11*EF!$H24)*kgtoGg)</f>
        <v>3.7926542543058335E-2</v>
      </c>
      <c r="BE24" s="27">
        <f>IF(('Activity data'!BE11*EF!$H24)*kgtoGg=0,"NO",('Activity data'!BE11*EF!$H24)*kgtoGg)</f>
        <v>3.7983917088643106E-2</v>
      </c>
      <c r="BF24" s="27">
        <f>IF(('Activity data'!BF11*EF!$H24)*kgtoGg=0,"NO",('Activity data'!BF11*EF!$H24)*kgtoGg)</f>
        <v>3.8044675703025055E-2</v>
      </c>
      <c r="BG24" s="27">
        <f>IF(('Activity data'!BG11*EF!$H24)*kgtoGg=0,"NO",('Activity data'!BG11*EF!$H24)*kgtoGg)</f>
        <v>3.808070756949597E-2</v>
      </c>
      <c r="BH24" s="27">
        <f>IF(('Activity data'!BH11*EF!$H24)*kgtoGg=0,"NO",('Activity data'!BH11*EF!$H24)*kgtoGg)</f>
        <v>3.8118944366269662E-2</v>
      </c>
      <c r="BI24" s="27">
        <f>IF(('Activity data'!BI11*EF!$H24)*kgtoGg=0,"NO",('Activity data'!BI11*EF!$H24)*kgtoGg)</f>
        <v>3.8160155502344681E-2</v>
      </c>
      <c r="BJ24" s="27">
        <f>IF(('Activity data'!BJ11*EF!$H24)*kgtoGg=0,"NO",('Activity data'!BJ11*EF!$H24)*kgtoGg)</f>
        <v>3.8204461659089209E-2</v>
      </c>
      <c r="BK24" s="27">
        <f>IF(('Activity data'!BK11*EF!$H24)*kgtoGg=0,"NO",('Activity data'!BK11*EF!$H24)*kgtoGg)</f>
        <v>3.8251836865412295E-2</v>
      </c>
      <c r="BL24" s="27">
        <f>IF(('Activity data'!BL11*EF!$H24)*kgtoGg=0,"NO",('Activity data'!BL11*EF!$H24)*kgtoGg)</f>
        <v>3.8272701128160079E-2</v>
      </c>
      <c r="BM24" s="27">
        <f>IF(('Activity data'!BM11*EF!$H24)*kgtoGg=0,"NO",('Activity data'!BM11*EF!$H24)*kgtoGg)</f>
        <v>3.82852404134746E-2</v>
      </c>
      <c r="BN24" s="27">
        <f>IF(('Activity data'!BN11*EF!$H24)*kgtoGg=0,"NO",('Activity data'!BN11*EF!$H24)*kgtoGg)</f>
        <v>3.8297878043177927E-2</v>
      </c>
      <c r="BO24" s="27">
        <f>IF(('Activity data'!BO11*EF!$H24)*kgtoGg=0,"NO",('Activity data'!BO11*EF!$H24)*kgtoGg)</f>
        <v>3.8312584557463551E-2</v>
      </c>
      <c r="BP24" s="27">
        <f>IF(('Activity data'!BP11*EF!$H24)*kgtoGg=0,"NO",('Activity data'!BP11*EF!$H24)*kgtoGg)</f>
        <v>3.8328460211067915E-2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4.2003967051393596E-3</v>
      </c>
      <c r="AM25" s="27">
        <f>IF(('Activity data'!AM12*EF!$H25)*kgtoGg=0,"NO",('Activity data'!AM12*EF!$H25)*kgtoGg)</f>
        <v>4.2067166113902849E-3</v>
      </c>
      <c r="AN25" s="27">
        <f>IF(('Activity data'!AN12*EF!$H25)*kgtoGg=0,"NO",('Activity data'!AN12*EF!$H25)*kgtoGg)</f>
        <v>4.2137420789263294E-3</v>
      </c>
      <c r="AO25" s="27">
        <f>IF(('Activity data'!AO12*EF!$H25)*kgtoGg=0,"NO",('Activity data'!AO12*EF!$H25)*kgtoGg)</f>
        <v>4.2216600485310944E-3</v>
      </c>
      <c r="AP25" s="27">
        <f>IF(('Activity data'!AP12*EF!$H25)*kgtoGg=0,"NO",('Activity data'!AP12*EF!$H25)*kgtoGg)</f>
        <v>4.2305623749981239E-3</v>
      </c>
      <c r="AQ25" s="27">
        <f>IF(('Activity data'!AQ12*EF!$H25)*kgtoGg=0,"NO",('Activity data'!AQ12*EF!$H25)*kgtoGg)</f>
        <v>4.2404275905598334E-3</v>
      </c>
      <c r="AR25" s="27">
        <f>IF(('Activity data'!AR12*EF!$H25)*kgtoGg=0,"NO",('Activity data'!AR12*EF!$H25)*kgtoGg)</f>
        <v>4.2464929307963074E-3</v>
      </c>
      <c r="AS25" s="27">
        <f>IF(('Activity data'!AS12*EF!$H25)*kgtoGg=0,"NO",('Activity data'!AS12*EF!$H25)*kgtoGg)</f>
        <v>4.2533736218508594E-3</v>
      </c>
      <c r="AT25" s="27">
        <f>IF(('Activity data'!AT12*EF!$H25)*kgtoGg=0,"NO",('Activity data'!AT12*EF!$H25)*kgtoGg)</f>
        <v>4.2610074433233293E-3</v>
      </c>
      <c r="AU25" s="27">
        <f>IF(('Activity data'!AU12*EF!$H25)*kgtoGg=0,"NO",('Activity data'!AU12*EF!$H25)*kgtoGg)</f>
        <v>4.2693472370784937E-3</v>
      </c>
      <c r="AV25" s="27">
        <f>IF(('Activity data'!AV12*EF!$H25)*kgtoGg=0,"NO",('Activity data'!AV12*EF!$H25)*kgtoGg)</f>
        <v>4.27832061271148E-3</v>
      </c>
      <c r="AW25" s="27">
        <f>IF(('Activity data'!AW12*EF!$H25)*kgtoGg=0,"NO",('Activity data'!AW12*EF!$H25)*kgtoGg)</f>
        <v>4.2843025533830731E-3</v>
      </c>
      <c r="AX25" s="27">
        <f>IF(('Activity data'!AX12*EF!$H25)*kgtoGg=0,"NO",('Activity data'!AX12*EF!$H25)*kgtoGg)</f>
        <v>4.2908943049436111E-3</v>
      </c>
      <c r="AY25" s="27">
        <f>IF(('Activity data'!AY12*EF!$H25)*kgtoGg=0,"NO",('Activity data'!AY12*EF!$H25)*kgtoGg)</f>
        <v>4.2980730248126479E-3</v>
      </c>
      <c r="AZ25" s="27">
        <f>IF(('Activity data'!AZ12*EF!$H25)*kgtoGg=0,"NO",('Activity data'!AZ12*EF!$H25)*kgtoGg)</f>
        <v>4.305921201125021E-3</v>
      </c>
      <c r="BA25" s="27">
        <f>IF(('Activity data'!BA12*EF!$H25)*kgtoGg=0,"NO",('Activity data'!BA12*EF!$H25)*kgtoGg)</f>
        <v>4.3141864355138804E-3</v>
      </c>
      <c r="BB25" s="27">
        <f>IF(('Activity data'!BB12*EF!$H25)*kgtoGg=0,"NO",('Activity data'!BB12*EF!$H25)*kgtoGg)</f>
        <v>4.3194498571190289E-3</v>
      </c>
      <c r="BC25" s="27">
        <f>IF(('Activity data'!BC12*EF!$H25)*kgtoGg=0,"NO",('Activity data'!BC12*EF!$H25)*kgtoGg)</f>
        <v>4.3252573750782869E-3</v>
      </c>
      <c r="BD25" s="27">
        <f>IF(('Activity data'!BD12*EF!$H25)*kgtoGg=0,"NO",('Activity data'!BD12*EF!$H25)*kgtoGg)</f>
        <v>4.3313919363276799E-3</v>
      </c>
      <c r="BE25" s="27">
        <f>IF(('Activity data'!BE12*EF!$H25)*kgtoGg=0,"NO",('Activity data'!BE12*EF!$H25)*kgtoGg)</f>
        <v>4.337944382910814E-3</v>
      </c>
      <c r="BF25" s="27">
        <f>IF(('Activity data'!BF12*EF!$H25)*kgtoGg=0,"NO",('Activity data'!BF12*EF!$H25)*kgtoGg)</f>
        <v>4.3448833062808435E-3</v>
      </c>
      <c r="BG25" s="27">
        <f>IF(('Activity data'!BG12*EF!$H25)*kgtoGg=0,"NO",('Activity data'!BG12*EF!$H25)*kgtoGg)</f>
        <v>4.3489983171787058E-3</v>
      </c>
      <c r="BH25" s="27">
        <f>IF(('Activity data'!BH12*EF!$H25)*kgtoGg=0,"NO",('Activity data'!BH12*EF!$H25)*kgtoGg)</f>
        <v>4.3533651416270075E-3</v>
      </c>
      <c r="BI25" s="27">
        <f>IF(('Activity data'!BI12*EF!$H25)*kgtoGg=0,"NO",('Activity data'!BI12*EF!$H25)*kgtoGg)</f>
        <v>4.3580716498007903E-3</v>
      </c>
      <c r="BJ25" s="27">
        <f>IF(('Activity data'!BJ12*EF!$H25)*kgtoGg=0,"NO",('Activity data'!BJ12*EF!$H25)*kgtoGg)</f>
        <v>4.3631316240875326E-3</v>
      </c>
      <c r="BK25" s="27">
        <f>IF(('Activity data'!BK12*EF!$H25)*kgtoGg=0,"NO",('Activity data'!BK12*EF!$H25)*kgtoGg)</f>
        <v>4.3685420984648574E-3</v>
      </c>
      <c r="BL25" s="27">
        <f>IF(('Activity data'!BL12*EF!$H25)*kgtoGg=0,"NO",('Activity data'!BL12*EF!$H25)*kgtoGg)</f>
        <v>4.3709248967207367E-3</v>
      </c>
      <c r="BM25" s="27">
        <f>IF(('Activity data'!BM12*EF!$H25)*kgtoGg=0,"NO",('Activity data'!BM12*EF!$H25)*kgtoGg)</f>
        <v>4.372356942872504E-3</v>
      </c>
      <c r="BN25" s="27">
        <f>IF(('Activity data'!BN12*EF!$H25)*kgtoGg=0,"NO",('Activity data'!BN12*EF!$H25)*kgtoGg)</f>
        <v>4.3738002204222349E-3</v>
      </c>
      <c r="BO25" s="27">
        <f>IF(('Activity data'!BO12*EF!$H25)*kgtoGg=0,"NO",('Activity data'!BO12*EF!$H25)*kgtoGg)</f>
        <v>4.3754797744526581E-3</v>
      </c>
      <c r="BP25" s="27">
        <f>IF(('Activity data'!BP12*EF!$H25)*kgtoGg=0,"NO",('Activity data'!BP12*EF!$H25)*kgtoGg)</f>
        <v>4.3772928497660176E-3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1.5789672763163298E-2</v>
      </c>
      <c r="AE26" s="27">
        <f>IF(('Activity data'!AE13*EF!$H26)*kgtoGg=0,"NO",('Activity data'!AE13*EF!$H26)*kgtoGg)</f>
        <v>1.5830718290757023E-2</v>
      </c>
      <c r="AF26" s="27">
        <f>IF(('Activity data'!AF13*EF!$H26)*kgtoGg=0,"NO",('Activity data'!AF13*EF!$H26)*kgtoGg)</f>
        <v>1.5887339145574744E-2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1.623065478441902E-2</v>
      </c>
      <c r="AK26" s="27">
        <f>IF(('Activity data'!AK13*EF!$H26)*kgtoGg=0,"NO",('Activity data'!AK13*EF!$H26)*kgtoGg)</f>
        <v>1.6337439810579345E-2</v>
      </c>
      <c r="AL26" s="27">
        <f>IF(('Activity data'!AL13*EF!$H26)*kgtoGg=0,"NO",('Activity data'!AL13*EF!$H26)*kgtoGg)</f>
        <v>1.6434281727692551E-2</v>
      </c>
      <c r="AM26" s="27">
        <f>IF(('Activity data'!AM13*EF!$H26)*kgtoGg=0,"NO",('Activity data'!AM13*EF!$H26)*kgtoGg)</f>
        <v>1.6481585234032672E-2</v>
      </c>
      <c r="AN26" s="27">
        <f>IF(('Activity data'!AN13*EF!$H26)*kgtoGg=0,"NO",('Activity data'!AN13*EF!$H26)*kgtoGg)</f>
        <v>1.6531710133039321E-2</v>
      </c>
      <c r="AO26" s="27">
        <f>IF(('Activity data'!AO13*EF!$H26)*kgtoGg=0,"NO",('Activity data'!AO13*EF!$H26)*kgtoGg)</f>
        <v>1.6585844105609673E-2</v>
      </c>
      <c r="AP26" s="27">
        <f>IF(('Activity data'!AP13*EF!$H26)*kgtoGg=0,"NO",('Activity data'!AP13*EF!$H26)*kgtoGg)</f>
        <v>1.664459232380602E-2</v>
      </c>
      <c r="AQ26" s="27">
        <f>IF(('Activity data'!AQ13*EF!$H26)*kgtoGg=0,"NO",('Activity data'!AQ13*EF!$H26)*kgtoGg)</f>
        <v>1.6707879561632135E-2</v>
      </c>
      <c r="AR26" s="27">
        <f>IF(('Activity data'!AR13*EF!$H26)*kgtoGg=0,"NO",('Activity data'!AR13*EF!$H26)*kgtoGg)</f>
        <v>1.6747848756939958E-2</v>
      </c>
      <c r="AS26" s="27">
        <f>IF(('Activity data'!AS13*EF!$H26)*kgtoGg=0,"NO",('Activity data'!AS13*EF!$H26)*kgtoGg)</f>
        <v>1.6791699804759995E-2</v>
      </c>
      <c r="AT26" s="27">
        <f>IF(('Activity data'!AT13*EF!$H26)*kgtoGg=0,"NO",('Activity data'!AT13*EF!$H26)*kgtoGg)</f>
        <v>1.6839101664608638E-2</v>
      </c>
      <c r="AU26" s="27">
        <f>IF(('Activity data'!AU13*EF!$H26)*kgtoGg=0,"NO",('Activity data'!AU13*EF!$H26)*kgtoGg)</f>
        <v>1.6889809022184919E-2</v>
      </c>
      <c r="AV26" s="27">
        <f>IF(('Activity data'!AV13*EF!$H26)*kgtoGg=0,"NO",('Activity data'!AV13*EF!$H26)*kgtoGg)</f>
        <v>1.6943427901942632E-2</v>
      </c>
      <c r="AW26" s="27">
        <f>IF(('Activity data'!AW13*EF!$H26)*kgtoGg=0,"NO",('Activity data'!AW13*EF!$H26)*kgtoGg)</f>
        <v>1.697897580778833E-2</v>
      </c>
      <c r="AX26" s="27">
        <f>IF(('Activity data'!AX13*EF!$H26)*kgtoGg=0,"NO",('Activity data'!AX13*EF!$H26)*kgtoGg)</f>
        <v>1.701742994277386E-2</v>
      </c>
      <c r="AY26" s="27">
        <f>IF(('Activity data'!AY13*EF!$H26)*kgtoGg=0,"NO",('Activity data'!AY13*EF!$H26)*kgtoGg)</f>
        <v>1.7058675301274421E-2</v>
      </c>
      <c r="AZ26" s="27">
        <f>IF(('Activity data'!AZ13*EF!$H26)*kgtoGg=0,"NO",('Activity data'!AZ13*EF!$H26)*kgtoGg)</f>
        <v>1.7103202112831298E-2</v>
      </c>
      <c r="BA26" s="27">
        <f>IF(('Activity data'!BA13*EF!$H26)*kgtoGg=0,"NO",('Activity data'!BA13*EF!$H26)*kgtoGg)</f>
        <v>1.714956928422922E-2</v>
      </c>
      <c r="BB26" s="27">
        <f>IF(('Activity data'!BB13*EF!$H26)*kgtoGg=0,"NO",('Activity data'!BB13*EF!$H26)*kgtoGg)</f>
        <v>1.7178174333957786E-2</v>
      </c>
      <c r="BC26" s="27">
        <f>IF(('Activity data'!BC13*EF!$H26)*kgtoGg=0,"NO",('Activity data'!BC13*EF!$H26)*kgtoGg)</f>
        <v>1.7209451686559272E-2</v>
      </c>
      <c r="BD26" s="27">
        <f>IF(('Activity data'!BD13*EF!$H26)*kgtoGg=0,"NO",('Activity data'!BD13*EF!$H26)*kgtoGg)</f>
        <v>1.7242167233947919E-2</v>
      </c>
      <c r="BE26" s="27">
        <f>IF(('Activity data'!BE13*EF!$H26)*kgtoGg=0,"NO",('Activity data'!BE13*EF!$H26)*kgtoGg)</f>
        <v>1.7276851642037468E-2</v>
      </c>
      <c r="BF26" s="27">
        <f>IF(('Activity data'!BF13*EF!$H26)*kgtoGg=0,"NO",('Activity data'!BF13*EF!$H26)*kgtoGg)</f>
        <v>1.7313334077231221E-2</v>
      </c>
      <c r="BG26" s="27">
        <f>IF(('Activity data'!BG13*EF!$H26)*kgtoGg=0,"NO",('Activity data'!BG13*EF!$H26)*kgtoGg)</f>
        <v>1.733336669872344E-2</v>
      </c>
      <c r="BH26" s="27">
        <f>IF(('Activity data'!BH13*EF!$H26)*kgtoGg=0,"NO",('Activity data'!BH13*EF!$H26)*kgtoGg)</f>
        <v>1.735451120589698E-2</v>
      </c>
      <c r="BI26" s="27">
        <f>IF(('Activity data'!BI13*EF!$H26)*kgtoGg=0,"NO",('Activity data'!BI13*EF!$H26)*kgtoGg)</f>
        <v>1.737727391777745E-2</v>
      </c>
      <c r="BJ26" s="27">
        <f>IF(('Activity data'!BJ13*EF!$H26)*kgtoGg=0,"NO",('Activity data'!BJ13*EF!$H26)*kgtoGg)</f>
        <v>1.7401737746311277E-2</v>
      </c>
      <c r="BK26" s="27">
        <f>IF(('Activity data'!BK13*EF!$H26)*kgtoGg=0,"NO",('Activity data'!BK13*EF!$H26)*kgtoGg)</f>
        <v>1.7427889749520854E-2</v>
      </c>
      <c r="BL26" s="27">
        <f>IF(('Activity data'!BL13*EF!$H26)*kgtoGg=0,"NO",('Activity data'!BL13*EF!$H26)*kgtoGg)</f>
        <v>1.7436685770271944E-2</v>
      </c>
      <c r="BM26" s="27">
        <f>IF(('Activity data'!BM13*EF!$H26)*kgtoGg=0,"NO",('Activity data'!BM13*EF!$H26)*kgtoGg)</f>
        <v>1.7439913147864951E-2</v>
      </c>
      <c r="BN26" s="27">
        <f>IF(('Activity data'!BN13*EF!$H26)*kgtoGg=0,"NO",('Activity data'!BN13*EF!$H26)*kgtoGg)</f>
        <v>1.7443014626330623E-2</v>
      </c>
      <c r="BO26" s="27">
        <f>IF(('Activity data'!BO13*EF!$H26)*kgtoGg=0,"NO",('Activity data'!BO13*EF!$H26)*kgtoGg)</f>
        <v>1.7447262039258955E-2</v>
      </c>
      <c r="BP26" s="27">
        <f>IF(('Activity data'!BP13*EF!$H26)*kgtoGg=0,"NO",('Activity data'!BP13*EF!$H26)*kgtoGg)</f>
        <v>1.745208223177273E-2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2.6592218800664796E-2</v>
      </c>
      <c r="AE27" s="27">
        <f>IF(('Activity data'!AE14*EF!$H27)*kgtoGg=0,"NO",('Activity data'!AE14*EF!$H27)*kgtoGg)</f>
        <v>2.6661345733624889E-2</v>
      </c>
      <c r="AF27" s="27">
        <f>IF(('Activity data'!AF14*EF!$H27)*kgtoGg=0,"NO",('Activity data'!AF14*EF!$H27)*kgtoGg)</f>
        <v>2.6756703894783632E-2</v>
      </c>
      <c r="AG27" s="27">
        <f>IF(('Activity data'!AG14*EF!$H27)*kgtoGg=0,"NO",('Activity data'!AG14*EF!$H27)*kgtoGg)</f>
        <v>2.6872875319249701E-2</v>
      </c>
      <c r="AH27" s="27">
        <f>IF(('Activity data'!AH14*EF!$H27)*kgtoGg=0,"NO",('Activity data'!AH14*EF!$H27)*kgtoGg)</f>
        <v>2.7009694315810226E-2</v>
      </c>
      <c r="AI27" s="27">
        <f>IF(('Activity data'!AI14*EF!$H27)*kgtoGg=0,"NO",('Activity data'!AI14*EF!$H27)*kgtoGg)</f>
        <v>2.7166328132291764E-2</v>
      </c>
      <c r="AJ27" s="27">
        <f>IF(('Activity data'!AJ14*EF!$H27)*kgtoGg=0,"NO",('Activity data'!AJ14*EF!$H27)*kgtoGg)</f>
        <v>2.7334899828466049E-2</v>
      </c>
      <c r="AK27" s="27">
        <f>IF(('Activity data'!AK14*EF!$H27)*kgtoGg=0,"NO",('Activity data'!AK14*EF!$H27)*kgtoGg)</f>
        <v>2.7514742110372921E-2</v>
      </c>
      <c r="AL27" s="27">
        <f>IF(('Activity data'!AL14*EF!$H27)*kgtoGg=0,"NO",('Activity data'!AL14*EF!$H27)*kgtoGg)</f>
        <v>2.7677838679097139E-2</v>
      </c>
      <c r="AM27" s="27">
        <f>IF(('Activity data'!AM14*EF!$H27)*kgtoGg=0,"NO",('Activity data'!AM14*EF!$H27)*kgtoGg)</f>
        <v>2.7757505003377762E-2</v>
      </c>
      <c r="AN27" s="27">
        <f>IF(('Activity data'!AN14*EF!$H27)*kgtoGg=0,"NO",('Activity data'!AN14*EF!$H27)*kgtoGg)</f>
        <v>2.7841922983518282E-2</v>
      </c>
      <c r="AO27" s="27">
        <f>IF(('Activity data'!AO14*EF!$H27)*kgtoGg=0,"NO",('Activity data'!AO14*EF!$H27)*kgtoGg)</f>
        <v>2.7933092855416987E-2</v>
      </c>
      <c r="AP27" s="27">
        <f>IF(('Activity data'!AP14*EF!$H27)*kgtoGg=0,"NO",('Activity data'!AP14*EF!$H27)*kgtoGg)</f>
        <v>2.8032033821189951E-2</v>
      </c>
      <c r="AQ27" s="27">
        <f>IF(('Activity data'!AQ14*EF!$H27)*kgtoGg=0,"NO",('Activity data'!AQ14*EF!$H27)*kgtoGg)</f>
        <v>2.8138619188778323E-2</v>
      </c>
      <c r="AR27" s="27">
        <f>IF(('Activity data'!AR14*EF!$H27)*kgtoGg=0,"NO",('Activity data'!AR14*EF!$H27)*kgtoGg)</f>
        <v>2.8205933413895875E-2</v>
      </c>
      <c r="AS27" s="27">
        <f>IF(('Activity data'!AS14*EF!$H27)*kgtoGg=0,"NO",('Activity data'!AS14*EF!$H27)*kgtoGg)</f>
        <v>2.827978527110404E-2</v>
      </c>
      <c r="AT27" s="27">
        <f>IF(('Activity data'!AT14*EF!$H27)*kgtoGg=0,"NO",('Activity data'!AT14*EF!$H27)*kgtoGg)</f>
        <v>2.8359617237704034E-2</v>
      </c>
      <c r="AU27" s="27">
        <f>IF(('Activity data'!AU14*EF!$H27)*kgtoGg=0,"NO",('Activity data'!AU14*EF!$H27)*kgtoGg)</f>
        <v>2.8445016166972394E-2</v>
      </c>
      <c r="AV27" s="27">
        <f>IF(('Activity data'!AV14*EF!$H27)*kgtoGg=0,"NO",('Activity data'!AV14*EF!$H27)*kgtoGg)</f>
        <v>2.8535318543959586E-2</v>
      </c>
      <c r="AW27" s="27">
        <f>IF(('Activity data'!AW14*EF!$H27)*kgtoGg=0,"NO",('Activity data'!AW14*EF!$H27)*kgtoGg)</f>
        <v>2.8595186642832383E-2</v>
      </c>
      <c r="AX27" s="27">
        <f>IF(('Activity data'!AX14*EF!$H27)*kgtoGg=0,"NO",('Activity data'!AX14*EF!$H27)*kgtoGg)</f>
        <v>2.8659949275134131E-2</v>
      </c>
      <c r="AY27" s="27">
        <f>IF(('Activity data'!AY14*EF!$H27)*kgtoGg=0,"NO",('Activity data'!AY14*EF!$H27)*kgtoGg)</f>
        <v>2.8729412753840135E-2</v>
      </c>
      <c r="AZ27" s="27">
        <f>IF(('Activity data'!AZ14*EF!$H27)*kgtoGg=0,"NO",('Activity data'!AZ14*EF!$H27)*kgtoGg)</f>
        <v>2.8804402700318244E-2</v>
      </c>
      <c r="BA27" s="27">
        <f>IF(('Activity data'!BA14*EF!$H27)*kgtoGg=0,"NO",('Activity data'!BA14*EF!$H27)*kgtoGg)</f>
        <v>2.8882492093649934E-2</v>
      </c>
      <c r="BB27" s="27">
        <f>IF(('Activity data'!BB14*EF!$H27)*kgtoGg=0,"NO",('Activity data'!BB14*EF!$H27)*kgtoGg)</f>
        <v>2.8930667363181839E-2</v>
      </c>
      <c r="BC27" s="27">
        <f>IF(('Activity data'!BC14*EF!$H27)*kgtoGg=0,"NO",('Activity data'!BC14*EF!$H27)*kgtoGg)</f>
        <v>2.8983343198606671E-2</v>
      </c>
      <c r="BD27" s="27">
        <f>IF(('Activity data'!BD14*EF!$H27)*kgtoGg=0,"NO",('Activity data'!BD14*EF!$H27)*kgtoGg)</f>
        <v>2.90384411735547E-2</v>
      </c>
      <c r="BE27" s="27">
        <f>IF(('Activity data'!BE14*EF!$H27)*kgtoGg=0,"NO",('Activity data'!BE14*EF!$H27)*kgtoGg)</f>
        <v>2.909685501041652E-2</v>
      </c>
      <c r="BF27" s="27">
        <f>IF(('Activity data'!BF14*EF!$H27)*kgtoGg=0,"NO",('Activity data'!BF14*EF!$H27)*kgtoGg)</f>
        <v>2.915829699934213E-2</v>
      </c>
      <c r="BG27" s="27">
        <f>IF(('Activity data'!BG14*EF!$H27)*kgtoGg=0,"NO",('Activity data'!BG14*EF!$H27)*kgtoGg)</f>
        <v>2.9192034991374152E-2</v>
      </c>
      <c r="BH27" s="27">
        <f>IF(('Activity data'!BH14*EF!$H27)*kgtoGg=0,"NO",('Activity data'!BH14*EF!$H27)*kgtoGg)</f>
        <v>2.9227645568592885E-2</v>
      </c>
      <c r="BI27" s="27">
        <f>IF(('Activity data'!BI14*EF!$H27)*kgtoGg=0,"NO",('Activity data'!BI14*EF!$H27)*kgtoGg)</f>
        <v>2.9265981449513357E-2</v>
      </c>
      <c r="BJ27" s="27">
        <f>IF(('Activity data'!BJ14*EF!$H27)*kgtoGg=0,"NO",('Activity data'!BJ14*EF!$H27)*kgtoGg)</f>
        <v>2.9307182270507649E-2</v>
      </c>
      <c r="BK27" s="27">
        <f>IF(('Activity data'!BK14*EF!$H27)*kgtoGg=0,"NO",('Activity data'!BK14*EF!$H27)*kgtoGg)</f>
        <v>2.9351226235310213E-2</v>
      </c>
      <c r="BL27" s="27">
        <f>IF(('Activity data'!BL14*EF!$H27)*kgtoGg=0,"NO",('Activity data'!BL14*EF!$H27)*kgtoGg)</f>
        <v>2.9366040076730274E-2</v>
      </c>
      <c r="BM27" s="27">
        <f>IF(('Activity data'!BM14*EF!$H27)*kgtoGg=0,"NO",('Activity data'!BM14*EF!$H27)*kgtoGg)</f>
        <v>2.9371475473169002E-2</v>
      </c>
      <c r="BN27" s="27">
        <f>IF(('Activity data'!BN14*EF!$H27)*kgtoGg=0,"NO",('Activity data'!BN14*EF!$H27)*kgtoGg)</f>
        <v>2.9376698836262195E-2</v>
      </c>
      <c r="BO27" s="27">
        <f>IF(('Activity data'!BO14*EF!$H27)*kgtoGg=0,"NO",('Activity data'!BO14*EF!$H27)*kgtoGg)</f>
        <v>2.9383852127886485E-2</v>
      </c>
      <c r="BP27" s="27">
        <f>IF(('Activity data'!BP14*EF!$H27)*kgtoGg=0,"NO",('Activity data'!BP14*EF!$H27)*kgtoGg)</f>
        <v>2.9391970067752009E-2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4.1536453250924088E-3</v>
      </c>
      <c r="AF28" s="27">
        <f>IF(('Activity data'!AF15*EF!$H28)*kgtoGg=0,"NO",('Activity data'!AF15*EF!$H28)*kgtoGg)</f>
        <v>4.1840370126470534E-3</v>
      </c>
      <c r="AG28" s="27">
        <f>IF(('Activity data'!AG15*EF!$H28)*kgtoGg=0,"NO",('Activity data'!AG15*EF!$H28)*kgtoGg)</f>
        <v>4.1905340987284578E-3</v>
      </c>
      <c r="AH28" s="27">
        <f>IF(('Activity data'!AH15*EF!$H28)*kgtoGg=0,"NO",('Activity data'!AH15*EF!$H28)*kgtoGg)</f>
        <v>4.1812329246154606E-3</v>
      </c>
      <c r="AI28" s="27">
        <f>IF(('Activity data'!AI15*EF!$H28)*kgtoGg=0,"NO",('Activity data'!AI15*EF!$H28)*kgtoGg)</f>
        <v>4.1564738854214557E-3</v>
      </c>
      <c r="AJ28" s="27">
        <f>IF(('Activity data'!AJ15*EF!$H28)*kgtoGg=0,"NO",('Activity data'!AJ15*EF!$H28)*kgtoGg)</f>
        <v>4.1427460620707141E-3</v>
      </c>
      <c r="AK28" s="27">
        <f>IF(('Activity data'!AK15*EF!$H28)*kgtoGg=0,"NO",('Activity data'!AK15*EF!$H28)*kgtoGg)</f>
        <v>4.130408792135833E-3</v>
      </c>
      <c r="AL28" s="27">
        <f>IF(('Activity data'!AL15*EF!$H28)*kgtoGg=0,"NO",('Activity data'!AL15*EF!$H28)*kgtoGg)</f>
        <v>3.8942775806247638E-3</v>
      </c>
      <c r="AM28" s="27">
        <f>IF(('Activity data'!AM15*EF!$H28)*kgtoGg=0,"NO",('Activity data'!AM15*EF!$H28)*kgtoGg)</f>
        <v>3.9425052238853163E-3</v>
      </c>
      <c r="AN28" s="27">
        <f>IF(('Activity data'!AN15*EF!$H28)*kgtoGg=0,"NO",('Activity data'!AN15*EF!$H28)*kgtoGg)</f>
        <v>3.962716571769458E-3</v>
      </c>
      <c r="AO28" s="27">
        <f>IF(('Activity data'!AO15*EF!$H28)*kgtoGg=0,"NO",('Activity data'!AO15*EF!$H28)*kgtoGg)</f>
        <v>3.9755865195643877E-3</v>
      </c>
      <c r="AP28" s="27">
        <f>IF(('Activity data'!AP15*EF!$H28)*kgtoGg=0,"NO",('Activity data'!AP15*EF!$H28)*kgtoGg)</f>
        <v>3.9930795267340601E-3</v>
      </c>
      <c r="AQ28" s="27">
        <f>IF(('Activity data'!AQ15*EF!$H28)*kgtoGg=0,"NO",('Activity data'!AQ15*EF!$H28)*kgtoGg)</f>
        <v>4.0172958864803281E-3</v>
      </c>
      <c r="AR28" s="27">
        <f>IF(('Activity data'!AR15*EF!$H28)*kgtoGg=0,"NO",('Activity data'!AR15*EF!$H28)*kgtoGg)</f>
        <v>4.0482572067197936E-3</v>
      </c>
      <c r="AS28" s="27">
        <f>IF(('Activity data'!AS15*EF!$H28)*kgtoGg=0,"NO",('Activity data'!AS15*EF!$H28)*kgtoGg)</f>
        <v>4.0847260501190022E-3</v>
      </c>
      <c r="AT28" s="27">
        <f>IF(('Activity data'!AT15*EF!$H28)*kgtoGg=0,"NO",('Activity data'!AT15*EF!$H28)*kgtoGg)</f>
        <v>4.1246013975712904E-3</v>
      </c>
      <c r="AU28" s="27">
        <f>IF(('Activity data'!AU15*EF!$H28)*kgtoGg=0,"NO",('Activity data'!AU15*EF!$H28)*kgtoGg)</f>
        <v>4.166707245953109E-3</v>
      </c>
      <c r="AV28" s="27">
        <f>IF(('Activity data'!AV15*EF!$H28)*kgtoGg=0,"NO",('Activity data'!AV15*EF!$H28)*kgtoGg)</f>
        <v>4.2076617517569177E-3</v>
      </c>
      <c r="AW28" s="27">
        <f>IF(('Activity data'!AW15*EF!$H28)*kgtoGg=0,"NO",('Activity data'!AW15*EF!$H28)*kgtoGg)</f>
        <v>4.2640751433137931E-3</v>
      </c>
      <c r="AX28" s="27">
        <f>IF(('Activity data'!AX15*EF!$H28)*kgtoGg=0,"NO",('Activity data'!AX15*EF!$H28)*kgtoGg)</f>
        <v>4.3242026523805516E-3</v>
      </c>
      <c r="AY28" s="27">
        <f>IF(('Activity data'!AY15*EF!$H28)*kgtoGg=0,"NO",('Activity data'!AY15*EF!$H28)*kgtoGg)</f>
        <v>4.3880305789596773E-3</v>
      </c>
      <c r="AZ28" s="27">
        <f>IF(('Activity data'!AZ15*EF!$H28)*kgtoGg=0,"NO",('Activity data'!AZ15*EF!$H28)*kgtoGg)</f>
        <v>4.4634772851901774E-3</v>
      </c>
      <c r="BA28" s="27">
        <f>IF(('Activity data'!BA15*EF!$H28)*kgtoGg=0,"NO",('Activity data'!BA15*EF!$H28)*kgtoGg)</f>
        <v>4.5325609591283702E-3</v>
      </c>
      <c r="BB28" s="27">
        <f>IF(('Activity data'!BB15*EF!$H28)*kgtoGg=0,"NO",('Activity data'!BB15*EF!$H28)*kgtoGg)</f>
        <v>4.6108934889704384E-3</v>
      </c>
      <c r="BC28" s="27">
        <f>IF(('Activity data'!BC15*EF!$H28)*kgtoGg=0,"NO",('Activity data'!BC15*EF!$H28)*kgtoGg)</f>
        <v>4.6974397037173703E-3</v>
      </c>
      <c r="BD28" s="27">
        <f>IF(('Activity data'!BD15*EF!$H28)*kgtoGg=0,"NO",('Activity data'!BD15*EF!$H28)*kgtoGg)</f>
        <v>4.7768797267353849E-3</v>
      </c>
      <c r="BE28" s="27">
        <f>IF(('Activity data'!BE15*EF!$H28)*kgtoGg=0,"NO",('Activity data'!BE15*EF!$H28)*kgtoGg)</f>
        <v>4.8572490905313811E-3</v>
      </c>
      <c r="BF28" s="27">
        <f>IF(('Activity data'!BF15*EF!$H28)*kgtoGg=0,"NO",('Activity data'!BF15*EF!$H28)*kgtoGg)</f>
        <v>4.9371936324104065E-3</v>
      </c>
      <c r="BG28" s="27">
        <f>IF(('Activity data'!BG15*EF!$H28)*kgtoGg=0,"NO",('Activity data'!BG15*EF!$H28)*kgtoGg)</f>
        <v>5.0291147653371022E-3</v>
      </c>
      <c r="BH28" s="27">
        <f>IF(('Activity data'!BH15*EF!$H28)*kgtoGg=0,"NO",('Activity data'!BH15*EF!$H28)*kgtoGg)</f>
        <v>5.1140416699349605E-3</v>
      </c>
      <c r="BI28" s="27">
        <f>IF(('Activity data'!BI15*EF!$H28)*kgtoGg=0,"NO",('Activity data'!BI15*EF!$H28)*kgtoGg)</f>
        <v>5.1994470851540377E-3</v>
      </c>
      <c r="BJ28" s="27">
        <f>IF(('Activity data'!BJ15*EF!$H28)*kgtoGg=0,"NO",('Activity data'!BJ15*EF!$H28)*kgtoGg)</f>
        <v>5.2871518568294437E-3</v>
      </c>
      <c r="BK28" s="27">
        <f>IF(('Activity data'!BK15*EF!$H28)*kgtoGg=0,"NO",('Activity data'!BK15*EF!$H28)*kgtoGg)</f>
        <v>5.3776591442236668E-3</v>
      </c>
      <c r="BL28" s="27">
        <f>IF(('Activity data'!BL15*EF!$H28)*kgtoGg=0,"NO",('Activity data'!BL15*EF!$H28)*kgtoGg)</f>
        <v>5.4734888709334932E-3</v>
      </c>
      <c r="BM28" s="27">
        <f>IF(('Activity data'!BM15*EF!$H28)*kgtoGg=0,"NO",('Activity data'!BM15*EF!$H28)*kgtoGg)</f>
        <v>5.4785507754715034E-3</v>
      </c>
      <c r="BN28" s="27">
        <f>IF(('Activity data'!BN15*EF!$H28)*kgtoGg=0,"NO",('Activity data'!BN15*EF!$H28)*kgtoGg)</f>
        <v>5.4650141561279689E-3</v>
      </c>
      <c r="BO28" s="27">
        <f>IF(('Activity data'!BO15*EF!$H28)*kgtoGg=0,"NO",('Activity data'!BO15*EF!$H28)*kgtoGg)</f>
        <v>5.4501889243389621E-3</v>
      </c>
      <c r="BP28" s="27">
        <f>IF(('Activity data'!BP15*EF!$H28)*kgtoGg=0,"NO",('Activity data'!BP15*EF!$H28)*kgtoGg)</f>
        <v>5.4271120804957711E-3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23.152530650802607</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22.602951186820604</v>
      </c>
      <c r="AI30" s="27">
        <f>IF(('Activity data'!AI17*EF!$H30)*kgtoGg=0,"NO",('Activity data'!AI17*EF!$H30)*kgtoGg)</f>
        <v>22.12653281137495</v>
      </c>
      <c r="AJ30" s="27">
        <f>IF(('Activity data'!AJ17*EF!$H30)*kgtoGg=0,"NO",('Activity data'!AJ17*EF!$H30)*kgtoGg)</f>
        <v>21.780600237355962</v>
      </c>
      <c r="AK30" s="27">
        <f>IF(('Activity data'!AK17*EF!$H30)*kgtoGg=0,"NO",('Activity data'!AK17*EF!$H30)*kgtoGg)</f>
        <v>21.465278056857684</v>
      </c>
      <c r="AL30" s="27">
        <f>IF(('Activity data'!AL17*EF!$H30)*kgtoGg=0,"NO",('Activity data'!AL17*EF!$H30)*kgtoGg)</f>
        <v>18.952764061123471</v>
      </c>
      <c r="AM30" s="27">
        <f>IF(('Activity data'!AM17*EF!$H30)*kgtoGg=0,"NO",('Activity data'!AM17*EF!$H30)*kgtoGg)</f>
        <v>19.192437404385082</v>
      </c>
      <c r="AN30" s="27">
        <f>IF(('Activity data'!AN17*EF!$H30)*kgtoGg=0,"NO",('Activity data'!AN17*EF!$H30)*kgtoGg)</f>
        <v>19.16188381493906</v>
      </c>
      <c r="AO30" s="27">
        <f>IF(('Activity data'!AO17*EF!$H30)*kgtoGg=0,"NO",('Activity data'!AO17*EF!$H30)*kgtoGg)</f>
        <v>19.067161819830357</v>
      </c>
      <c r="AP30" s="27">
        <f>IF(('Activity data'!AP17*EF!$H30)*kgtoGg=0,"NO",('Activity data'!AP17*EF!$H30)*kgtoGg)</f>
        <v>19.023014833949627</v>
      </c>
      <c r="AQ30" s="27">
        <f>IF(('Activity data'!AQ17*EF!$H30)*kgtoGg=0,"NO",('Activity data'!AQ17*EF!$H30)*kgtoGg)</f>
        <v>19.047158691102929</v>
      </c>
      <c r="AR30" s="27">
        <f>IF(('Activity data'!AR17*EF!$H30)*kgtoGg=0,"NO",('Activity data'!AR17*EF!$H30)*kgtoGg)</f>
        <v>19.107557388350624</v>
      </c>
      <c r="AS30" s="27">
        <f>IF(('Activity data'!AS17*EF!$H30)*kgtoGg=0,"NO",('Activity data'!AS17*EF!$H30)*kgtoGg)</f>
        <v>19.220069470327349</v>
      </c>
      <c r="AT30" s="27">
        <f>IF(('Activity data'!AT17*EF!$H30)*kgtoGg=0,"NO",('Activity data'!AT17*EF!$H30)*kgtoGg)</f>
        <v>19.363733269377779</v>
      </c>
      <c r="AU30" s="27">
        <f>IF(('Activity data'!AU17*EF!$H30)*kgtoGg=0,"NO",('Activity data'!AU17*EF!$H30)*kgtoGg)</f>
        <v>19.526814653527239</v>
      </c>
      <c r="AV30" s="27">
        <f>IF(('Activity data'!AV17*EF!$H30)*kgtoGg=0,"NO",('Activity data'!AV17*EF!$H30)*kgtoGg)</f>
        <v>19.678533510488652</v>
      </c>
      <c r="AW30" s="27">
        <f>IF(('Activity data'!AW17*EF!$H30)*kgtoGg=0,"NO",('Activity data'!AW17*EF!$H30)*kgtoGg)</f>
        <v>19.94011220789903</v>
      </c>
      <c r="AX30" s="27">
        <f>IF(('Activity data'!AX17*EF!$H30)*kgtoGg=0,"NO",('Activity data'!AX17*EF!$H30)*kgtoGg)</f>
        <v>20.229209616472616</v>
      </c>
      <c r="AY30" s="27">
        <f>IF(('Activity data'!AY17*EF!$H30)*kgtoGg=0,"NO",('Activity data'!AY17*EF!$H30)*kgtoGg)</f>
        <v>20.544636843099951</v>
      </c>
      <c r="AZ30" s="27">
        <f>IF(('Activity data'!AZ17*EF!$H30)*kgtoGg=0,"NO",('Activity data'!AZ17*EF!$H30)*kgtoGg)</f>
        <v>20.952509931958954</v>
      </c>
      <c r="BA30" s="27">
        <f>IF(('Activity data'!BA17*EF!$H30)*kgtoGg=0,"NO",('Activity data'!BA17*EF!$H30)*kgtoGg)</f>
        <v>21.298876108261318</v>
      </c>
      <c r="BB30" s="27">
        <f>IF(('Activity data'!BB17*EF!$H30)*kgtoGg=0,"NO",('Activity data'!BB17*EF!$H30)*kgtoGg)</f>
        <v>21.689964335141735</v>
      </c>
      <c r="BC30" s="27">
        <f>IF(('Activity data'!BC17*EF!$H30)*kgtoGg=0,"NO",('Activity data'!BC17*EF!$H30)*kgtoGg)</f>
        <v>22.138882076406748</v>
      </c>
      <c r="BD30" s="27">
        <f>IF(('Activity data'!BD17*EF!$H30)*kgtoGg=0,"NO",('Activity data'!BD17*EF!$H30)*kgtoGg)</f>
        <v>22.51939739465093</v>
      </c>
      <c r="BE30" s="27">
        <f>IF(('Activity data'!BE17*EF!$H30)*kgtoGg=0,"NO",('Activity data'!BE17*EF!$H30)*kgtoGg)</f>
        <v>22.897962758558627</v>
      </c>
      <c r="BF30" s="27">
        <f>IF(('Activity data'!BF17*EF!$H30)*kgtoGg=0,"NO",('Activity data'!BF17*EF!$H30)*kgtoGg)</f>
        <v>23.263720022638473</v>
      </c>
      <c r="BG30" s="27">
        <f>IF(('Activity data'!BG17*EF!$H30)*kgtoGg=0,"NO",('Activity data'!BG17*EF!$H30)*kgtoGg)</f>
        <v>23.688580424169185</v>
      </c>
      <c r="BH30" s="27">
        <f>IF(('Activity data'!BH17*EF!$H30)*kgtoGg=0,"NO",('Activity data'!BH17*EF!$H30)*kgtoGg)</f>
        <v>24.047211046094372</v>
      </c>
      <c r="BI30" s="27">
        <f>IF(('Activity data'!BI17*EF!$H30)*kgtoGg=0,"NO",('Activity data'!BI17*EF!$H30)*kgtoGg)</f>
        <v>24.398726331558311</v>
      </c>
      <c r="BJ30" s="27">
        <f>IF(('Activity data'!BJ17*EF!$H30)*kgtoGg=0,"NO",('Activity data'!BJ17*EF!$H30)*kgtoGg)</f>
        <v>24.756823950429663</v>
      </c>
      <c r="BK30" s="27">
        <f>IF(('Activity data'!BK17*EF!$H30)*kgtoGg=0,"NO",('Activity data'!BK17*EF!$H30)*kgtoGg)</f>
        <v>25.12472766522658</v>
      </c>
      <c r="BL30" s="27">
        <f>IF(('Activity data'!BL17*EF!$H30)*kgtoGg=0,"NO",('Activity data'!BL17*EF!$H30)*kgtoGg)</f>
        <v>25.493010046301183</v>
      </c>
      <c r="BM30" s="27">
        <f>IF(('Activity data'!BM17*EF!$H30)*kgtoGg=0,"NO",('Activity data'!BM17*EF!$H30)*kgtoGg)</f>
        <v>25.19077587167887</v>
      </c>
      <c r="BN30" s="27">
        <f>IF(('Activity data'!BN17*EF!$H30)*kgtoGg=0,"NO",('Activity data'!BN17*EF!$H30)*kgtoGg)</f>
        <v>24.75992776217636</v>
      </c>
      <c r="BO30" s="27">
        <f>IF(('Activity data'!BO17*EF!$H30)*kgtoGg=0,"NO",('Activity data'!BO17*EF!$H30)*kgtoGg)</f>
        <v>24.32756296602286</v>
      </c>
      <c r="BP30" s="27">
        <f>IF(('Activity data'!BP17*EF!$H30)*kgtoGg=0,"NO",('Activity data'!BP17*EF!$H30)*kgtoGg)</f>
        <v>23.845267710012767</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7.7508449141861155E-2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7.5668604825232036E-2</v>
      </c>
      <c r="AI31" s="27">
        <f>IF(('Activity data'!AI18*EF!$H31)*kgtoGg=0,"NO",('Activity data'!AI18*EF!$H31)*kgtoGg)</f>
        <v>7.4073684167079393E-2</v>
      </c>
      <c r="AJ31" s="27">
        <f>IF(('Activity data'!AJ18*EF!$H31)*kgtoGg=0,"NO",('Activity data'!AJ18*EF!$H31)*kgtoGg)</f>
        <v>7.2915594897087016E-2</v>
      </c>
      <c r="AK31" s="27">
        <f>IF(('Activity data'!AK18*EF!$H31)*kgtoGg=0,"NO",('Activity data'!AK18*EF!$H31)*kgtoGg)</f>
        <v>7.1859980996426695E-2</v>
      </c>
      <c r="AL31" s="27">
        <f>IF(('Activity data'!AL18*EF!$H31)*kgtoGg=0,"NO",('Activity data'!AL18*EF!$H31)*kgtoGg)</f>
        <v>6.3448759510803532E-2</v>
      </c>
      <c r="AM31" s="27">
        <f>IF(('Activity data'!AM18*EF!$H31)*kgtoGg=0,"NO",('Activity data'!AM18*EF!$H31)*kgtoGg)</f>
        <v>6.4251121439053843E-2</v>
      </c>
      <c r="AN31" s="27">
        <f>IF(('Activity data'!AN18*EF!$H31)*kgtoGg=0,"NO",('Activity data'!AN18*EF!$H31)*kgtoGg)</f>
        <v>6.4148836234494744E-2</v>
      </c>
      <c r="AO31" s="27">
        <f>IF(('Activity data'!AO18*EF!$H31)*kgtoGg=0,"NO",('Activity data'!AO18*EF!$H31)*kgtoGg)</f>
        <v>6.3831732456457235E-2</v>
      </c>
      <c r="AP31" s="27">
        <f>IF(('Activity data'!AP18*EF!$H31)*kgtoGg=0,"NO",('Activity data'!AP18*EF!$H31)*kgtoGg)</f>
        <v>6.3683940214584789E-2</v>
      </c>
      <c r="AQ31" s="27">
        <f>IF(('Activity data'!AQ18*EF!$H31)*kgtoGg=0,"NO",('Activity data'!AQ18*EF!$H31)*kgtoGg)</f>
        <v>6.3764767358385155E-2</v>
      </c>
      <c r="AR31" s="27">
        <f>IF(('Activity data'!AR18*EF!$H31)*kgtoGg=0,"NO",('Activity data'!AR18*EF!$H31)*kgtoGg)</f>
        <v>6.3966965961400293E-2</v>
      </c>
      <c r="AS31" s="27">
        <f>IF(('Activity data'!AS18*EF!$H31)*kgtoGg=0,"NO",('Activity data'!AS18*EF!$H31)*kgtoGg)</f>
        <v>6.4343626168237592E-2</v>
      </c>
      <c r="AT31" s="27">
        <f>IF(('Activity data'!AT18*EF!$H31)*kgtoGg=0,"NO",('Activity data'!AT18*EF!$H31)*kgtoGg)</f>
        <v>6.4824573950152758E-2</v>
      </c>
      <c r="AU31" s="27">
        <f>IF(('Activity data'!AU18*EF!$H31)*kgtoGg=0,"NO",('Activity data'!AU18*EF!$H31)*kgtoGg)</f>
        <v>6.5370526587468239E-2</v>
      </c>
      <c r="AV31" s="27">
        <f>IF(('Activity data'!AV18*EF!$H31)*kgtoGg=0,"NO",('Activity data'!AV18*EF!$H31)*kgtoGg)</f>
        <v>6.5878440538043093E-2</v>
      </c>
      <c r="AW31" s="27">
        <f>IF(('Activity data'!AW18*EF!$H31)*kgtoGg=0,"NO",('Activity data'!AW18*EF!$H31)*kgtoGg)</f>
        <v>6.675413570375166E-2</v>
      </c>
      <c r="AX31" s="27">
        <f>IF(('Activity data'!AX18*EF!$H31)*kgtoGg=0,"NO",('Activity data'!AX18*EF!$H31)*kgtoGg)</f>
        <v>6.772195611731377E-2</v>
      </c>
      <c r="AY31" s="27">
        <f>IF(('Activity data'!AY18*EF!$H31)*kgtoGg=0,"NO",('Activity data'!AY18*EF!$H31)*kgtoGg)</f>
        <v>6.8777921684177429E-2</v>
      </c>
      <c r="AZ31" s="27">
        <f>IF(('Activity data'!AZ18*EF!$H31)*kgtoGg=0,"NO",('Activity data'!AZ18*EF!$H31)*kgtoGg)</f>
        <v>7.0143371148038342E-2</v>
      </c>
      <c r="BA31" s="27">
        <f>IF(('Activity data'!BA18*EF!$H31)*kgtoGg=0,"NO",('Activity data'!BA18*EF!$H31)*kgtoGg)</f>
        <v>7.130291200192175E-2</v>
      </c>
      <c r="BB31" s="27">
        <f>IF(('Activity data'!BB18*EF!$H31)*kgtoGg=0,"NO",('Activity data'!BB18*EF!$H31)*kgtoGg)</f>
        <v>7.2612170259704914E-2</v>
      </c>
      <c r="BC31" s="27">
        <f>IF(('Activity data'!BC18*EF!$H31)*kgtoGg=0,"NO",('Activity data'!BC18*EF!$H31)*kgtoGg)</f>
        <v>7.4115026186882468E-2</v>
      </c>
      <c r="BD31" s="27">
        <f>IF(('Activity data'!BD18*EF!$H31)*kgtoGg=0,"NO",('Activity data'!BD18*EF!$H31)*kgtoGg)</f>
        <v>7.5388889188584426E-2</v>
      </c>
      <c r="BE31" s="27">
        <f>IF(('Activity data'!BE18*EF!$H31)*kgtoGg=0,"NO",('Activity data'!BE18*EF!$H31)*kgtoGg)</f>
        <v>7.6656224267322035E-2</v>
      </c>
      <c r="BF31" s="27">
        <f>IF(('Activity data'!BF18*EF!$H31)*kgtoGg=0,"NO",('Activity data'!BF18*EF!$H31)*kgtoGg)</f>
        <v>7.7880681270695709E-2</v>
      </c>
      <c r="BG31" s="27">
        <f>IF(('Activity data'!BG18*EF!$H31)*kgtoGg=0,"NO",('Activity data'!BG18*EF!$H31)*kgtoGg)</f>
        <v>7.9302999691135523E-2</v>
      </c>
      <c r="BH31" s="27">
        <f>IF(('Activity data'!BH18*EF!$H31)*kgtoGg=0,"NO",('Activity data'!BH18*EF!$H31)*kgtoGg)</f>
        <v>8.0503598612240448E-2</v>
      </c>
      <c r="BI31" s="27">
        <f>IF(('Activity data'!BI18*EF!$H31)*kgtoGg=0,"NO",('Activity data'!BI18*EF!$H31)*kgtoGg)</f>
        <v>8.168037729949916E-2</v>
      </c>
      <c r="BJ31" s="27">
        <f>IF(('Activity data'!BJ18*EF!$H31)*kgtoGg=0,"NO",('Activity data'!BJ18*EF!$H31)*kgtoGg)</f>
        <v>8.2879191869652841E-2</v>
      </c>
      <c r="BK31" s="27">
        <f>IF(('Activity data'!BK18*EF!$H31)*kgtoGg=0,"NO",('Activity data'!BK18*EF!$H31)*kgtoGg)</f>
        <v>8.41108346130542E-2</v>
      </c>
      <c r="BL31" s="27">
        <f>IF(('Activity data'!BL18*EF!$H31)*kgtoGg=0,"NO",('Activity data'!BL18*EF!$H31)*kgtoGg)</f>
        <v>8.5343745029366494E-2</v>
      </c>
      <c r="BM31" s="27">
        <f>IF(('Activity data'!BM18*EF!$H31)*kgtoGg=0,"NO",('Activity data'!BM18*EF!$H31)*kgtoGg)</f>
        <v>8.4331946254279519E-2</v>
      </c>
      <c r="BN31" s="27">
        <f>IF(('Activity data'!BN18*EF!$H31)*kgtoGg=0,"NO",('Activity data'!BN18*EF!$H31)*kgtoGg)</f>
        <v>8.2889582597065886E-2</v>
      </c>
      <c r="BO31" s="27">
        <f>IF(('Activity data'!BO18*EF!$H31)*kgtoGg=0,"NO",('Activity data'!BO18*EF!$H31)*kgtoGg)</f>
        <v>8.1442141480635138E-2</v>
      </c>
      <c r="BP31" s="27">
        <f>IF(('Activity data'!BP18*EF!$H31)*kgtoGg=0,"NO",('Activity data'!BP18*EF!$H31)*kgtoGg)</f>
        <v>7.9827546606077743E-2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0.58037790885594764</v>
      </c>
      <c r="AG32" s="27">
        <f>IF(('Activity data'!AG19*EF!$H32)*kgtoGg=0,"NO",('Activity data'!AG19*EF!$H32)*kgtoGg)</f>
        <v>0.59052015237226141</v>
      </c>
      <c r="AH32" s="27">
        <f>IF(('Activity data'!AH19*EF!$H32)*kgtoGg=0,"NO",('Activity data'!AH19*EF!$H32)*kgtoGg)</f>
        <v>0.59866182774590171</v>
      </c>
      <c r="AI32" s="27">
        <f>IF(('Activity data'!AI19*EF!$H32)*kgtoGg=0,"NO",('Activity data'!AI19*EF!$H32)*kgtoGg)</f>
        <v>0.60475451589519713</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0.59306382210092123</v>
      </c>
      <c r="AM32" s="27">
        <f>IF(('Activity data'!AM19*EF!$H32)*kgtoGg=0,"NO",('Activity data'!AM19*EF!$H32)*kgtoGg)</f>
        <v>0.60782513327234611</v>
      </c>
      <c r="AN32" s="27">
        <f>IF(('Activity data'!AN19*EF!$H32)*kgtoGg=0,"NO",('Activity data'!AN19*EF!$H32)*kgtoGg)</f>
        <v>0.61825436169386483</v>
      </c>
      <c r="AO32" s="27">
        <f>IF(('Activity data'!AO19*EF!$H32)*kgtoGg=0,"NO",('Activity data'!AO19*EF!$H32)*kgtoGg)</f>
        <v>0.62762435769738256</v>
      </c>
      <c r="AP32" s="27">
        <f>IF(('Activity data'!AP19*EF!$H32)*kgtoGg=0,"NO",('Activity data'!AP19*EF!$H32)*kgtoGg)</f>
        <v>0.63790180527524676</v>
      </c>
      <c r="AQ32" s="27">
        <f>IF(('Activity data'!AQ19*EF!$H32)*kgtoGg=0,"NO",('Activity data'!AQ19*EF!$H32)*kgtoGg)</f>
        <v>0.64947167874060052</v>
      </c>
      <c r="AR32" s="27">
        <f>IF(('Activity data'!AR19*EF!$H32)*kgtoGg=0,"NO",('Activity data'!AR19*EF!$H32)*kgtoGg)</f>
        <v>0.66127278725906635</v>
      </c>
      <c r="AS32" s="27">
        <f>IF(('Activity data'!AS19*EF!$H32)*kgtoGg=0,"NO",('Activity data'!AS19*EF!$H32)*kgtoGg)</f>
        <v>0.67419503912972889</v>
      </c>
      <c r="AT32" s="27">
        <f>IF(('Activity data'!AT19*EF!$H32)*kgtoGg=0,"NO",('Activity data'!AT19*EF!$H32)*kgtoGg)</f>
        <v>0.68790175421552868</v>
      </c>
      <c r="AU32" s="27">
        <f>IF(('Activity data'!AU19*EF!$H32)*kgtoGg=0,"NO",('Activity data'!AU19*EF!$H32)*kgtoGg)</f>
        <v>0.70220554992880846</v>
      </c>
      <c r="AV32" s="27">
        <f>IF(('Activity data'!AV19*EF!$H32)*kgtoGg=0,"NO",('Activity data'!AV19*EF!$H32)*kgtoGg)</f>
        <v>0.71651818996124794</v>
      </c>
      <c r="AW32" s="27">
        <f>IF(('Activity data'!AW19*EF!$H32)*kgtoGg=0,"NO",('Activity data'!AW19*EF!$H32)*kgtoGg)</f>
        <v>0.73286035769866442</v>
      </c>
      <c r="AX32" s="27">
        <f>IF(('Activity data'!AX19*EF!$H32)*kgtoGg=0,"NO",('Activity data'!AX19*EF!$H32)*kgtoGg)</f>
        <v>0.75010176966563868</v>
      </c>
      <c r="AY32" s="27">
        <f>IF(('Activity data'!AY19*EF!$H32)*kgtoGg=0,"NO",('Activity data'!AY19*EF!$H32)*kgtoGg)</f>
        <v>0.76825987071809076</v>
      </c>
      <c r="AZ32" s="27">
        <f>IF(('Activity data'!AZ19*EF!$H32)*kgtoGg=0,"NO",('Activity data'!AZ19*EF!$H32)*kgtoGg)</f>
        <v>0.78881466515480791</v>
      </c>
      <c r="BA32" s="27">
        <f>IF(('Activity data'!BA19*EF!$H32)*kgtoGg=0,"NO",('Activity data'!BA19*EF!$H32)*kgtoGg)</f>
        <v>0.80848073322401692</v>
      </c>
      <c r="BB32" s="27">
        <f>IF(('Activity data'!BB19*EF!$H32)*kgtoGg=0,"NO",('Activity data'!BB19*EF!$H32)*kgtoGg)</f>
        <v>0.8291497332114649</v>
      </c>
      <c r="BC32" s="27">
        <f>IF(('Activity data'!BC19*EF!$H32)*kgtoGg=0,"NO",('Activity data'!BC19*EF!$H32)*kgtoGg)</f>
        <v>0.85162740487236666</v>
      </c>
      <c r="BD32" s="27">
        <f>IF(('Activity data'!BD19*EF!$H32)*kgtoGg=0,"NO",('Activity data'!BD19*EF!$H32)*kgtoGg)</f>
        <v>0.87303891035273273</v>
      </c>
      <c r="BE32" s="27">
        <f>IF(('Activity data'!BE19*EF!$H32)*kgtoGg=0,"NO",('Activity data'!BE19*EF!$H32)*kgtoGg)</f>
        <v>0.89489588653053709</v>
      </c>
      <c r="BF32" s="27">
        <f>IF(('Activity data'!BF19*EF!$H32)*kgtoGg=0,"NO",('Activity data'!BF19*EF!$H32)*kgtoGg)</f>
        <v>0.91694386186185395</v>
      </c>
      <c r="BG32" s="27">
        <f>IF(('Activity data'!BG19*EF!$H32)*kgtoGg=0,"NO",('Activity data'!BG19*EF!$H32)*kgtoGg)</f>
        <v>0.94054563741061914</v>
      </c>
      <c r="BH32" s="27">
        <f>IF(('Activity data'!BH19*EF!$H32)*kgtoGg=0,"NO",('Activity data'!BH19*EF!$H32)*kgtoGg)</f>
        <v>0.96303937952225793</v>
      </c>
      <c r="BI32" s="27">
        <f>IF(('Activity data'!BI19*EF!$H32)*kgtoGg=0,"NO",('Activity data'!BI19*EF!$H32)*kgtoGg)</f>
        <v>0.98587011313190998</v>
      </c>
      <c r="BJ32" s="27">
        <f>IF(('Activity data'!BJ19*EF!$H32)*kgtoGg=0,"NO",('Activity data'!BJ19*EF!$H32)*kgtoGg)</f>
        <v>1.0094017308562568</v>
      </c>
      <c r="BK32" s="27">
        <f>IF(('Activity data'!BK19*EF!$H32)*kgtoGg=0,"NO",('Activity data'!BK19*EF!$H32)*kgtoGg)</f>
        <v>1.0337449955148688</v>
      </c>
      <c r="BL32" s="27">
        <f>IF(('Activity data'!BL19*EF!$H32)*kgtoGg=0,"NO",('Activity data'!BL19*EF!$H32)*kgtoGg)</f>
        <v>1.0582427700236554</v>
      </c>
      <c r="BM32" s="27">
        <f>IF(('Activity data'!BM19*EF!$H32)*kgtoGg=0,"NO",('Activity data'!BM19*EF!$H32)*kgtoGg)</f>
        <v>1.0647215720826737</v>
      </c>
      <c r="BN32" s="27">
        <f>IF(('Activity data'!BN19*EF!$H32)*kgtoGg=0,"NO",('Activity data'!BN19*EF!$H32)*kgtoGg)</f>
        <v>1.0674814654215183</v>
      </c>
      <c r="BO32" s="27">
        <f>IF(('Activity data'!BO19*EF!$H32)*kgtoGg=0,"NO",('Activity data'!BO19*EF!$H32)*kgtoGg)</f>
        <v>1.0699795725388284</v>
      </c>
      <c r="BP32" s="27">
        <f>IF(('Activity data'!BP19*EF!$H32)*kgtoGg=0,"NO",('Activity data'!BP19*EF!$H32)*kgtoGg)</f>
        <v>1.070790821398993</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2.2100196981344116</v>
      </c>
      <c r="AE33" s="27">
        <f>IF(('Activity data'!AE20*EF!$H33)*kgtoGg=0,"NO",('Activity data'!AE20*EF!$H33)*kgtoGg)</f>
        <v>2.2391217074451495</v>
      </c>
      <c r="AF33" s="27">
        <f>IF(('Activity data'!AF20*EF!$H33)*kgtoGg=0,"NO",('Activity data'!AF20*EF!$H33)*kgtoGg)</f>
        <v>2.2858678822724832</v>
      </c>
      <c r="AG33" s="27">
        <f>IF(('Activity data'!AG20*EF!$H33)*kgtoGg=0,"NO",('Activity data'!AG20*EF!$H33)*kgtoGg)</f>
        <v>2.2992900748078609</v>
      </c>
      <c r="AH33" s="27">
        <f>IF(('Activity data'!AH20*EF!$H33)*kgtoGg=0,"NO",('Activity data'!AH20*EF!$H33)*kgtoGg)</f>
        <v>2.2910596881616581</v>
      </c>
      <c r="AI33" s="27">
        <f>IF(('Activity data'!AI20*EF!$H33)*kgtoGg=0,"NO",('Activity data'!AI20*EF!$H33)*kgtoGg)</f>
        <v>2.2612642885898935</v>
      </c>
      <c r="AJ33" s="27">
        <f>IF(('Activity data'!AJ20*EF!$H33)*kgtoGg=0,"NO",('Activity data'!AJ20*EF!$H33)*kgtoGg)</f>
        <v>2.2487211059946213</v>
      </c>
      <c r="AK33" s="27">
        <f>IF(('Activity data'!AK20*EF!$H33)*kgtoGg=0,"NO",('Activity data'!AK20*EF!$H33)*kgtoGg)</f>
        <v>2.2390235702415189</v>
      </c>
      <c r="AL33" s="27">
        <f>IF(('Activity data'!AL20*EF!$H33)*kgtoGg=0,"NO",('Activity data'!AL20*EF!$H33)*kgtoGg)</f>
        <v>1.8873804730286565</v>
      </c>
      <c r="AM33" s="27">
        <f>IF(('Activity data'!AM20*EF!$H33)*kgtoGg=0,"NO",('Activity data'!AM20*EF!$H33)*kgtoGg)</f>
        <v>1.962130360964824</v>
      </c>
      <c r="AN33" s="27">
        <f>IF(('Activity data'!AN20*EF!$H33)*kgtoGg=0,"NO",('Activity data'!AN20*EF!$H33)*kgtoGg)</f>
        <v>1.9947402882912137</v>
      </c>
      <c r="AO33" s="27">
        <f>IF(('Activity data'!AO20*EF!$H33)*kgtoGg=0,"NO",('Activity data'!AO20*EF!$H33)*kgtoGg)</f>
        <v>2.0167734386395066</v>
      </c>
      <c r="AP33" s="27">
        <f>IF(('Activity data'!AP20*EF!$H33)*kgtoGg=0,"NO",('Activity data'!AP20*EF!$H33)*kgtoGg)</f>
        <v>2.046613194974745</v>
      </c>
      <c r="AQ33" s="27">
        <f>IF(('Activity data'!AQ20*EF!$H33)*kgtoGg=0,"NO",('Activity data'!AQ20*EF!$H33)*kgtoGg)</f>
        <v>2.0875609085173608</v>
      </c>
      <c r="AR33" s="27">
        <f>IF(('Activity data'!AR20*EF!$H33)*kgtoGg=0,"NO",('Activity data'!AR20*EF!$H33)*kgtoGg)</f>
        <v>2.1365978918874675</v>
      </c>
      <c r="AS33" s="27">
        <f>IF(('Activity data'!AS20*EF!$H33)*kgtoGg=0,"NO",('Activity data'!AS20*EF!$H33)*kgtoGg)</f>
        <v>2.1948391085815122</v>
      </c>
      <c r="AT33" s="27">
        <f>IF(('Activity data'!AT20*EF!$H33)*kgtoGg=0,"NO",('Activity data'!AT20*EF!$H33)*kgtoGg)</f>
        <v>2.2590650938098573</v>
      </c>
      <c r="AU33" s="27">
        <f>IF(('Activity data'!AU20*EF!$H33)*kgtoGg=0,"NO",('Activity data'!AU20*EF!$H33)*kgtoGg)</f>
        <v>2.3274829816282754</v>
      </c>
      <c r="AV33" s="27">
        <f>IF(('Activity data'!AV20*EF!$H33)*kgtoGg=0,"NO",('Activity data'!AV20*EF!$H33)*kgtoGg)</f>
        <v>2.3948359688956935</v>
      </c>
      <c r="AW33" s="27">
        <f>IF(('Activity data'!AW20*EF!$H33)*kgtoGg=0,"NO",('Activity data'!AW20*EF!$H33)*kgtoGg)</f>
        <v>2.484249624098235</v>
      </c>
      <c r="AX33" s="27">
        <f>IF(('Activity data'!AX20*EF!$H33)*kgtoGg=0,"NO",('Activity data'!AX20*EF!$H33)*kgtoGg)</f>
        <v>2.5801346377548633</v>
      </c>
      <c r="AY33" s="27">
        <f>IF(('Activity data'!AY20*EF!$H33)*kgtoGg=0,"NO",('Activity data'!AY20*EF!$H33)*kgtoGg)</f>
        <v>2.6825178393675806</v>
      </c>
      <c r="AZ33" s="27">
        <f>IF(('Activity data'!AZ20*EF!$H33)*kgtoGg=0,"NO",('Activity data'!AZ20*EF!$H33)*kgtoGg)</f>
        <v>2.8039183162103787</v>
      </c>
      <c r="BA33" s="27">
        <f>IF(('Activity data'!BA20*EF!$H33)*kgtoGg=0,"NO",('Activity data'!BA20*EF!$H33)*kgtoGg)</f>
        <v>2.9160990599871233</v>
      </c>
      <c r="BB33" s="27">
        <f>IF(('Activity data'!BB20*EF!$H33)*kgtoGg=0,"NO",('Activity data'!BB20*EF!$H33)*kgtoGg)</f>
        <v>3.0403046603702588</v>
      </c>
      <c r="BC33" s="27">
        <f>IF(('Activity data'!BC20*EF!$H33)*kgtoGg=0,"NO",('Activity data'!BC20*EF!$H33)*kgtoGg)</f>
        <v>3.17807318005105</v>
      </c>
      <c r="BD33" s="27">
        <f>IF(('Activity data'!BD20*EF!$H33)*kgtoGg=0,"NO",('Activity data'!BD20*EF!$H33)*kgtoGg)</f>
        <v>3.3052455441789346</v>
      </c>
      <c r="BE33" s="27">
        <f>IF(('Activity data'!BE20*EF!$H33)*kgtoGg=0,"NO",('Activity data'!BE20*EF!$H33)*kgtoGg)</f>
        <v>3.4345369244701307</v>
      </c>
      <c r="BF33" s="27">
        <f>IF(('Activity data'!BF20*EF!$H33)*kgtoGg=0,"NO",('Activity data'!BF20*EF!$H33)*kgtoGg)</f>
        <v>3.5638328115132296</v>
      </c>
      <c r="BG33" s="27">
        <f>IF(('Activity data'!BG20*EF!$H33)*kgtoGg=0,"NO",('Activity data'!BG20*EF!$H33)*kgtoGg)</f>
        <v>3.7089779709020201</v>
      </c>
      <c r="BH33" s="27">
        <f>IF(('Activity data'!BH20*EF!$H33)*kgtoGg=0,"NO",('Activity data'!BH20*EF!$H33)*kgtoGg)</f>
        <v>3.8434837701437496</v>
      </c>
      <c r="BI33" s="27">
        <f>IF(('Activity data'!BI20*EF!$H33)*kgtoGg=0,"NO",('Activity data'!BI20*EF!$H33)*kgtoGg)</f>
        <v>3.9792191002013388</v>
      </c>
      <c r="BJ33" s="27">
        <f>IF(('Activity data'!BJ20*EF!$H33)*kgtoGg=0,"NO",('Activity data'!BJ20*EF!$H33)*kgtoGg)</f>
        <v>4.1190983419919824</v>
      </c>
      <c r="BK33" s="27">
        <f>IF(('Activity data'!BK20*EF!$H33)*kgtoGg=0,"NO",('Activity data'!BK20*EF!$H33)*kgtoGg)</f>
        <v>4.263949462915309</v>
      </c>
      <c r="BL33" s="27">
        <f>IF(('Activity data'!BL20*EF!$H33)*kgtoGg=0,"NO",('Activity data'!BL20*EF!$H33)*kgtoGg)</f>
        <v>4.4131772986092557</v>
      </c>
      <c r="BM33" s="27">
        <f>IF(('Activity data'!BM20*EF!$H33)*kgtoGg=0,"NO",('Activity data'!BM20*EF!$H33)*kgtoGg)</f>
        <v>4.4186178760804671</v>
      </c>
      <c r="BN33" s="27">
        <f>IF(('Activity data'!BN20*EF!$H33)*kgtoGg=0,"NO",('Activity data'!BN20*EF!$H33)*kgtoGg)</f>
        <v>4.3949031764275945</v>
      </c>
      <c r="BO33" s="27">
        <f>IF(('Activity data'!BO20*EF!$H33)*kgtoGg=0,"NO",('Activity data'!BO20*EF!$H33)*kgtoGg)</f>
        <v>4.3694950303139315</v>
      </c>
      <c r="BP33" s="27">
        <f>IF(('Activity data'!BP20*EF!$H33)*kgtoGg=0,"NO",('Activity data'!BP20*EF!$H33)*kgtoGg)</f>
        <v>4.3313345266506111</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2.3161053423012629E-2</v>
      </c>
      <c r="AE34" s="27">
        <f>IF(('Activity data'!AE21*EF!$H34)*kgtoGg=0,"NO",('Activity data'!AE21*EF!$H34)*kgtoGg)</f>
        <v>2.3631963555267661E-2</v>
      </c>
      <c r="AF34" s="27">
        <f>IF(('Activity data'!AF21*EF!$H34)*kgtoGg=0,"NO",('Activity data'!AF21*EF!$H34)*kgtoGg)</f>
        <v>2.4182412868997843E-2</v>
      </c>
      <c r="AG34" s="27">
        <f>IF(('Activity data'!AG21*EF!$H34)*kgtoGg=0,"NO",('Activity data'!AG21*EF!$H34)*kgtoGg)</f>
        <v>2.4605006348844244E-2</v>
      </c>
      <c r="AH34" s="27">
        <f>IF(('Activity data'!AH21*EF!$H34)*kgtoGg=0,"NO",('Activity data'!AH21*EF!$H34)*kgtoGg)</f>
        <v>2.4944242822745932E-2</v>
      </c>
      <c r="AI34" s="27">
        <f>IF(('Activity data'!AI21*EF!$H34)*kgtoGg=0,"NO",('Activity data'!AI21*EF!$H34)*kgtoGg)</f>
        <v>2.5198104828966571E-2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2.4710992587538415E-2</v>
      </c>
      <c r="AM34" s="27">
        <f>IF(('Activity data'!AM21*EF!$H34)*kgtoGg=0,"NO",('Activity data'!AM21*EF!$H34)*kgtoGg)</f>
        <v>2.5326047219681107E-2</v>
      </c>
      <c r="AN34" s="27">
        <f>IF(('Activity data'!AN21*EF!$H34)*kgtoGg=0,"NO",('Activity data'!AN21*EF!$H34)*kgtoGg)</f>
        <v>2.5760598403911057E-2</v>
      </c>
      <c r="AO34" s="27">
        <f>IF(('Activity data'!AO21*EF!$H34)*kgtoGg=0,"NO",('Activity data'!AO21*EF!$H34)*kgtoGg)</f>
        <v>2.6151014904057631E-2</v>
      </c>
      <c r="AP34" s="27">
        <f>IF(('Activity data'!AP21*EF!$H34)*kgtoGg=0,"NO",('Activity data'!AP21*EF!$H34)*kgtoGg)</f>
        <v>2.6579241886468635E-2</v>
      </c>
      <c r="AQ34" s="27">
        <f>IF(('Activity data'!AQ21*EF!$H34)*kgtoGg=0,"NO",('Activity data'!AQ21*EF!$H34)*kgtoGg)</f>
        <v>2.7061319947525048E-2</v>
      </c>
      <c r="AR34" s="27">
        <f>IF(('Activity data'!AR21*EF!$H34)*kgtoGg=0,"NO",('Activity data'!AR21*EF!$H34)*kgtoGg)</f>
        <v>2.7553032802461117E-2</v>
      </c>
      <c r="AS34" s="27">
        <f>IF(('Activity data'!AS21*EF!$H34)*kgtoGg=0,"NO",('Activity data'!AS21*EF!$H34)*kgtoGg)</f>
        <v>2.809145996373873E-2</v>
      </c>
      <c r="AT34" s="27">
        <f>IF(('Activity data'!AT21*EF!$H34)*kgtoGg=0,"NO",('Activity data'!AT21*EF!$H34)*kgtoGg)</f>
        <v>2.8662573092313723E-2</v>
      </c>
      <c r="AU34" s="27">
        <f>IF(('Activity data'!AU21*EF!$H34)*kgtoGg=0,"NO",('Activity data'!AU21*EF!$H34)*kgtoGg)</f>
        <v>2.9258564580367047E-2</v>
      </c>
      <c r="AV34" s="27">
        <f>IF(('Activity data'!AV21*EF!$H34)*kgtoGg=0,"NO",('Activity data'!AV21*EF!$H34)*kgtoGg)</f>
        <v>2.9854924581718692E-2</v>
      </c>
      <c r="AW34" s="27">
        <f>IF(('Activity data'!AW21*EF!$H34)*kgtoGg=0,"NO",('Activity data'!AW21*EF!$H34)*kgtoGg)</f>
        <v>3.0535848237444381E-2</v>
      </c>
      <c r="AX34" s="27">
        <f>IF(('Activity data'!AX21*EF!$H34)*kgtoGg=0,"NO",('Activity data'!AX21*EF!$H34)*kgtoGg)</f>
        <v>3.1254240402734973E-2</v>
      </c>
      <c r="AY34" s="27">
        <f>IF(('Activity data'!AY21*EF!$H34)*kgtoGg=0,"NO",('Activity data'!AY21*EF!$H34)*kgtoGg)</f>
        <v>3.2010827946587148E-2</v>
      </c>
      <c r="AZ34" s="27">
        <f>IF(('Activity data'!AZ21*EF!$H34)*kgtoGg=0,"NO",('Activity data'!AZ21*EF!$H34)*kgtoGg)</f>
        <v>3.2867277714783698E-2</v>
      </c>
      <c r="BA34" s="27">
        <f>IF(('Activity data'!BA21*EF!$H34)*kgtoGg=0,"NO",('Activity data'!BA21*EF!$H34)*kgtoGg)</f>
        <v>3.36866972176674E-2</v>
      </c>
      <c r="BB34" s="27">
        <f>IF(('Activity data'!BB21*EF!$H34)*kgtoGg=0,"NO",('Activity data'!BB21*EF!$H34)*kgtoGg)</f>
        <v>3.4547905550477737E-2</v>
      </c>
      <c r="BC34" s="27">
        <f>IF(('Activity data'!BC21*EF!$H34)*kgtoGg=0,"NO",('Activity data'!BC21*EF!$H34)*kgtoGg)</f>
        <v>3.5484475203015314E-2</v>
      </c>
      <c r="BD34" s="27">
        <f>IF(('Activity data'!BD21*EF!$H34)*kgtoGg=0,"NO",('Activity data'!BD21*EF!$H34)*kgtoGg)</f>
        <v>3.6376621264697234E-2</v>
      </c>
      <c r="BE34" s="27">
        <f>IF(('Activity data'!BE21*EF!$H34)*kgtoGg=0,"NO",('Activity data'!BE21*EF!$H34)*kgtoGg)</f>
        <v>3.7287328605439082E-2</v>
      </c>
      <c r="BF34" s="27">
        <f>IF(('Activity data'!BF21*EF!$H34)*kgtoGg=0,"NO",('Activity data'!BF21*EF!$H34)*kgtoGg)</f>
        <v>3.8205994244243945E-2</v>
      </c>
      <c r="BG34" s="27">
        <f>IF(('Activity data'!BG21*EF!$H34)*kgtoGg=0,"NO",('Activity data'!BG21*EF!$H34)*kgtoGg)</f>
        <v>3.9189401558775837E-2</v>
      </c>
      <c r="BH34" s="27">
        <f>IF(('Activity data'!BH21*EF!$H34)*kgtoGg=0,"NO",('Activity data'!BH21*EF!$H34)*kgtoGg)</f>
        <v>4.0126640813427449E-2</v>
      </c>
      <c r="BI34" s="27">
        <f>IF(('Activity data'!BI21*EF!$H34)*kgtoGg=0,"NO",('Activity data'!BI21*EF!$H34)*kgtoGg)</f>
        <v>4.1077921380496291E-2</v>
      </c>
      <c r="BJ34" s="27">
        <f>IF(('Activity data'!BJ21*EF!$H34)*kgtoGg=0,"NO",('Activity data'!BJ21*EF!$H34)*kgtoGg)</f>
        <v>4.2058405452344072E-2</v>
      </c>
      <c r="BK34" s="27">
        <f>IF(('Activity data'!BK21*EF!$H34)*kgtoGg=0,"NO",('Activity data'!BK21*EF!$H34)*kgtoGg)</f>
        <v>4.30727081464529E-2</v>
      </c>
      <c r="BL34" s="27">
        <f>IF(('Activity data'!BL21*EF!$H34)*kgtoGg=0,"NO",('Activity data'!BL21*EF!$H34)*kgtoGg)</f>
        <v>4.4093448750985677E-2</v>
      </c>
      <c r="BM34" s="27">
        <f>IF(('Activity data'!BM21*EF!$H34)*kgtoGg=0,"NO",('Activity data'!BM21*EF!$H34)*kgtoGg)</f>
        <v>4.436339883677811E-2</v>
      </c>
      <c r="BN34" s="27">
        <f>IF(('Activity data'!BN21*EF!$H34)*kgtoGg=0,"NO",('Activity data'!BN21*EF!$H34)*kgtoGg)</f>
        <v>4.4478394392563299E-2</v>
      </c>
      <c r="BO34" s="27">
        <f>IF(('Activity data'!BO21*EF!$H34)*kgtoGg=0,"NO",('Activity data'!BO21*EF!$H34)*kgtoGg)</f>
        <v>4.4582482189117895E-2</v>
      </c>
      <c r="BP34" s="27">
        <f>IF(('Activity data'!BP21*EF!$H34)*kgtoGg=0,"NO",('Activity data'!BP21*EF!$H34)*kgtoGg)</f>
        <v>4.4616284224958079E-2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9.2084154088933889E-2</v>
      </c>
      <c r="AE35" s="27">
        <f>IF(('Activity data'!AE22*EF!$H35)*kgtoGg=0,"NO",('Activity data'!AE22*EF!$H35)*kgtoGg)</f>
        <v>9.3296737810214664E-2</v>
      </c>
      <c r="AF35" s="27">
        <f>IF(('Activity data'!AF22*EF!$H35)*kgtoGg=0,"NO",('Activity data'!AF22*EF!$H35)*kgtoGg)</f>
        <v>9.5244495094686882E-2</v>
      </c>
      <c r="AG35" s="27">
        <f>IF(('Activity data'!AG22*EF!$H35)*kgtoGg=0,"NO",('Activity data'!AG22*EF!$H35)*kgtoGg)</f>
        <v>9.5803753116994295E-2</v>
      </c>
      <c r="AH35" s="27">
        <f>IF(('Activity data'!AH22*EF!$H35)*kgtoGg=0,"NO",('Activity data'!AH22*EF!$H35)*kgtoGg)</f>
        <v>9.5460820340069169E-2</v>
      </c>
      <c r="AI35" s="27">
        <f>IF(('Activity data'!AI22*EF!$H35)*kgtoGg=0,"NO",('Activity data'!AI22*EF!$H35)*kgtoGg)</f>
        <v>9.4219345357912307E-2</v>
      </c>
      <c r="AJ35" s="27">
        <f>IF(('Activity data'!AJ22*EF!$H35)*kgtoGg=0,"NO",('Activity data'!AJ22*EF!$H35)*kgtoGg)</f>
        <v>9.3696712749775993E-2</v>
      </c>
      <c r="AK35" s="27">
        <f>IF(('Activity data'!AK22*EF!$H35)*kgtoGg=0,"NO",('Activity data'!AK22*EF!$H35)*kgtoGg)</f>
        <v>9.3292648760063379E-2</v>
      </c>
      <c r="AL35" s="27">
        <f>IF(('Activity data'!AL22*EF!$H35)*kgtoGg=0,"NO",('Activity data'!AL22*EF!$H35)*kgtoGg)</f>
        <v>7.8640853042860767E-2</v>
      </c>
      <c r="AM35" s="27">
        <f>IF(('Activity data'!AM22*EF!$H35)*kgtoGg=0,"NO",('Activity data'!AM22*EF!$H35)*kgtoGg)</f>
        <v>8.1755431706867748E-2</v>
      </c>
      <c r="AN35" s="27">
        <f>IF(('Activity data'!AN22*EF!$H35)*kgtoGg=0,"NO",('Activity data'!AN22*EF!$H35)*kgtoGg)</f>
        <v>8.3114178678800651E-2</v>
      </c>
      <c r="AO35" s="27">
        <f>IF(('Activity data'!AO22*EF!$H35)*kgtoGg=0,"NO",('Activity data'!AO22*EF!$H35)*kgtoGg)</f>
        <v>8.4032226609979499E-2</v>
      </c>
      <c r="AP35" s="27">
        <f>IF(('Activity data'!AP22*EF!$H35)*kgtoGg=0,"NO",('Activity data'!AP22*EF!$H35)*kgtoGg)</f>
        <v>8.5275549790614455E-2</v>
      </c>
      <c r="AQ35" s="27">
        <f>IF(('Activity data'!AQ22*EF!$H35)*kgtoGg=0,"NO",('Activity data'!AQ22*EF!$H35)*kgtoGg)</f>
        <v>8.6981704521556791E-2</v>
      </c>
      <c r="AR35" s="27">
        <f>IF(('Activity data'!AR22*EF!$H35)*kgtoGg=0,"NO",('Activity data'!AR22*EF!$H35)*kgtoGg)</f>
        <v>8.9024912161977915E-2</v>
      </c>
      <c r="AS35" s="27">
        <f>IF(('Activity data'!AS22*EF!$H35)*kgtoGg=0,"NO",('Activity data'!AS22*EF!$H35)*kgtoGg)</f>
        <v>9.1451629524229749E-2</v>
      </c>
      <c r="AT35" s="27">
        <f>IF(('Activity data'!AT22*EF!$H35)*kgtoGg=0,"NO",('Activity data'!AT22*EF!$H35)*kgtoGg)</f>
        <v>9.4127712242077485E-2</v>
      </c>
      <c r="AU35" s="27">
        <f>IF(('Activity data'!AU22*EF!$H35)*kgtoGg=0,"NO",('Activity data'!AU22*EF!$H35)*kgtoGg)</f>
        <v>9.69784575678449E-2</v>
      </c>
      <c r="AV35" s="27">
        <f>IF(('Activity data'!AV22*EF!$H35)*kgtoGg=0,"NO",('Activity data'!AV22*EF!$H35)*kgtoGg)</f>
        <v>9.9784832037320664E-2</v>
      </c>
      <c r="AW35" s="27">
        <f>IF(('Activity data'!AW22*EF!$H35)*kgtoGg=0,"NO",('Activity data'!AW22*EF!$H35)*kgtoGg)</f>
        <v>0.10351040100409321</v>
      </c>
      <c r="AX35" s="27">
        <f>IF(('Activity data'!AX22*EF!$H35)*kgtoGg=0,"NO",('Activity data'!AX22*EF!$H35)*kgtoGg)</f>
        <v>0.10750560990645275</v>
      </c>
      <c r="AY35" s="27">
        <f>IF(('Activity data'!AY22*EF!$H35)*kgtoGg=0,"NO",('Activity data'!AY22*EF!$H35)*kgtoGg)</f>
        <v>0.11177157664031596</v>
      </c>
      <c r="AZ35" s="27">
        <f>IF(('Activity data'!AZ22*EF!$H35)*kgtoGg=0,"NO",('Activity data'!AZ22*EF!$H35)*kgtoGg)</f>
        <v>0.11682992984209924</v>
      </c>
      <c r="BA35" s="27">
        <f>IF(('Activity data'!BA22*EF!$H35)*kgtoGg=0,"NO",('Activity data'!BA22*EF!$H35)*kgtoGg)</f>
        <v>0.1215041274994636</v>
      </c>
      <c r="BB35" s="27">
        <f>IF(('Activity data'!BB22*EF!$H35)*kgtoGg=0,"NO",('Activity data'!BB22*EF!$H35)*kgtoGg)</f>
        <v>0.12667936084876091</v>
      </c>
      <c r="BC35" s="27">
        <f>IF(('Activity data'!BC22*EF!$H35)*kgtoGg=0,"NO",('Activity data'!BC22*EF!$H35)*kgtoGg)</f>
        <v>0.13241971583546056</v>
      </c>
      <c r="BD35" s="27">
        <f>IF(('Activity data'!BD22*EF!$H35)*kgtoGg=0,"NO",('Activity data'!BD22*EF!$H35)*kgtoGg)</f>
        <v>0.13771856434078911</v>
      </c>
      <c r="BE35" s="27">
        <f>IF(('Activity data'!BE22*EF!$H35)*kgtoGg=0,"NO",('Activity data'!BE22*EF!$H35)*kgtoGg)</f>
        <v>0.14310570518625559</v>
      </c>
      <c r="BF35" s="27">
        <f>IF(('Activity data'!BF22*EF!$H35)*kgtoGg=0,"NO",('Activity data'!BF22*EF!$H35)*kgtoGg)</f>
        <v>0.14849303381305134</v>
      </c>
      <c r="BG35" s="27">
        <f>IF(('Activity data'!BG22*EF!$H35)*kgtoGg=0,"NO",('Activity data'!BG22*EF!$H35)*kgtoGg)</f>
        <v>0.15454074878758431</v>
      </c>
      <c r="BH35" s="27">
        <f>IF(('Activity data'!BH22*EF!$H35)*kgtoGg=0,"NO",('Activity data'!BH22*EF!$H35)*kgtoGg)</f>
        <v>0.16014515708932303</v>
      </c>
      <c r="BI35" s="27">
        <f>IF(('Activity data'!BI22*EF!$H35)*kgtoGg=0,"NO",('Activity data'!BI22*EF!$H35)*kgtoGg)</f>
        <v>0.16580079584172261</v>
      </c>
      <c r="BJ35" s="27">
        <f>IF(('Activity data'!BJ22*EF!$H35)*kgtoGg=0,"NO",('Activity data'!BJ22*EF!$H35)*kgtoGg)</f>
        <v>0.17162909758299946</v>
      </c>
      <c r="BK35" s="27">
        <f>IF(('Activity data'!BK22*EF!$H35)*kgtoGg=0,"NO",('Activity data'!BK22*EF!$H35)*kgtoGg)</f>
        <v>0.17766456095480471</v>
      </c>
      <c r="BL35" s="27">
        <f>IF(('Activity data'!BL22*EF!$H35)*kgtoGg=0,"NO",('Activity data'!BL22*EF!$H35)*kgtoGg)</f>
        <v>0.18388238744205251</v>
      </c>
      <c r="BM35" s="27">
        <f>IF(('Activity data'!BM22*EF!$H35)*kgtoGg=0,"NO",('Activity data'!BM22*EF!$H35)*kgtoGg)</f>
        <v>0.18410907817001962</v>
      </c>
      <c r="BN35" s="27">
        <f>IF(('Activity data'!BN22*EF!$H35)*kgtoGg=0,"NO",('Activity data'!BN22*EF!$H35)*kgtoGg)</f>
        <v>0.18312096568448324</v>
      </c>
      <c r="BO35" s="27">
        <f>IF(('Activity data'!BO22*EF!$H35)*kgtoGg=0,"NO",('Activity data'!BO22*EF!$H35)*kgtoGg)</f>
        <v>0.18206229292974732</v>
      </c>
      <c r="BP35" s="27">
        <f>IF(('Activity data'!BP22*EF!$H35)*kgtoGg=0,"NO",('Activity data'!BP22*EF!$H35)*kgtoGg)</f>
        <v>0.18047227194377563</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5.9806569587962537E-2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6.0782907527895308E-2</v>
      </c>
      <c r="AI36" s="27">
        <f>IF(('Activity data'!AI5*EF!$H36*EF!H54)*NtoN2O*kgtoGg=0,"NO",('Activity data'!AI5*EF!$H36*EF!H54)*NtoN2O*kgtoGg)</f>
        <v>6.0880663265441164E-2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5.9500416686464171E-2</v>
      </c>
      <c r="AM36" s="27">
        <f>IF(('Activity data'!AM5*EF!$H36*EF!L54)*NtoN2O*kgtoGg=0,"NO",('Activity data'!AM5*EF!$H36*EF!L54)*NtoN2O*kgtoGg)</f>
        <v>6.0126073350181192E-2</v>
      </c>
      <c r="AN36" s="27">
        <f>IF(('Activity data'!AN5*EF!$H36*EF!M54)*NtoN2O*kgtoGg=0,"NO",('Activity data'!AN5*EF!$H36*EF!M54)*NtoN2O*kgtoGg)</f>
        <v>6.0504257584157249E-2</v>
      </c>
      <c r="AO36" s="27">
        <f>IF(('Activity data'!AO5*EF!$H36*EF!N54)*NtoN2O*kgtoGg=0,"NO",('Activity data'!AO5*EF!$H36*EF!N54)*NtoN2O*kgtoGg)</f>
        <v>6.0827983996672101E-2</v>
      </c>
      <c r="AP36" s="27">
        <f>IF(('Activity data'!AP5*EF!$H36*EF!O54)*NtoN2O*kgtoGg=0,"NO",('Activity data'!AP5*EF!$H36*EF!O54)*NtoN2O*kgtoGg)</f>
        <v>6.1210818412943686E-2</v>
      </c>
      <c r="AQ36" s="27">
        <f>IF(('Activity data'!AQ5*EF!$H36*EF!P54)*NtoN2O*kgtoGg=0,"NO",('Activity data'!AQ5*EF!$H36*EF!P54)*NtoN2O*kgtoGg)</f>
        <v>6.1673447119607192E-2</v>
      </c>
      <c r="AR36" s="27">
        <f>IF(('Activity data'!AR5*EF!$H36*EF!Q54)*NtoN2O*kgtoGg=0,"NO",('Activity data'!AR5*EF!$H36*EF!Q54)*NtoN2O*kgtoGg)</f>
        <v>6.2136891055037134E-2</v>
      </c>
      <c r="AS36" s="27">
        <f>IF(('Activity data'!AS5*EF!$H36*EF!R54)*NtoN2O*kgtoGg=0,"NO",('Activity data'!AS5*EF!$H36*EF!R54)*NtoN2O*kgtoGg)</f>
        <v>6.266781722646976E-2</v>
      </c>
      <c r="AT36" s="27">
        <f>IF(('Activity data'!AT5*EF!$H36*EF!S54)*NtoN2O*kgtoGg=0,"NO",('Activity data'!AT5*EF!$H36*EF!S54)*NtoN2O*kgtoGg)</f>
        <v>6.324601074829822E-2</v>
      </c>
      <c r="AU36" s="27">
        <f>IF(('Activity data'!AU5*EF!$H36*EF!T54)*NtoN2O*kgtoGg=0,"NO",('Activity data'!AU5*EF!$H36*EF!T54)*NtoN2O*kgtoGg)</f>
        <v>6.3860081422568354E-2</v>
      </c>
      <c r="AV36" s="27">
        <f>IF(('Activity data'!AV5*EF!$H36*EF!U54)*NtoN2O*kgtoGg=0,"NO",('Activity data'!AV5*EF!$H36*EF!U54)*NtoN2O*kgtoGg)</f>
        <v>6.447648831620334E-2</v>
      </c>
      <c r="AW36" s="27">
        <f>IF(('Activity data'!AW5*EF!$H36*EF!V54)*NtoN2O*kgtoGg=0,"NO",('Activity data'!AW5*EF!$H36*EF!V54)*NtoN2O*kgtoGg)</f>
        <v>6.5193788139186803E-2</v>
      </c>
      <c r="AX36" s="27">
        <f>IF(('Activity data'!AX5*EF!$H36*EF!W54)*NtoN2O*kgtoGg=0,"NO",('Activity data'!AX5*EF!$H36*EF!W54)*NtoN2O*kgtoGg)</f>
        <v>6.5961327429384847E-2</v>
      </c>
      <c r="AY36" s="27">
        <f>IF(('Activity data'!AY5*EF!$H36*EF!X54)*NtoN2O*kgtoGg=0,"NO",('Activity data'!AY5*EF!$H36*EF!X54)*NtoN2O*kgtoGg)</f>
        <v>6.6779343919685485E-2</v>
      </c>
      <c r="AZ36" s="27">
        <f>IF(('Activity data'!AZ5*EF!$H36*EF!Y54)*NtoN2O*kgtoGg=0,"NO",('Activity data'!AZ5*EF!$H36*EF!Y54)*NtoN2O*kgtoGg)</f>
        <v>6.7728484595167851E-2</v>
      </c>
      <c r="BA36" s="27">
        <f>IF(('Activity data'!BA5*EF!$H36*EF!Z54)*NtoN2O*kgtoGg=0,"NO",('Activity data'!BA5*EF!$H36*EF!Z54)*NtoN2O*kgtoGg)</f>
        <v>6.8627290370644731E-2</v>
      </c>
      <c r="BB36" s="27">
        <f>IF(('Activity data'!BB5*EF!$H36*EF!AA54)*NtoN2O*kgtoGg=0,"NO",('Activity data'!BB5*EF!$H36*EF!AA54)*NtoN2O*kgtoGg)</f>
        <v>6.9566512030954167E-2</v>
      </c>
      <c r="BC36" s="27">
        <f>IF(('Activity data'!BC5*EF!$H36*EF!AB54)*NtoN2O*kgtoGg=0,"NO",('Activity data'!BC5*EF!$H36*EF!AB54)*NtoN2O*kgtoGg)</f>
        <v>7.0602137701832365E-2</v>
      </c>
      <c r="BD36" s="27">
        <f>IF(('Activity data'!BD5*EF!$H36*EF!AC54)*NtoN2O*kgtoGg=0,"NO",('Activity data'!BD5*EF!$H36*EF!AC54)*NtoN2O*kgtoGg)</f>
        <v>7.1577495748456996E-2</v>
      </c>
      <c r="BE36" s="27">
        <f>IF(('Activity data'!BE5*EF!$H36*EF!AD54)*NtoN2O*kgtoGg=0,"NO",('Activity data'!BE5*EF!$H36*EF!AD54)*NtoN2O*kgtoGg)</f>
        <v>7.2574758318817531E-2</v>
      </c>
      <c r="BF36" s="27">
        <f>IF(('Activity data'!BF5*EF!$H36*EF!AE54)*NtoN2O*kgtoGg=0,"NO",('Activity data'!BF5*EF!$H36*EF!AE54)*NtoN2O*kgtoGg)</f>
        <v>7.3580014762594403E-2</v>
      </c>
      <c r="BG36" s="27">
        <f>IF(('Activity data'!BG5*EF!$H36*EF!AF54)*NtoN2O*kgtoGg=0,"NO",('Activity data'!BG5*EF!$H36*EF!AF54)*NtoN2O*kgtoGg)</f>
        <v>7.465406641178296E-2</v>
      </c>
      <c r="BH36" s="27">
        <f>IF(('Activity data'!BH5*EF!$H36*EF!AG54)*NtoN2O*kgtoGg=0,"NO",('Activity data'!BH5*EF!$H36*EF!AG54)*NtoN2O*kgtoGg)</f>
        <v>7.5666061218453512E-2</v>
      </c>
      <c r="BI36" s="27">
        <f>IF(('Activity data'!BI5*EF!$H36*EF!AH54)*NtoN2O*kgtoGg=0,"NO",('Activity data'!BI5*EF!$H36*EF!AH54)*NtoN2O*kgtoGg)</f>
        <v>7.6693483730788034E-2</v>
      </c>
      <c r="BJ36" s="27">
        <f>IF(('Activity data'!BJ5*EF!$H36*EF!AI54)*NtoN2O*kgtoGg=0,"NO",('Activity data'!BJ5*EF!$H36*EF!AI54)*NtoN2O*kgtoGg)</f>
        <v>7.7755474662624419E-2</v>
      </c>
      <c r="BK36" s="27">
        <f>IF(('Activity data'!BK5*EF!$H36*EF!AJ54)*NtoN2O*kgtoGg=0,"NO",('Activity data'!BK5*EF!$H36*EF!AJ54)*NtoN2O*kgtoGg)</f>
        <v>7.8857559117987447E-2</v>
      </c>
      <c r="BL36" s="27">
        <f>IF(('Activity data'!BL5*EF!$H36*EF!AK54)*NtoN2O*kgtoGg=0,"NO",('Activity data'!BL5*EF!$H36*EF!AK54)*NtoN2O*kgtoGg)</f>
        <v>7.9952553215121278E-2</v>
      </c>
      <c r="BM36" s="27">
        <f>IF(('Activity data'!BM5*EF!$H36*EF!AL54)*NtoN2O*kgtoGg=0,"NO",('Activity data'!BM5*EF!$H36*EF!AL54)*NtoN2O*kgtoGg)</f>
        <v>8.0098574731719441E-2</v>
      </c>
      <c r="BN36" s="27">
        <f>IF(('Activity data'!BN5*EF!$H36*EF!AM54)*NtoN2O*kgtoGg=0,"NO",('Activity data'!BN5*EF!$H36*EF!AM54)*NtoN2O*kgtoGg)</f>
        <v>8.0052784795123288E-2</v>
      </c>
      <c r="BO36" s="27">
        <f>IF(('Activity data'!BO5*EF!$H36*EF!AN54)*NtoN2O*kgtoGg=0,"NO",('Activity data'!BO5*EF!$H36*EF!AN54)*NtoN2O*kgtoGg)</f>
        <v>7.9997203081509802E-2</v>
      </c>
      <c r="BP36" s="27">
        <f>IF(('Activity data'!BP5*EF!$H36*EF!AO54)*NtoN2O*kgtoGg=0,"NO",('Activity data'!BP5*EF!$H36*EF!AO54)*NtoN2O*kgtoGg)</f>
        <v>7.9857673648375191E-2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0.26187096745907495</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0.26614599213711054</v>
      </c>
      <c r="AI37" s="27">
        <f>IF(('Activity data'!AI6*EF!$H37*EF!H55)*NtoN2O*kgtoGg=0,"NO",('Activity data'!AI6*EF!$H37*EF!H55)*NtoN2O*kgtoGg)</f>
        <v>0.26657402855087214</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0.2605304365264679</v>
      </c>
      <c r="AM37" s="27">
        <f>IF(('Activity data'!AM6*EF!$H37*EF!L55)*NtoN2O*kgtoGg=0,"NO",('Activity data'!AM6*EF!$H37*EF!L55)*NtoN2O*kgtoGg)</f>
        <v>0.26326995689945665</v>
      </c>
      <c r="AN37" s="27">
        <f>IF(('Activity data'!AN6*EF!$H37*EF!M55)*NtoN2O*kgtoGg=0,"NO",('Activity data'!AN6*EF!$H37*EF!M55)*NtoN2O*kgtoGg)</f>
        <v>0.26492588653914978</v>
      </c>
      <c r="AO37" s="27">
        <f>IF(('Activity data'!AO6*EF!$H37*EF!N55)*NtoN2O*kgtoGg=0,"NO",('Activity data'!AO6*EF!$H37*EF!N55)*NtoN2O*kgtoGg)</f>
        <v>0.26634336541181175</v>
      </c>
      <c r="AP37" s="27">
        <f>IF(('Activity data'!AP6*EF!$H37*EF!O55)*NtoN2O*kgtoGg=0,"NO",('Activity data'!AP6*EF!$H37*EF!O55)*NtoN2O*kgtoGg)</f>
        <v>0.26801965648913589</v>
      </c>
      <c r="AQ37" s="27">
        <f>IF(('Activity data'!AQ6*EF!$H37*EF!P55)*NtoN2O*kgtoGg=0,"NO",('Activity data'!AQ6*EF!$H37*EF!P55)*NtoN2O*kgtoGg)</f>
        <v>0.27004533741052927</v>
      </c>
      <c r="AR37" s="27">
        <f>IF(('Activity data'!AR6*EF!$H37*EF!Q55)*NtoN2O*kgtoGg=0,"NO",('Activity data'!AR6*EF!$H37*EF!Q55)*NtoN2O*kgtoGg)</f>
        <v>0.27207458791879624</v>
      </c>
      <c r="AS37" s="27">
        <f>IF(('Activity data'!AS6*EF!$H37*EF!R55)*NtoN2O*kgtoGg=0,"NO",('Activity data'!AS6*EF!$H37*EF!R55)*NtoN2O*kgtoGg)</f>
        <v>0.27439931831414038</v>
      </c>
      <c r="AT37" s="27">
        <f>IF(('Activity data'!AT6*EF!$H37*EF!S55)*NtoN2O*kgtoGg=0,"NO",('Activity data'!AT6*EF!$H37*EF!S55)*NtoN2O*kgtoGg)</f>
        <v>0.27693101504884593</v>
      </c>
      <c r="AU37" s="27">
        <f>IF(('Activity data'!AU6*EF!$H37*EF!T55)*NtoN2O*kgtoGg=0,"NO",('Activity data'!AU6*EF!$H37*EF!T55)*NtoN2O*kgtoGg)</f>
        <v>0.27961980463613134</v>
      </c>
      <c r="AV37" s="27">
        <f>IF(('Activity data'!AV6*EF!$H37*EF!U55)*NtoN2O*kgtoGg=0,"NO",('Activity data'!AV6*EF!$H37*EF!U55)*NtoN2O*kgtoGg)</f>
        <v>0.282318823668601</v>
      </c>
      <c r="AW37" s="27">
        <f>IF(('Activity data'!AW6*EF!$H37*EF!V55)*NtoN2O*kgtoGg=0,"NO",('Activity data'!AW6*EF!$H37*EF!V55)*NtoN2O*kgtoGg)</f>
        <v>0.28545961572367173</v>
      </c>
      <c r="AX37" s="27">
        <f>IF(('Activity data'!AX6*EF!$H37*EF!W55)*NtoN2O*kgtoGg=0,"NO",('Activity data'!AX6*EF!$H37*EF!W55)*NtoN2O*kgtoGg)</f>
        <v>0.28882038792431414</v>
      </c>
      <c r="AY37" s="27">
        <f>IF(('Activity data'!AY6*EF!$H37*EF!X55)*NtoN2O*kgtoGg=0,"NO",('Activity data'!AY6*EF!$H37*EF!X55)*NtoN2O*kgtoGg)</f>
        <v>0.29240218121539124</v>
      </c>
      <c r="AZ37" s="27">
        <f>IF(('Activity data'!AZ6*EF!$H37*EF!Y55)*NtoN2O*kgtoGg=0,"NO",('Activity data'!AZ6*EF!$H37*EF!Y55)*NtoN2O*kgtoGg)</f>
        <v>0.29655811907733065</v>
      </c>
      <c r="BA37" s="27">
        <f>IF(('Activity data'!BA6*EF!$H37*EF!Z55)*NtoN2O*kgtoGg=0,"NO",('Activity data'!BA6*EF!$H37*EF!Z55)*NtoN2O*kgtoGg)</f>
        <v>0.30049365892861341</v>
      </c>
      <c r="BB37" s="27">
        <f>IF(('Activity data'!BB6*EF!$H37*EF!AA55)*NtoN2O*kgtoGg=0,"NO",('Activity data'!BB6*EF!$H37*EF!AA55)*NtoN2O*kgtoGg)</f>
        <v>0.3046061650719728</v>
      </c>
      <c r="BC37" s="27">
        <f>IF(('Activity data'!BC6*EF!$H37*EF!AB55)*NtoN2O*kgtoGg=0,"NO",('Activity data'!BC6*EF!$H37*EF!AB55)*NtoN2O*kgtoGg)</f>
        <v>0.30914078891391455</v>
      </c>
      <c r="BD37" s="27">
        <f>IF(('Activity data'!BD6*EF!$H37*EF!AC55)*NtoN2O*kgtoGg=0,"NO",('Activity data'!BD6*EF!$H37*EF!AC55)*NtoN2O*kgtoGg)</f>
        <v>0.31341152299962277</v>
      </c>
      <c r="BE37" s="27">
        <f>IF(('Activity data'!BE6*EF!$H37*EF!AD55)*NtoN2O*kgtoGg=0,"NO",('Activity data'!BE6*EF!$H37*EF!AD55)*NtoN2O*kgtoGg)</f>
        <v>0.31777816893685434</v>
      </c>
      <c r="BF37" s="27">
        <f>IF(('Activity data'!BF6*EF!$H37*EF!AE55)*NtoN2O*kgtoGg=0,"NO",('Activity data'!BF6*EF!$H37*EF!AE55)*NtoN2O*kgtoGg)</f>
        <v>0.32217981710510685</v>
      </c>
      <c r="BG37" s="27">
        <f>IF(('Activity data'!BG6*EF!$H37*EF!AF55)*NtoN2O*kgtoGg=0,"NO",('Activity data'!BG6*EF!$H37*EF!AF55)*NtoN2O*kgtoGg)</f>
        <v>0.32688269417048255</v>
      </c>
      <c r="BH37" s="27">
        <f>IF(('Activity data'!BH6*EF!$H37*EF!AG55)*NtoN2O*kgtoGg=0,"NO",('Activity data'!BH6*EF!$H37*EF!AG55)*NtoN2O*kgtoGg)</f>
        <v>0.3313138471510359</v>
      </c>
      <c r="BI37" s="27">
        <f>IF(('Activity data'!BI6*EF!$H37*EF!AH55)*NtoN2O*kgtoGg=0,"NO",('Activity data'!BI6*EF!$H37*EF!AH55)*NtoN2O*kgtoGg)</f>
        <v>0.33581255237937302</v>
      </c>
      <c r="BJ37" s="27">
        <f>IF(('Activity data'!BJ6*EF!$H37*EF!AI55)*NtoN2O*kgtoGg=0,"NO",('Activity data'!BJ6*EF!$H37*EF!AI55)*NtoN2O*kgtoGg)</f>
        <v>0.34046262000018385</v>
      </c>
      <c r="BK37" s="27">
        <f>IF(('Activity data'!BK6*EF!$H37*EF!AJ55)*NtoN2O*kgtoGg=0,"NO",('Activity data'!BK6*EF!$H37*EF!AJ55)*NtoN2O*kgtoGg)</f>
        <v>0.34528824241149864</v>
      </c>
      <c r="BL37" s="27">
        <f>IF(('Activity data'!BL6*EF!$H37*EF!AK55)*NtoN2O*kgtoGg=0,"NO",('Activity data'!BL6*EF!$H37*EF!AK55)*NtoN2O*kgtoGg)</f>
        <v>0.35008281875242503</v>
      </c>
      <c r="BM37" s="27">
        <f>IF(('Activity data'!BM6*EF!$H37*EF!AL55)*NtoN2O*kgtoGg=0,"NO",('Activity data'!BM6*EF!$H37*EF!AL55)*NtoN2O*kgtoGg)</f>
        <v>0.35072219325734738</v>
      </c>
      <c r="BN37" s="27">
        <f>IF(('Activity data'!BN6*EF!$H37*EF!AM55)*NtoN2O*kgtoGg=0,"NO",('Activity data'!BN6*EF!$H37*EF!AM55)*NtoN2O*kgtoGg)</f>
        <v>0.35052169596952537</v>
      </c>
      <c r="BO37" s="27">
        <f>IF(('Activity data'!BO6*EF!$H37*EF!AN55)*NtoN2O*kgtoGg=0,"NO",('Activity data'!BO6*EF!$H37*EF!AN55)*NtoN2O*kgtoGg)</f>
        <v>0.35027832409220017</v>
      </c>
      <c r="BP37" s="27">
        <f>IF(('Activity data'!BP6*EF!$H37*EF!AO55)*NtoN2O*kgtoGg=0,"NO",('Activity data'!BP6*EF!$H37*EF!AO55)*NtoN2O*kgtoGg)</f>
        <v>0.34966737603255199</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1.1651711689683767E-2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1.1841925043604104E-2</v>
      </c>
      <c r="AI38" s="27">
        <f>IF(('Activity data'!AI7*EF!$H38*EF!H56)*NtoN2O*kgtoGg=0,"NO",('Activity data'!AI7*EF!$H38*EF!H56)*NtoN2O*kgtoGg)</f>
        <v>1.186097013643829E-2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1.1592065979090512E-2</v>
      </c>
      <c r="AM38" s="27">
        <f>IF(('Activity data'!AM7*EF!$H38*EF!L56)*NtoN2O*kgtoGg=0,"NO",('Activity data'!AM7*EF!$H38*EF!L56)*NtoN2O*kgtoGg)</f>
        <v>1.1713958458672343E-2</v>
      </c>
      <c r="AN38" s="27">
        <f>IF(('Activity data'!AN7*EF!$H38*EF!M56)*NtoN2O*kgtoGg=0,"NO",('Activity data'!AN7*EF!$H38*EF!M56)*NtoN2O*kgtoGg)</f>
        <v>1.1787637549284486E-2</v>
      </c>
      <c r="AO38" s="27">
        <f>IF(('Activity data'!AO7*EF!$H38*EF!N56)*NtoN2O*kgtoGg=0,"NO",('Activity data'!AO7*EF!$H38*EF!N56)*NtoN2O*kgtoGg)</f>
        <v>1.1850706988828431E-2</v>
      </c>
      <c r="AP38" s="27">
        <f>IF(('Activity data'!AP7*EF!$H38*EF!O56)*NtoN2O*kgtoGg=0,"NO",('Activity data'!AP7*EF!$H38*EF!O56)*NtoN2O*kgtoGg)</f>
        <v>1.1925292043179762E-2</v>
      </c>
      <c r="AQ38" s="27">
        <f>IF(('Activity data'!AQ7*EF!$H38*EF!P56)*NtoN2O*kgtoGg=0,"NO",('Activity data'!AQ7*EF!$H38*EF!P56)*NtoN2O*kgtoGg)</f>
        <v>1.2015422882426217E-2</v>
      </c>
      <c r="AR38" s="27">
        <f>IF(('Activity data'!AR7*EF!$H38*EF!Q56)*NtoN2O*kgtoGg=0,"NO",('Activity data'!AR7*EF!$H38*EF!Q56)*NtoN2O*kgtoGg)</f>
        <v>1.210571254720995E-2</v>
      </c>
      <c r="AS38" s="27">
        <f>IF(('Activity data'!AS7*EF!$H38*EF!R56)*NtoN2O*kgtoGg=0,"NO",('Activity data'!AS7*EF!$H38*EF!R56)*NtoN2O*kgtoGg)</f>
        <v>1.2209149322143877E-2</v>
      </c>
      <c r="AT38" s="27">
        <f>IF(('Activity data'!AT7*EF!$H38*EF!S56)*NtoN2O*kgtoGg=0,"NO",('Activity data'!AT7*EF!$H38*EF!S56)*NtoN2O*kgtoGg)</f>
        <v>1.2321794877031944E-2</v>
      </c>
      <c r="AU38" s="27">
        <f>IF(('Activity data'!AU7*EF!$H38*EF!T56)*NtoN2O*kgtoGg=0,"NO",('Activity data'!AU7*EF!$H38*EF!T56)*NtoN2O*kgtoGg)</f>
        <v>1.2441430136218016E-2</v>
      </c>
      <c r="AV38" s="27">
        <f>IF(('Activity data'!AV7*EF!$H38*EF!U56)*NtoN2O*kgtoGg=0,"NO",('Activity data'!AV7*EF!$H38*EF!U56)*NtoN2O*kgtoGg)</f>
        <v>1.2561520545309362E-2</v>
      </c>
      <c r="AW38" s="27">
        <f>IF(('Activity data'!AW7*EF!$H38*EF!V56)*NtoN2O*kgtoGg=0,"NO",('Activity data'!AW7*EF!$H38*EF!V56)*NtoN2O*kgtoGg)</f>
        <v>1.2701267245212823E-2</v>
      </c>
      <c r="AX38" s="27">
        <f>IF(('Activity data'!AX7*EF!$H38*EF!W56)*NtoN2O*kgtoGg=0,"NO",('Activity data'!AX7*EF!$H38*EF!W56)*NtoN2O*kgtoGg)</f>
        <v>1.285080176259956E-2</v>
      </c>
      <c r="AY38" s="27">
        <f>IF(('Activity data'!AY7*EF!$H38*EF!X56)*NtoN2O*kgtoGg=0,"NO",('Activity data'!AY7*EF!$H38*EF!X56)*NtoN2O*kgtoGg)</f>
        <v>1.3010170413369125E-2</v>
      </c>
      <c r="AZ38" s="27">
        <f>IF(('Activity data'!AZ7*EF!$H38*EF!Y56)*NtoN2O*kgtoGg=0,"NO",('Activity data'!AZ7*EF!$H38*EF!Y56)*NtoN2O*kgtoGg)</f>
        <v>1.3195085107187282E-2</v>
      </c>
      <c r="BA38" s="27">
        <f>IF(('Activity data'!BA7*EF!$H38*EF!Z56)*NtoN2O*kgtoGg=0,"NO",('Activity data'!BA7*EF!$H38*EF!Z56)*NtoN2O*kgtoGg)</f>
        <v>1.33701933909934E-2</v>
      </c>
      <c r="BB38" s="27">
        <f>IF(('Activity data'!BB7*EF!$H38*EF!AA56)*NtoN2O*kgtoGg=0,"NO",('Activity data'!BB7*EF!$H38*EF!AA56)*NtoN2O*kgtoGg)</f>
        <v>1.3553175629801394E-2</v>
      </c>
      <c r="BC38" s="27">
        <f>IF(('Activity data'!BC7*EF!$H38*EF!AB56)*NtoN2O*kgtoGg=0,"NO",('Activity data'!BC7*EF!$H38*EF!AB56)*NtoN2O*kgtoGg)</f>
        <v>1.3754939613568436E-2</v>
      </c>
      <c r="BD38" s="27">
        <f>IF(('Activity data'!BD7*EF!$H38*EF!AC56)*NtoN2O*kgtoGg=0,"NO",('Activity data'!BD7*EF!$H38*EF!AC56)*NtoN2O*kgtoGg)</f>
        <v>1.3944962061466382E-2</v>
      </c>
      <c r="BE38" s="27">
        <f>IF(('Activity data'!BE7*EF!$H38*EF!AD56)*NtoN2O*kgtoGg=0,"NO",('Activity data'!BE7*EF!$H38*EF!AD56)*NtoN2O*kgtoGg)</f>
        <v>1.4139252020392443E-2</v>
      </c>
      <c r="BF38" s="27">
        <f>IF(('Activity data'!BF7*EF!$H38*EF!AE56)*NtoN2O*kgtoGg=0,"NO",('Activity data'!BF7*EF!$H38*EF!AE56)*NtoN2O*kgtoGg)</f>
        <v>1.4335099371908865E-2</v>
      </c>
      <c r="BG38" s="27">
        <f>IF(('Activity data'!BG7*EF!$H38*EF!AF56)*NtoN2O*kgtoGg=0,"NO",('Activity data'!BG7*EF!$H38*EF!AF56)*NtoN2O*kgtoGg)</f>
        <v>1.4544349630574313E-2</v>
      </c>
      <c r="BH38" s="27">
        <f>IF(('Activity data'!BH7*EF!$H38*EF!AG56)*NtoN2O*kgtoGg=0,"NO",('Activity data'!BH7*EF!$H38*EF!AG56)*NtoN2O*kgtoGg)</f>
        <v>1.4741509772010608E-2</v>
      </c>
      <c r="BI38" s="27">
        <f>IF(('Activity data'!BI7*EF!$H38*EF!AH56)*NtoN2O*kgtoGg=0,"NO",('Activity data'!BI7*EF!$H38*EF!AH56)*NtoN2O*kgtoGg)</f>
        <v>1.49416755895736E-2</v>
      </c>
      <c r="BJ38" s="27">
        <f>IF(('Activity data'!BJ7*EF!$H38*EF!AI56)*NtoN2O*kgtoGg=0,"NO",('Activity data'!BJ7*EF!$H38*EF!AI56)*NtoN2O*kgtoGg)</f>
        <v>1.5148576139798552E-2</v>
      </c>
      <c r="BK38" s="27">
        <f>IF(('Activity data'!BK7*EF!$H38*EF!AJ56)*NtoN2O*kgtoGg=0,"NO",('Activity data'!BK7*EF!$H38*EF!AJ56)*NtoN2O*kgtoGg)</f>
        <v>1.5363287841540375E-2</v>
      </c>
      <c r="BL38" s="27">
        <f>IF(('Activity data'!BL7*EF!$H38*EF!AK56)*NtoN2O*kgtoGg=0,"NO",('Activity data'!BL7*EF!$H38*EF!AK56)*NtoN2O*kgtoGg)</f>
        <v>1.5576618176478643E-2</v>
      </c>
      <c r="BM38" s="27">
        <f>IF(('Activity data'!BM7*EF!$H38*EF!AL56)*NtoN2O*kgtoGg=0,"NO",('Activity data'!BM7*EF!$H38*EF!AL56)*NtoN2O*kgtoGg)</f>
        <v>1.5605066566406606E-2</v>
      </c>
      <c r="BN38" s="27">
        <f>IF(('Activity data'!BN7*EF!$H38*EF!AM56)*NtoN2O*kgtoGg=0,"NO",('Activity data'!BN7*EF!$H38*EF!AM56)*NtoN2O*kgtoGg)</f>
        <v>1.559614562104587E-2</v>
      </c>
      <c r="BO38" s="27">
        <f>IF(('Activity data'!BO7*EF!$H38*EF!AN56)*NtoN2O*kgtoGg=0,"NO",('Activity data'!BO7*EF!$H38*EF!AN56)*NtoN2O*kgtoGg)</f>
        <v>1.5585317009629018E-2</v>
      </c>
      <c r="BP38" s="27">
        <f>IF(('Activity data'!BP7*EF!$H38*EF!AO56)*NtoN2O*kgtoGg=0,"NO",('Activity data'!BP7*EF!$H38*EF!AO56)*NtoN2O*kgtoGg)</f>
        <v>1.5558133428656055E-2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0.51896282251134895</v>
      </c>
      <c r="AG39" s="27">
        <f>IF(('Activity data'!AG8*EF!$H39*EF!$H57)*NtoN2O*kgtoGg=0,"NO",('Activity data'!AG8*EF!$H39*EF!$H57)*NtoN2O*kgtoGg)</f>
        <v>0.51203275332440912</v>
      </c>
      <c r="AH39" s="27">
        <f>IF(('Activity data'!AH8*EF!$H39*EF!$H57)*NtoN2O*kgtoGg=0,"NO",('Activity data'!AH8*EF!$H39*EF!$H57)*NtoN2O*kgtoGg)</f>
        <v>0.50197358865556685</v>
      </c>
      <c r="AI39" s="27">
        <f>IF(('Activity data'!AI8*EF!$H39*EF!$H57)*NtoN2O*kgtoGg=0,"NO",('Activity data'!AI8*EF!$H39*EF!H57)*NtoN2O*kgtoGg)</f>
        <v>0.48899333628247271</v>
      </c>
      <c r="AJ39" s="27">
        <f>IF(('Activity data'!AJ8*EF!$H39*EF!$H57)*NtoN2O*kgtoGg=0,"NO",('Activity data'!AJ8*EF!$H39*EF!I57)*NtoN2O*kgtoGg)</f>
        <v>0.47875543160314166</v>
      </c>
      <c r="AK39" s="27">
        <f>IF(('Activity data'!AK8*EF!$H39*EF!$H57)*NtoN2O*kgtoGg=0,"NO",('Activity data'!AK8*EF!$H39*EF!J57)*NtoN2O*kgtoGg)</f>
        <v>0.46906920988966799</v>
      </c>
      <c r="AL39" s="27">
        <f>IF(('Activity data'!AL8*EF!$H39*EF!$H57)*NtoN2O*kgtoGg=0,"NO",('Activity data'!AL8*EF!$H39*EF!K57)*NtoN2O*kgtoGg)</f>
        <v>0.41264413736609096</v>
      </c>
      <c r="AM39" s="27">
        <f>IF(('Activity data'!AM8*EF!$H39*EF!$H57)*NtoN2O*kgtoGg=0,"NO",('Activity data'!AM8*EF!$H39*EF!L57)*NtoN2O*kgtoGg)</f>
        <v>0.41934678138839759</v>
      </c>
      <c r="AN39" s="27">
        <f>IF(('Activity data'!AN8*EF!$H39*EF!$H57)*NtoN2O*kgtoGg=0,"NO",('Activity data'!AN8*EF!$H39*EF!M57)*NtoN2O*kgtoGg)</f>
        <v>0.42024235476037247</v>
      </c>
      <c r="AO39" s="27">
        <f>IF(('Activity data'!AO8*EF!$H39*EF!$H57)*NtoN2O*kgtoGg=0,"NO",('Activity data'!AO8*EF!$H39*EF!N57)*NtoN2O*kgtoGg)</f>
        <v>0.4197014077884616</v>
      </c>
      <c r="AP39" s="27">
        <f>IF(('Activity data'!AP8*EF!$H39*EF!$H57)*NtoN2O*kgtoGg=0,"NO",('Activity data'!AP8*EF!$H39*EF!O57)*NtoN2O*kgtoGg)</f>
        <v>0.4201739879929367</v>
      </c>
      <c r="AQ39" s="27">
        <f>IF(('Activity data'!AQ8*EF!$H39*EF!$H57)*NtoN2O*kgtoGg=0,"NO",('Activity data'!AQ8*EF!$H39*EF!P57)*NtoN2O*kgtoGg)</f>
        <v>0.42204816035972287</v>
      </c>
      <c r="AR39" s="27">
        <f>IF(('Activity data'!AR8*EF!$H39*EF!$H57)*NtoN2O*kgtoGg=0,"NO",('Activity data'!AR8*EF!$H39*EF!Q57)*NtoN2O*kgtoGg)</f>
        <v>0.42450219558987012</v>
      </c>
      <c r="AS39" s="27">
        <f>IF(('Activity data'!AS8*EF!$H39*EF!$H57)*NtoN2O*kgtoGg=0,"NO",('Activity data'!AS8*EF!$H39*EF!R57)*NtoN2O*kgtoGg)</f>
        <v>0.42802925909897582</v>
      </c>
      <c r="AT39" s="27">
        <f>IF(('Activity data'!AT8*EF!$H39*EF!$H57)*NtoN2O*kgtoGg=0,"NO",('Activity data'!AT8*EF!$H39*EF!S57)*NtoN2O*kgtoGg)</f>
        <v>0.43218509757223311</v>
      </c>
      <c r="AU39" s="27">
        <f>IF(('Activity data'!AU8*EF!$H39*EF!$H57)*NtoN2O*kgtoGg=0,"NO",('Activity data'!AU8*EF!$H39*EF!T57)*NtoN2O*kgtoGg)</f>
        <v>0.43672123942502006</v>
      </c>
      <c r="AV39" s="27">
        <f>IF(('Activity data'!AV8*EF!$H39*EF!$H57)*NtoN2O*kgtoGg=0,"NO",('Activity data'!AV8*EF!$H39*EF!U57)*NtoN2O*kgtoGg)</f>
        <v>0.44097727440601042</v>
      </c>
      <c r="AW39" s="27">
        <f>IF(('Activity data'!AW8*EF!$H39*EF!$H57)*NtoN2O*kgtoGg=0,"NO",('Activity data'!AW8*EF!$H39*EF!V57)*NtoN2O*kgtoGg)</f>
        <v>0.44369988536236338</v>
      </c>
      <c r="AX39" s="27">
        <f>IF(('Activity data'!AX8*EF!$H39*EF!$H57)*NtoN2O*kgtoGg=0,"NO",('Activity data'!AX8*EF!$H39*EF!W57)*NtoN2O*kgtoGg)</f>
        <v>0.44680686938178249</v>
      </c>
      <c r="AY39" s="27">
        <f>IF(('Activity data'!AY8*EF!$H39*EF!$H57)*NtoN2O*kgtoGg=0,"NO",('Activity data'!AY8*EF!$H39*EF!X57)*NtoN2O*kgtoGg)</f>
        <v>0.4502561683143711</v>
      </c>
      <c r="AZ39" s="27">
        <f>IF(('Activity data'!AZ8*EF!$H39*EF!$H57)*NtoN2O*kgtoGg=0,"NO",('Activity data'!AZ8*EF!$H39*EF!Y57)*NtoN2O*kgtoGg)</f>
        <v>0.4554112970320211</v>
      </c>
      <c r="BA39" s="27">
        <f>IF(('Activity data'!BA8*EF!$H39*EF!$H57)*NtoN2O*kgtoGg=0,"NO",('Activity data'!BA8*EF!$H39*EF!Z57)*NtoN2O*kgtoGg)</f>
        <v>0.45903062277490309</v>
      </c>
      <c r="BB39" s="27">
        <f>IF(('Activity data'!BB8*EF!$H39*EF!$H57)*NtoN2O*kgtoGg=0,"NO",('Activity data'!BB8*EF!$H39*EF!AA57)*NtoN2O*kgtoGg)</f>
        <v>0.46323218554866497</v>
      </c>
      <c r="BC39" s="27">
        <f>IF(('Activity data'!BC8*EF!$H39*EF!$H57)*NtoN2O*kgtoGg=0,"NO",('Activity data'!BC8*EF!$H39*EF!AB57)*NtoN2O*kgtoGg)</f>
        <v>0.46834623785146318</v>
      </c>
      <c r="BD39" s="27">
        <f>IF(('Activity data'!BD8*EF!$H39*EF!$H57)*NtoN2O*kgtoGg=0,"NO",('Activity data'!BD8*EF!$H39*EF!AC57)*NtoN2O*kgtoGg)</f>
        <v>0.47179007618116953</v>
      </c>
      <c r="BE39" s="27">
        <f>IF(('Activity data'!BE8*EF!$H39*EF!$H57)*NtoN2O*kgtoGg=0,"NO",('Activity data'!BE8*EF!$H39*EF!AD57)*NtoN2O*kgtoGg)</f>
        <v>0.47492274084000291</v>
      </c>
      <c r="BF39" s="27">
        <f>IF(('Activity data'!BF8*EF!$H39*EF!$H57)*NtoN2O*kgtoGg=0,"NO",('Activity data'!BF8*EF!$H39*EF!AE57)*NtoN2O*kgtoGg)</f>
        <v>0.47752458545310661</v>
      </c>
      <c r="BG39" s="27">
        <f>IF(('Activity data'!BG8*EF!$H39*EF!$H57)*NtoN2O*kgtoGg=0,"NO",('Activity data'!BG8*EF!$H39*EF!AF57)*NtoN2O*kgtoGg)</f>
        <v>0.4833819672199775</v>
      </c>
      <c r="BH39" s="27">
        <f>IF(('Activity data'!BH8*EF!$H39*EF!$H57)*NtoN2O*kgtoGg=0,"NO",('Activity data'!BH8*EF!$H39*EF!AG57)*NtoN2O*kgtoGg)</f>
        <v>0.48777265492127136</v>
      </c>
      <c r="BI39" s="27">
        <f>IF(('Activity data'!BI8*EF!$H39*EF!$H57)*NtoN2O*kgtoGg=0,"NO",('Activity data'!BI8*EF!$H39*EF!AH57)*NtoN2O*kgtoGg)</f>
        <v>0.49186290783512332</v>
      </c>
      <c r="BJ39" s="27">
        <f>IF(('Activity data'!BJ8*EF!$H39*EF!$H57)*NtoN2O*kgtoGg=0,"NO",('Activity data'!BJ8*EF!$H39*EF!AI57)*NtoN2O*kgtoGg)</f>
        <v>0.49591586676507687</v>
      </c>
      <c r="BK39" s="27">
        <f>IF(('Activity data'!BK8*EF!$H39*EF!$H57)*NtoN2O*kgtoGg=0,"NO",('Activity data'!BK8*EF!$H39*EF!AJ57)*NtoN2O*kgtoGg)</f>
        <v>0.49998718156165189</v>
      </c>
      <c r="BL39" s="27">
        <f>IF(('Activity data'!BL8*EF!$H39*EF!$H57)*NtoN2O*kgtoGg=0,"NO",('Activity data'!BL8*EF!$H39*EF!AK57)*NtoN2O*kgtoGg)</f>
        <v>0.50382162464520341</v>
      </c>
      <c r="BM39" s="27">
        <f>IF(('Activity data'!BM8*EF!$H39*EF!$H57)*NtoN2O*kgtoGg=0,"NO",('Activity data'!BM8*EF!$H39*EF!AL57)*NtoN2O*kgtoGg)</f>
        <v>0.49477765797696649</v>
      </c>
      <c r="BN39" s="27">
        <f>IF(('Activity data'!BN8*EF!$H39*EF!$H57)*NtoN2O*kgtoGg=0,"NO",('Activity data'!BN8*EF!$H39*EF!AM57)*NtoN2O*kgtoGg)</f>
        <v>0.48330354672786457</v>
      </c>
      <c r="BO39" s="27">
        <f>IF(('Activity data'!BO8*EF!$H39*EF!$H57)*NtoN2O*kgtoGg=0,"NO",('Activity data'!BO8*EF!$H39*EF!AN57)*NtoN2O*kgtoGg)</f>
        <v>0.47182625182740801</v>
      </c>
      <c r="BP39" s="27">
        <f>IF(('Activity data'!BP8*EF!$H39*EF!$H57)*NtoN2O*kgtoGg=0,"NO",('Activity data'!BP8*EF!$H39*EF!AO57)*NtoN2O*kgtoGg)</f>
        <v>0.45945158191748203</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0.80452586370517853</v>
      </c>
      <c r="AE40" s="27">
        <f>IF(('Activity data'!AE9*EF!$H40*EF!$H58)*NtoN2O*kgtoGg=0,"NO",('Activity data'!AE9*EF!$H40*EF!$H58)*NtoN2O*kgtoGg)</f>
        <v>0.79754846782098054</v>
      </c>
      <c r="AF40" s="27">
        <f>IF(('Activity data'!AF9*EF!$H40*EF!$H58)*NtoN2O*kgtoGg=0,"NO",('Activity data'!AF9*EF!$H40*EF!$H58)*NtoN2O*kgtoGg)</f>
        <v>0.79489238443144195</v>
      </c>
      <c r="AG40" s="27">
        <f>IF(('Activity data'!AG9*EF!$H40*EF!$H58)*NtoN2O*kgtoGg=0,"NO",('Activity data'!AG9*EF!$H40*EF!$H58)*NtoN2O*kgtoGg)</f>
        <v>0.78427763712907439</v>
      </c>
      <c r="AH40" s="27">
        <f>IF(('Activity data'!AH9*EF!$H40*EF!$H58)*NtoN2O*kgtoGg=0,"NO",('Activity data'!AH9*EF!$H40*EF!$H58)*NtoN2O*kgtoGg)</f>
        <v>0.76887007218962333</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0.71847062359542502</v>
      </c>
      <c r="AL40" s="27">
        <f>IF(('Activity data'!AL9*EF!$H40*EF!K58)*NtoN2O*kgtoGg=0,"NO",('Activity data'!AL9*EF!$H40*EF!K58)*NtoN2O*kgtoGg)</f>
        <v>0.63204466301709794</v>
      </c>
      <c r="AM40" s="27">
        <f>IF(('Activity data'!AM9*EF!$H40*EF!L58)*NtoN2O*kgtoGg=0,"NO",('Activity data'!AM9*EF!$H40*EF!L58)*NtoN2O*kgtoGg)</f>
        <v>0.64231106449669528</v>
      </c>
      <c r="AN40" s="27">
        <f>IF(('Activity data'!AN9*EF!$H40*EF!M58)*NtoN2O*kgtoGg=0,"NO",('Activity data'!AN9*EF!$H40*EF!M58)*NtoN2O*kgtoGg)</f>
        <v>0.64368280910382814</v>
      </c>
      <c r="AO40" s="27">
        <f>IF(('Activity data'!AO9*EF!$H40*EF!N58)*NtoN2O*kgtoGg=0,"NO",('Activity data'!AO9*EF!$H40*EF!N58)*NtoN2O*kgtoGg)</f>
        <v>0.64285424372360966</v>
      </c>
      <c r="AP40" s="27">
        <f>IF(('Activity data'!AP9*EF!$H40*EF!O58)*NtoN2O*kgtoGg=0,"NO",('Activity data'!AP9*EF!$H40*EF!O58)*NtoN2O*kgtoGg)</f>
        <v>0.64357809211751327</v>
      </c>
      <c r="AQ40" s="27">
        <f>IF(('Activity data'!AQ9*EF!$H40*EF!P58)*NtoN2O*kgtoGg=0,"NO",('Activity data'!AQ9*EF!$H40*EF!P58)*NtoN2O*kgtoGg)</f>
        <v>0.64644875120299627</v>
      </c>
      <c r="AR40" s="27">
        <f>IF(('Activity data'!AR9*EF!$H40*EF!Q58)*NtoN2O*kgtoGg=0,"NO",('Activity data'!AR9*EF!$H40*EF!Q58)*NtoN2O*kgtoGg)</f>
        <v>0.65020758291685732</v>
      </c>
      <c r="AS40" s="27">
        <f>IF(('Activity data'!AS9*EF!$H40*EF!R58)*NtoN2O*kgtoGg=0,"NO",('Activity data'!AS9*EF!$H40*EF!R58)*NtoN2O*kgtoGg)</f>
        <v>0.65560996590303544</v>
      </c>
      <c r="AT40" s="27">
        <f>IF(('Activity data'!AT9*EF!$H40*EF!S58)*NtoN2O*kgtoGg=0,"NO",('Activity data'!AT9*EF!$H40*EF!S58)*NtoN2O*kgtoGg)</f>
        <v>0.66197543990237384</v>
      </c>
      <c r="AU40" s="27">
        <f>IF(('Activity data'!AU9*EF!$H40*EF!T58)*NtoN2O*kgtoGg=0,"NO",('Activity data'!AU9*EF!$H40*EF!T58)*NtoN2O*kgtoGg)</f>
        <v>0.66892342241108671</v>
      </c>
      <c r="AV40" s="27">
        <f>IF(('Activity data'!AV9*EF!$H40*EF!U58)*NtoN2O*kgtoGg=0,"NO",('Activity data'!AV9*EF!$H40*EF!U58)*NtoN2O*kgtoGg)</f>
        <v>0.67544236682774406</v>
      </c>
      <c r="AW40" s="27">
        <f>IF(('Activity data'!AW9*EF!$H40*EF!V58)*NtoN2O*kgtoGg=0,"NO",('Activity data'!AW9*EF!$H40*EF!V58)*NtoN2O*kgtoGg)</f>
        <v>0.67961257444396928</v>
      </c>
      <c r="AX40" s="27">
        <f>IF(('Activity data'!AX9*EF!$H40*EF!W58)*NtoN2O*kgtoGg=0,"NO",('Activity data'!AX9*EF!$H40*EF!W58)*NtoN2O*kgtoGg)</f>
        <v>0.68437152408054436</v>
      </c>
      <c r="AY40" s="27">
        <f>IF(('Activity data'!AY9*EF!$H40*EF!X58)*NtoN2O*kgtoGg=0,"NO",('Activity data'!AY9*EF!$H40*EF!X58)*NtoN2O*kgtoGg)</f>
        <v>0.68965479551003539</v>
      </c>
      <c r="AZ40" s="27">
        <f>IF(('Activity data'!AZ9*EF!$H40*EF!Y58)*NtoN2O*kgtoGg=0,"NO",('Activity data'!AZ9*EF!$H40*EF!Y58)*NtoN2O*kgtoGg)</f>
        <v>0.69755087665626081</v>
      </c>
      <c r="BA40" s="27">
        <f>IF(('Activity data'!BA9*EF!$H40*EF!Z58)*NtoN2O*kgtoGg=0,"NO",('Activity data'!BA9*EF!$H40*EF!Z58)*NtoN2O*kgtoGg)</f>
        <v>0.70309457717775736</v>
      </c>
      <c r="BB40" s="27">
        <f>IF(('Activity data'!BB9*EF!$H40*EF!AA58)*NtoN2O*kgtoGg=0,"NO",('Activity data'!BB9*EF!$H40*EF!AA58)*NtoN2O*kgtoGg)</f>
        <v>0.70953008682642982</v>
      </c>
      <c r="BC40" s="27">
        <f>IF(('Activity data'!BC9*EF!$H40*EF!AB58)*NtoN2O*kgtoGg=0,"NO",('Activity data'!BC9*EF!$H40*EF!AB58)*NtoN2O*kgtoGg)</f>
        <v>0.71736325146316904</v>
      </c>
      <c r="BD40" s="27">
        <f>IF(('Activity data'!BD9*EF!$H40*EF!AC58)*NtoN2O*kgtoGg=0,"NO",('Activity data'!BD9*EF!$H40*EF!AC58)*NtoN2O*kgtoGg)</f>
        <v>0.72263815891848449</v>
      </c>
      <c r="BE40" s="27">
        <f>IF(('Activity data'!BE9*EF!$H40*EF!AD58)*NtoN2O*kgtoGg=0,"NO",('Activity data'!BE9*EF!$H40*EF!AD58)*NtoN2O*kgtoGg)</f>
        <v>0.72743644344344183</v>
      </c>
      <c r="BF40" s="27">
        <f>IF(('Activity data'!BF9*EF!$H40*EF!AE58)*NtoN2O*kgtoGg=0,"NO",('Activity data'!BF9*EF!$H40*EF!AE58)*NtoN2O*kgtoGg)</f>
        <v>0.73142167394304025</v>
      </c>
      <c r="BG40" s="27">
        <f>IF(('Activity data'!BG9*EF!$H40*EF!AF58)*NtoN2O*kgtoGg=0,"NO",('Activity data'!BG9*EF!$H40*EF!AF58)*NtoN2O*kgtoGg)</f>
        <v>0.74039339206470101</v>
      </c>
      <c r="BH40" s="27">
        <f>IF(('Activity data'!BH9*EF!$H40*EF!AG58)*NtoN2O*kgtoGg=0,"NO",('Activity data'!BH9*EF!$H40*EF!AG58)*NtoN2O*kgtoGg)</f>
        <v>0.74711858328222625</v>
      </c>
      <c r="BI40" s="27">
        <f>IF(('Activity data'!BI9*EF!$H40*EF!AH58)*NtoN2O*kgtoGg=0,"NO",('Activity data'!BI9*EF!$H40*EF!AH58)*NtoN2O*kgtoGg)</f>
        <v>0.75338360025566908</v>
      </c>
      <c r="BJ40" s="27">
        <f>IF(('Activity data'!BJ9*EF!$H40*EF!AI58)*NtoN2O*kgtoGg=0,"NO",('Activity data'!BJ9*EF!$H40*EF!AI58)*NtoN2O*kgtoGg)</f>
        <v>0.75959149424746442</v>
      </c>
      <c r="BK40" s="27">
        <f>IF(('Activity data'!BK9*EF!$H40*EF!AJ58)*NtoN2O*kgtoGg=0,"NO",('Activity data'!BK9*EF!$H40*EF!AJ58)*NtoN2O*kgtoGg)</f>
        <v>0.76582750381508591</v>
      </c>
      <c r="BL40" s="27">
        <f>IF(('Activity data'!BL9*EF!$H40*EF!AK58)*NtoN2O*kgtoGg=0,"NO",('Activity data'!BL9*EF!$H40*EF!AK58)*NtoN2O*kgtoGg)</f>
        <v>0.7717006983358442</v>
      </c>
      <c r="BM40" s="27">
        <f>IF(('Activity data'!BM9*EF!$H40*EF!AL58)*NtoN2O*kgtoGg=0,"NO",('Activity data'!BM9*EF!$H40*EF!AL58)*NtoN2O*kgtoGg)</f>
        <v>0.7578481063624064</v>
      </c>
      <c r="BN40" s="27">
        <f>IF(('Activity data'!BN9*EF!$H40*EF!AM58)*NtoN2O*kgtoGg=0,"NO",('Activity data'!BN9*EF!$H40*EF!AM58)*NtoN2O*kgtoGg)</f>
        <v>0.7402732758458509</v>
      </c>
      <c r="BO40" s="27">
        <f>IF(('Activity data'!BO9*EF!$H40*EF!AN58)*NtoN2O*kgtoGg=0,"NO",('Activity data'!BO9*EF!$H40*EF!AN58)*NtoN2O*kgtoGg)</f>
        <v>0.72269356894874037</v>
      </c>
      <c r="BP40" s="27">
        <f>IF(('Activity data'!BP9*EF!$H40*EF!AO58)*NtoN2O*kgtoGg=0,"NO",('Activity data'!BP9*EF!$H40*EF!AO58)*NtoN2O*kgtoGg)</f>
        <v>0.70373935788665998</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1.0122801448609147</v>
      </c>
      <c r="AF41" s="27">
        <f>IF(('Activity data'!AF10*EF!$H41*EF!$H59)*NtoN2O*kgtoGg=0,"NO",('Activity data'!AF10*EF!$H41*EF!$H59)*NtoN2O*kgtoGg)</f>
        <v>1.0514701788925813</v>
      </c>
      <c r="AG41" s="27">
        <f>IF(('Activity data'!AG10*EF!$H41*EF!$H59)*NtoN2O*kgtoGg=0,"NO",('Activity data'!AG10*EF!$H41*EF!$H59)*NtoN2O*kgtoGg)</f>
        <v>1.0806972456941155</v>
      </c>
      <c r="AH41" s="27">
        <f>IF(('Activity data'!AH10*EF!$H41*EF!$H59)*NtoN2O*kgtoGg=0,"NO",('Activity data'!AH10*EF!$H41*EF!$H59)*NtoN2O*kgtoGg)</f>
        <v>1.1032367943433716</v>
      </c>
      <c r="AI41" s="27">
        <f>IF(('Activity data'!AI10*EF!$H41*EF!H59)*NtoN2O*kgtoGg=0,"NO",('Activity data'!AI10*EF!$H41*EF!H59)*NtoN2O*kgtoGg)</f>
        <v>1.1187666946803869</v>
      </c>
      <c r="AJ41" s="27">
        <f>IF(('Activity data'!AJ10*EF!$H41*EF!I59)*NtoN2O*kgtoGg=0,"NO",('Activity data'!AJ10*EF!$H41*EF!I59)*NtoN2O*kgtoGg)</f>
        <v>1.1399714801203364</v>
      </c>
      <c r="AK41" s="27">
        <f>IF(('Activity data'!AK10*EF!$H41*EF!J59)*NtoN2O*kgtoGg=0,"NO",('Activity data'!AK10*EF!$H41*EF!J59)*NtoN2O*kgtoGg)</f>
        <v>1.1622002864669061</v>
      </c>
      <c r="AL41" s="27">
        <f>IF(('Activity data'!AL10*EF!$H41*EF!K59)*NtoN2O*kgtoGg=0,"NO",('Activity data'!AL10*EF!$H41*EF!K59)*NtoN2O*kgtoGg)</f>
        <v>1.0637181745586366</v>
      </c>
      <c r="AM41" s="27">
        <f>IF(('Activity data'!AM10*EF!$H41*EF!L59)*NtoN2O*kgtoGg=0,"NO",('Activity data'!AM10*EF!$H41*EF!L59)*NtoN2O*kgtoGg)</f>
        <v>1.1070404303755808</v>
      </c>
      <c r="AN41" s="27">
        <f>IF(('Activity data'!AN10*EF!$H41*EF!M59)*NtoN2O*kgtoGg=0,"NO",('Activity data'!AN10*EF!$H41*EF!M59)*NtoN2O*kgtoGg)</f>
        <v>1.1357661816324136</v>
      </c>
      <c r="AO41" s="27">
        <f>IF(('Activity data'!AO10*EF!$H41*EF!N59)*NtoN2O*kgtoGg=0,"NO",('Activity data'!AO10*EF!$H41*EF!N59)*NtoN2O*kgtoGg)</f>
        <v>1.1609147985862651</v>
      </c>
      <c r="AP41" s="27">
        <f>IF(('Activity data'!AP10*EF!$H41*EF!O59)*NtoN2O*kgtoGg=0,"NO",('Activity data'!AP10*EF!$H41*EF!O59)*NtoN2O*kgtoGg)</f>
        <v>1.1891665974775001</v>
      </c>
      <c r="AQ41" s="27">
        <f>IF(('Activity data'!AQ10*EF!$H41*EF!P59)*NtoN2O*kgtoGg=0,"NO",('Activity data'!AQ10*EF!$H41*EF!P59)*NtoN2O*kgtoGg)</f>
        <v>1.2218611234290147</v>
      </c>
      <c r="AR41" s="27">
        <f>IF(('Activity data'!AR10*EF!$H41*EF!Q59)*NtoN2O*kgtoGg=0,"NO",('Activity data'!AR10*EF!$H41*EF!Q59)*NtoN2O*kgtoGg)</f>
        <v>1.2568622886641467</v>
      </c>
      <c r="AS41" s="27">
        <f>IF(('Activity data'!AS10*EF!$H41*EF!R59)*NtoN2O*kgtoGg=0,"NO",('Activity data'!AS10*EF!$H41*EF!R59)*NtoN2O*kgtoGg)</f>
        <v>1.29580274879816</v>
      </c>
      <c r="AT41" s="27">
        <f>IF(('Activity data'!AT10*EF!$H41*EF!S59)*NtoN2O*kgtoGg=0,"NO",('Activity data'!AT10*EF!$H41*EF!S59)*NtoN2O*kgtoGg)</f>
        <v>1.3375502835843665</v>
      </c>
      <c r="AU41" s="27">
        <f>IF(('Activity data'!AU10*EF!$H41*EF!T59)*NtoN2O*kgtoGg=0,"NO",('Activity data'!AU10*EF!$H41*EF!T59)*NtoN2O*kgtoGg)</f>
        <v>1.3814767121767502</v>
      </c>
      <c r="AV41" s="27">
        <f>IF(('Activity data'!AV10*EF!$H41*EF!U59)*NtoN2O*kgtoGg=0,"NO",('Activity data'!AV10*EF!$H41*EF!U59)*NtoN2O*kgtoGg)</f>
        <v>1.4255574030673088</v>
      </c>
      <c r="AW41" s="27">
        <f>IF(('Activity data'!AW10*EF!$H41*EF!V59)*NtoN2O*kgtoGg=0,"NO",('Activity data'!AW10*EF!$H41*EF!V59)*NtoN2O*kgtoGg)</f>
        <v>1.4819260758484165</v>
      </c>
      <c r="AX41" s="27">
        <f>IF(('Activity data'!AX10*EF!$H41*EF!W59)*NtoN2O*kgtoGg=0,"NO",('Activity data'!AX10*EF!$H41*EF!W59)*NtoN2O*kgtoGg)</f>
        <v>1.5418868709759097</v>
      </c>
      <c r="AY41" s="27">
        <f>IF(('Activity data'!AY10*EF!$H41*EF!X59)*NtoN2O*kgtoGg=0,"NO",('Activity data'!AY10*EF!$H41*EF!X59)*NtoN2O*kgtoGg)</f>
        <v>1.6055485879908873</v>
      </c>
      <c r="AZ41" s="27">
        <f>IF(('Activity data'!AZ10*EF!$H41*EF!Y59)*NtoN2O*kgtoGg=0,"NO",('Activity data'!AZ10*EF!$H41*EF!Y59)*NtoN2O*kgtoGg)</f>
        <v>1.678197957079177</v>
      </c>
      <c r="BA41" s="27">
        <f>IF(('Activity data'!BA10*EF!$H41*EF!Z59)*NtoN2O*kgtoGg=0,"NO",('Activity data'!BA10*EF!$H41*EF!Z59)*NtoN2O*kgtoGg)</f>
        <v>1.7482756519601252</v>
      </c>
      <c r="BB41" s="27">
        <f>IF(('Activity data'!BB10*EF!$H41*EF!AA59)*NtoN2O*kgtoGg=0,"NO",('Activity data'!BB10*EF!$H41*EF!AA59)*NtoN2O*kgtoGg)</f>
        <v>1.8237186457265093</v>
      </c>
      <c r="BC41" s="27">
        <f>IF(('Activity data'!BC10*EF!$H41*EF!AB59)*NtoN2O*kgtoGg=0,"NO",('Activity data'!BC10*EF!$H41*EF!AB59)*NtoN2O*kgtoGg)</f>
        <v>1.9062847970701935</v>
      </c>
      <c r="BD41" s="27">
        <f>IF(('Activity data'!BD10*EF!$H41*EF!AC59)*NtoN2O*kgtoGg=0,"NO",('Activity data'!BD10*EF!$H41*EF!AC59)*NtoN2O*kgtoGg)</f>
        <v>1.9856870958726087</v>
      </c>
      <c r="BE41" s="27">
        <f>IF(('Activity data'!BE10*EF!$H41*EF!AD59)*NtoN2O*kgtoGg=0,"NO",('Activity data'!BE10*EF!$H41*EF!AD59)*NtoN2O*kgtoGg)</f>
        <v>2.0673539637965064</v>
      </c>
      <c r="BF41" s="27">
        <f>IF(('Activity data'!BF10*EF!$H41*EF!AE59)*NtoN2O*kgtoGg=0,"NO",('Activity data'!BF10*EF!$H41*EF!AE59)*NtoN2O*kgtoGg)</f>
        <v>2.150380012059776</v>
      </c>
      <c r="BG41" s="27">
        <f>IF(('Activity data'!BG10*EF!$H41*EF!AF59)*NtoN2O*kgtoGg=0,"NO",('Activity data'!BG10*EF!$H41*EF!AF59)*NtoN2O*kgtoGg)</f>
        <v>2.2381745740508801</v>
      </c>
      <c r="BH41" s="27">
        <f>IF(('Activity data'!BH10*EF!$H41*EF!AG59)*NtoN2O*kgtoGg=0,"NO",('Activity data'!BH10*EF!$H41*EF!AG59)*NtoN2O*kgtoGg)</f>
        <v>2.3224490383658782</v>
      </c>
      <c r="BI41" s="27">
        <f>IF(('Activity data'!BI10*EF!$H41*EF!AH59)*NtoN2O*kgtoGg=0,"NO",('Activity data'!BI10*EF!$H41*EF!AH59)*NtoN2O*kgtoGg)</f>
        <v>2.4084887324884106</v>
      </c>
      <c r="BJ41" s="27">
        <f>IF(('Activity data'!BJ10*EF!$H41*EF!AI59)*NtoN2O*kgtoGg=0,"NO",('Activity data'!BJ10*EF!$H41*EF!AI59)*NtoN2O*kgtoGg)</f>
        <v>2.4976542392314602</v>
      </c>
      <c r="BK41" s="27">
        <f>IF(('Activity data'!BK10*EF!$H41*EF!AJ59)*NtoN2O*kgtoGg=0,"NO",('Activity data'!BK10*EF!$H41*EF!AJ59)*NtoN2O*kgtoGg)</f>
        <v>2.5903851680726846</v>
      </c>
      <c r="BL41" s="27">
        <f>IF(('Activity data'!BL10*EF!$H41*EF!AK59)*NtoN2O*kgtoGg=0,"NO",('Activity data'!BL10*EF!$H41*EF!AK59)*NtoN2O*kgtoGg)</f>
        <v>2.6855071894343436</v>
      </c>
      <c r="BM41" s="27">
        <f>IF(('Activity data'!BM10*EF!$H41*EF!AL59)*NtoN2O*kgtoGg=0,"NO",('Activity data'!BM10*EF!$H41*EF!AL59)*NtoN2O*kgtoGg)</f>
        <v>2.7137640097683873</v>
      </c>
      <c r="BN41" s="27">
        <f>IF(('Activity data'!BN10*EF!$H41*EF!AM59)*NtoN2O*kgtoGg=0,"NO",('Activity data'!BN10*EF!$H41*EF!AM59)*NtoN2O*kgtoGg)</f>
        <v>2.728151998033761</v>
      </c>
      <c r="BO41" s="27">
        <f>IF(('Activity data'!BO10*EF!$H41*EF!AN59)*NtoN2O*kgtoGg=0,"NO",('Activity data'!BO10*EF!$H41*EF!AN59)*NtoN2O*kgtoGg)</f>
        <v>2.7415561223445959</v>
      </c>
      <c r="BP41" s="27">
        <f>IF(('Activity data'!BP10*EF!$H41*EF!AO59)*NtoN2O*kgtoGg=0,"NO",('Activity data'!BP10*EF!$H41*EF!AO59)*NtoN2O*kgtoGg)</f>
        <v>2.7485715005384792</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0.11954428343883337</v>
      </c>
      <c r="AM42" s="27">
        <f>IF(('Activity data'!AM11*EF!$H42*EF!L60)*NtoN2O*kgtoGg=0,"NO",('Activity data'!AM11*EF!$H42*EF!L60)*NtoN2O*kgtoGg)</f>
        <v>0.11972414946511681</v>
      </c>
      <c r="AN42" s="27">
        <f>IF(('Activity data'!AN11*EF!$H42*EF!M60)*NtoN2O*kgtoGg=0,"NO",('Activity data'!AN11*EF!$H42*EF!M60)*NtoN2O*kgtoGg)</f>
        <v>0.11992409593240921</v>
      </c>
      <c r="AO42" s="27">
        <f>IF(('Activity data'!AO11*EF!$H42*EF!N60)*NtoN2O*kgtoGg=0,"NO",('Activity data'!AO11*EF!$H42*EF!N60)*NtoN2O*kgtoGg)</f>
        <v>0.1201494432196152</v>
      </c>
      <c r="AP42" s="27">
        <f>IF(('Activity data'!AP11*EF!$H42*EF!O60)*NtoN2O*kgtoGg=0,"NO",('Activity data'!AP11*EF!$H42*EF!O60)*NtoN2O*kgtoGg)</f>
        <v>0.12040280553587868</v>
      </c>
      <c r="AQ42" s="27">
        <f>IF(('Activity data'!AQ11*EF!$H42*EF!P60)*NtoN2O*kgtoGg=0,"NO",('Activity data'!AQ11*EF!$H42*EF!P60)*NtoN2O*kgtoGg)</f>
        <v>0.12068357190345802</v>
      </c>
      <c r="AR42" s="27">
        <f>IF(('Activity data'!AR11*EF!$H42*EF!Q60)*NtoN2O*kgtoGg=0,"NO",('Activity data'!AR11*EF!$H42*EF!Q60)*NtoN2O*kgtoGg)</f>
        <v>0.1208561929207764</v>
      </c>
      <c r="AS42" s="27">
        <f>IF(('Activity data'!AS11*EF!$H42*EF!R60)*NtoN2O*kgtoGg=0,"NO",('Activity data'!AS11*EF!$H42*EF!R60)*NtoN2O*kgtoGg)</f>
        <v>0.12105201901517217</v>
      </c>
      <c r="AT42" s="27">
        <f>IF(('Activity data'!AT11*EF!$H42*EF!S60)*NtoN2O*kgtoGg=0,"NO",('Activity data'!AT11*EF!$H42*EF!S60)*NtoN2O*kgtoGg)</f>
        <v>0.12126927937934444</v>
      </c>
      <c r="AU42" s="27">
        <f>IF(('Activity data'!AU11*EF!$H42*EF!T60)*NtoN2O*kgtoGg=0,"NO",('Activity data'!AU11*EF!$H42*EF!T60)*NtoN2O*kgtoGg)</f>
        <v>0.12150663188161379</v>
      </c>
      <c r="AV42" s="27">
        <f>IF(('Activity data'!AV11*EF!$H42*EF!U60)*NtoN2O*kgtoGg=0,"NO",('Activity data'!AV11*EF!$H42*EF!U60)*NtoN2O*kgtoGg)</f>
        <v>0.12176201627394038</v>
      </c>
      <c r="AW42" s="27">
        <f>IF(('Activity data'!AW11*EF!$H42*EF!V60)*NtoN2O*kgtoGg=0,"NO",('Activity data'!AW11*EF!$H42*EF!V60)*NtoN2O*kgtoGg)</f>
        <v>0.12193226371992194</v>
      </c>
      <c r="AX42" s="27">
        <f>IF(('Activity data'!AX11*EF!$H42*EF!W60)*NtoN2O*kgtoGg=0,"NO",('Activity data'!AX11*EF!$H42*EF!W60)*NtoN2O*kgtoGg)</f>
        <v>0.1221198665279965</v>
      </c>
      <c r="AY42" s="27">
        <f>IF(('Activity data'!AY11*EF!$H42*EF!X60)*NtoN2O*kgtoGg=0,"NO",('Activity data'!AY11*EF!$H42*EF!X60)*NtoN2O*kgtoGg)</f>
        <v>0.12232417459292337</v>
      </c>
      <c r="AZ42" s="27">
        <f>IF(('Activity data'!AZ11*EF!$H42*EF!Y60)*NtoN2O*kgtoGg=0,"NO",('Activity data'!AZ11*EF!$H42*EF!Y60)*NtoN2O*kgtoGg)</f>
        <v>0.12254753554652481</v>
      </c>
      <c r="BA42" s="27">
        <f>IF(('Activity data'!BA11*EF!$H42*EF!Z60)*NtoN2O*kgtoGg=0,"NO",('Activity data'!BA11*EF!$H42*EF!Z60)*NtoN2O*kgtoGg)</f>
        <v>0.12278276607159908</v>
      </c>
      <c r="BB42" s="27">
        <f>IF(('Activity data'!BB11*EF!$H42*EF!AA60)*NtoN2O*kgtoGg=0,"NO",('Activity data'!BB11*EF!$H42*EF!AA60)*NtoN2O*kgtoGg)</f>
        <v>0.12293256429505116</v>
      </c>
      <c r="BC42" s="27">
        <f>IF(('Activity data'!BC11*EF!$H42*EF!AB60)*NtoN2O*kgtoGg=0,"NO",('Activity data'!BC11*EF!$H42*EF!AB60)*NtoN2O*kgtoGg)</f>
        <v>0.12309784762939628</v>
      </c>
      <c r="BD42" s="27">
        <f>IF(('Activity data'!BD11*EF!$H42*EF!AC60)*NtoN2O*kgtoGg=0,"NO",('Activity data'!BD11*EF!$H42*EF!AC60)*NtoN2O*kgtoGg)</f>
        <v>0.12327243869311012</v>
      </c>
      <c r="BE42" s="27">
        <f>IF(('Activity data'!BE11*EF!$H42*EF!AD60)*NtoN2O*kgtoGg=0,"NO",('Activity data'!BE11*EF!$H42*EF!AD60)*NtoN2O*kgtoGg)</f>
        <v>0.12345892287223388</v>
      </c>
      <c r="BF42" s="27">
        <f>IF(('Activity data'!BF11*EF!$H42*EF!AE60)*NtoN2O*kgtoGg=0,"NO",('Activity data'!BF11*EF!$H42*EF!AE60)*NtoN2O*kgtoGg)</f>
        <v>0.12365640627209755</v>
      </c>
      <c r="BG42" s="27">
        <f>IF(('Activity data'!BG11*EF!$H42*EF!AF60)*NtoN2O*kgtoGg=0,"NO",('Activity data'!BG11*EF!$H42*EF!AF60)*NtoN2O*kgtoGg)</f>
        <v>0.12377352045527126</v>
      </c>
      <c r="BH42" s="27">
        <f>IF(('Activity data'!BH11*EF!$H42*EF!AG60)*NtoN2O*kgtoGg=0,"NO",('Activity data'!BH11*EF!$H42*EF!AG60)*NtoN2O*kgtoGg)</f>
        <v>0.12389780131163342</v>
      </c>
      <c r="BI42" s="27">
        <f>IF(('Activity data'!BI11*EF!$H42*EF!AH60)*NtoN2O*kgtoGg=0,"NO",('Activity data'!BI11*EF!$H42*EF!AH60)*NtoN2O*kgtoGg)</f>
        <v>0.12403174964714313</v>
      </c>
      <c r="BJ42" s="27">
        <f>IF(('Activity data'!BJ11*EF!$H42*EF!AI60)*NtoN2O*kgtoGg=0,"NO",('Activity data'!BJ11*EF!$H42*EF!AI60)*NtoN2O*kgtoGg)</f>
        <v>0.124175757711807</v>
      </c>
      <c r="BK42" s="27">
        <f>IF(('Activity data'!BK11*EF!$H42*EF!AJ60)*NtoN2O*kgtoGg=0,"NO",('Activity data'!BK11*EF!$H42*EF!AJ60)*NtoN2O*kgtoGg)</f>
        <v>0.12432974109192675</v>
      </c>
      <c r="BL42" s="27">
        <f>IF(('Activity data'!BL11*EF!$H42*EF!AK60)*NtoN2O*kgtoGg=0,"NO",('Activity data'!BL11*EF!$H42*EF!AK60)*NtoN2O*kgtoGg)</f>
        <v>0.1243975560937169</v>
      </c>
      <c r="BM42" s="27">
        <f>IF(('Activity data'!BM11*EF!$H42*EF!AL60)*NtoN2O*kgtoGg=0,"NO",('Activity data'!BM11*EF!$H42*EF!AL60)*NtoN2O*kgtoGg)</f>
        <v>0.12443831246581268</v>
      </c>
      <c r="BN42" s="27">
        <f>IF(('Activity data'!BN11*EF!$H42*EF!AM60)*NtoN2O*kgtoGg=0,"NO",('Activity data'!BN11*EF!$H42*EF!AM60)*NtoN2O*kgtoGg)</f>
        <v>0.1244793884861502</v>
      </c>
      <c r="BO42" s="27">
        <f>IF(('Activity data'!BO11*EF!$H42*EF!AN60)*NtoN2O*kgtoGg=0,"NO",('Activity data'!BO11*EF!$H42*EF!AN60)*NtoN2O*kgtoGg)</f>
        <v>0.12452718899099727</v>
      </c>
      <c r="BP42" s="27">
        <f>IF(('Activity data'!BP11*EF!$H42*EF!AO60)*NtoN2O*kgtoGg=0,"NO",('Activity data'!BP11*EF!$H42*EF!AO60)*NtoN2O*kgtoGg)</f>
        <v>0.1245787895431287</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6.3925282681672885E-2</v>
      </c>
      <c r="AM43" s="27">
        <f>IF(('Activity data'!AM12*EF!$H43*EF!L61)*NtoN2O*kgtoGg=0,"NO",('Activity data'!AM12*EF!$H43*EF!L61)*NtoN2O*kgtoGg)</f>
        <v>6.4021464500194386E-2</v>
      </c>
      <c r="AN43" s="27">
        <f>IF(('Activity data'!AN12*EF!$H43*EF!M61)*NtoN2O*kgtoGg=0,"NO",('Activity data'!AN12*EF!$H43*EF!M61)*NtoN2O*kgtoGg)</f>
        <v>6.4128384162726051E-2</v>
      </c>
      <c r="AO43" s="27">
        <f>IF(('Activity data'!AO12*EF!$H43*EF!N61)*NtoN2O*kgtoGg=0,"NO",('Activity data'!AO12*EF!$H43*EF!N61)*NtoN2O*kgtoGg)</f>
        <v>6.4248886696362986E-2</v>
      </c>
      <c r="AP43" s="27">
        <f>IF(('Activity data'!AP12*EF!$H43*EF!O61)*NtoN2O*kgtoGg=0,"NO",('Activity data'!AP12*EF!$H43*EF!O61)*NtoN2O*kgtoGg)</f>
        <v>6.4384370027076254E-2</v>
      </c>
      <c r="AQ43" s="27">
        <f>IF(('Activity data'!AQ12*EF!$H43*EF!P61)*NtoN2O*kgtoGg=0,"NO",('Activity data'!AQ12*EF!$H43*EF!P61)*NtoN2O*kgtoGg)</f>
        <v>6.4534507439746425E-2</v>
      </c>
      <c r="AR43" s="27">
        <f>IF(('Activity data'!AR12*EF!$H43*EF!Q61)*NtoN2O*kgtoGg=0,"NO",('Activity data'!AR12*EF!$H43*EF!Q61)*NtoN2O*kgtoGg)</f>
        <v>6.4626815051716205E-2</v>
      </c>
      <c r="AS43" s="27">
        <f>IF(('Activity data'!AS12*EF!$H43*EF!R61)*NtoN2O*kgtoGg=0,"NO",('Activity data'!AS12*EF!$H43*EF!R61)*NtoN2O*kgtoGg)</f>
        <v>6.4731531380097587E-2</v>
      </c>
      <c r="AT43" s="27">
        <f>IF(('Activity data'!AT12*EF!$H43*EF!S61)*NtoN2O*kgtoGg=0,"NO",('Activity data'!AT12*EF!$H43*EF!S61)*NtoN2O*kgtoGg)</f>
        <v>6.484770950083843E-2</v>
      </c>
      <c r="AU43" s="27">
        <f>IF(('Activity data'!AU12*EF!$H43*EF!T61)*NtoN2O*kgtoGg=0,"NO",('Activity data'!AU12*EF!$H43*EF!T61)*NtoN2O*kgtoGg)</f>
        <v>6.4974631720507214E-2</v>
      </c>
      <c r="AV43" s="27">
        <f>IF(('Activity data'!AV12*EF!$H43*EF!U61)*NtoN2O*kgtoGg=0,"NO",('Activity data'!AV12*EF!$H43*EF!U61)*NtoN2O*kgtoGg)</f>
        <v>6.511119633909325E-2</v>
      </c>
      <c r="AW43" s="27">
        <f>IF(('Activity data'!AW12*EF!$H43*EF!V61)*NtoN2O*kgtoGg=0,"NO",('Activity data'!AW12*EF!$H43*EF!V61)*NtoN2O*kgtoGg)</f>
        <v>6.5202234704100234E-2</v>
      </c>
      <c r="AX43" s="27">
        <f>IF(('Activity data'!AX12*EF!$H43*EF!W61)*NtoN2O*kgtoGg=0,"NO",('Activity data'!AX12*EF!$H43*EF!W61)*NtoN2O*kgtoGg)</f>
        <v>6.5302553700484364E-2</v>
      </c>
      <c r="AY43" s="27">
        <f>IF(('Activity data'!AY12*EF!$H43*EF!X61)*NtoN2O*kgtoGg=0,"NO",('Activity data'!AY12*EF!$H43*EF!X61)*NtoN2O*kgtoGg)</f>
        <v>6.5411805690030786E-2</v>
      </c>
      <c r="AZ43" s="27">
        <f>IF(('Activity data'!AZ12*EF!$H43*EF!Y61)*NtoN2O*kgtoGg=0,"NO",('Activity data'!AZ12*EF!$H43*EF!Y61)*NtoN2O*kgtoGg)</f>
        <v>6.5531246048768865E-2</v>
      </c>
      <c r="BA43" s="27">
        <f>IF(('Activity data'!BA12*EF!$H43*EF!Z61)*NtoN2O*kgtoGg=0,"NO",('Activity data'!BA12*EF!$H43*EF!Z61)*NtoN2O*kgtoGg)</f>
        <v>6.5657033559289396E-2</v>
      </c>
      <c r="BB43" s="27">
        <f>IF(('Activity data'!BB12*EF!$H43*EF!AA61)*NtoN2O*kgtoGg=0,"NO",('Activity data'!BB12*EF!$H43*EF!AA61)*NtoN2O*kgtoGg)</f>
        <v>6.5737136877523653E-2</v>
      </c>
      <c r="BC43" s="27">
        <f>IF(('Activity data'!BC12*EF!$H43*EF!AB61)*NtoN2O*kgtoGg=0,"NO",('Activity data'!BC12*EF!$H43*EF!AB61)*NtoN2O*kgtoGg)</f>
        <v>6.5825520726308748E-2</v>
      </c>
      <c r="BD43" s="27">
        <f>IF(('Activity data'!BD12*EF!$H43*EF!AC61)*NtoN2O*kgtoGg=0,"NO",('Activity data'!BD12*EF!$H43*EF!AC61)*NtoN2O*kgtoGg)</f>
        <v>6.5918881803731691E-2</v>
      </c>
      <c r="BE43" s="27">
        <f>IF(('Activity data'!BE12*EF!$H43*EF!AD61)*NtoN2O*kgtoGg=0,"NO",('Activity data'!BE12*EF!$H43*EF!AD61)*NtoN2O*kgtoGg)</f>
        <v>6.6018602622855943E-2</v>
      </c>
      <c r="BF43" s="27">
        <f>IF(('Activity data'!BF12*EF!$H43*EF!AE61)*NtoN2O*kgtoGg=0,"NO",('Activity data'!BF12*EF!$H43*EF!AE61)*NtoN2O*kgtoGg)</f>
        <v>6.6124205181155471E-2</v>
      </c>
      <c r="BG43" s="27">
        <f>IF(('Activity data'!BG12*EF!$H43*EF!AF61)*NtoN2O*kgtoGg=0,"NO",('Activity data'!BG12*EF!$H43*EF!AF61)*NtoN2O*kgtoGg)</f>
        <v>6.6186830988513648E-2</v>
      </c>
      <c r="BH43" s="27">
        <f>IF(('Activity data'!BH12*EF!$H43*EF!AG61)*NtoN2O*kgtoGg=0,"NO",('Activity data'!BH12*EF!$H43*EF!AG61)*NtoN2O*kgtoGg)</f>
        <v>6.6253289113037309E-2</v>
      </c>
      <c r="BI43" s="27">
        <f>IF(('Activity data'!BI12*EF!$H43*EF!AH61)*NtoN2O*kgtoGg=0,"NO",('Activity data'!BI12*EF!$H43*EF!AH61)*NtoN2O*kgtoGg)</f>
        <v>6.6324916839314824E-2</v>
      </c>
      <c r="BJ43" s="27">
        <f>IF(('Activity data'!BJ12*EF!$H43*EF!AI61)*NtoN2O*kgtoGg=0,"NO",('Activity data'!BJ12*EF!$H43*EF!AI61)*NtoN2O*kgtoGg)</f>
        <v>6.6401923919680902E-2</v>
      </c>
      <c r="BK43" s="27">
        <f>IF(('Activity data'!BK12*EF!$H43*EF!AJ61)*NtoN2O*kgtoGg=0,"NO",('Activity data'!BK12*EF!$H43*EF!AJ61)*NtoN2O*kgtoGg)</f>
        <v>6.6484265214632673E-2</v>
      </c>
      <c r="BL43" s="27">
        <f>IF(('Activity data'!BL12*EF!$H43*EF!AK61)*NtoN2O*kgtoGg=0,"NO",('Activity data'!BL12*EF!$H43*EF!AK61)*NtoN2O*kgtoGg)</f>
        <v>6.6520528706577167E-2</v>
      </c>
      <c r="BM43" s="27">
        <f>IF(('Activity data'!BM12*EF!$H43*EF!AL61)*NtoN2O*kgtoGg=0,"NO",('Activity data'!BM12*EF!$H43*EF!AL61)*NtoN2O*kgtoGg)</f>
        <v>6.6542322827821215E-2</v>
      </c>
      <c r="BN43" s="27">
        <f>IF(('Activity data'!BN12*EF!$H43*EF!AM61)*NtoN2O*kgtoGg=0,"NO",('Activity data'!BN12*EF!$H43*EF!AM61)*NtoN2O*kgtoGg)</f>
        <v>6.6564287878227477E-2</v>
      </c>
      <c r="BO43" s="27">
        <f>IF(('Activity data'!BO12*EF!$H43*EF!AN61)*NtoN2O*kgtoGg=0,"NO",('Activity data'!BO12*EF!$H43*EF!AN61)*NtoN2O*kgtoGg)</f>
        <v>6.6589848789186806E-2</v>
      </c>
      <c r="BP43" s="27">
        <f>IF(('Activity data'!BP12*EF!$H43*EF!AO61)*NtoN2O*kgtoGg=0,"NO",('Activity data'!BP12*EF!$H43*EF!AO61)*NtoN2O*kgtoGg)</f>
        <v>6.6617441742916117E-2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1.4486129996083083E-2</v>
      </c>
      <c r="AE44" s="27">
        <f>IF(('Activity data'!AE13*EF!$H44*EF!$H62)*NtoN2O*kgtoGg=0,"NO",('Activity data'!AE13*EF!$H44*EF!$H62)*NtoN2O*kgtoGg)</f>
        <v>1.452378694169551E-2</v>
      </c>
      <c r="AF44" s="27">
        <f>IF(('Activity data'!AF13*EF!$H44*EF!$H62)*NtoN2O*kgtoGg=0,"NO",('Activity data'!AF13*EF!$H44*EF!$H62)*NtoN2O*kgtoGg)</f>
        <v>1.4575733367418305E-2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1.4890706011157254E-2</v>
      </c>
      <c r="AK44" s="27">
        <f>IF(('Activity data'!AK13*EF!$H44*EF!J62)*NtoN2O*kgtoGg=0,"NO",('Activity data'!AK13*EF!$H44*EF!J62)*NtoN2O*kgtoGg)</f>
        <v>1.4988675221399694E-2</v>
      </c>
      <c r="AL44" s="27">
        <f>IF(('Activity data'!AL13*EF!$H44*EF!K62)*NtoN2O*kgtoGg=0,"NO",('Activity data'!AL13*EF!$H44*EF!K62)*NtoN2O*kgtoGg)</f>
        <v>1.5077522192544317E-2</v>
      </c>
      <c r="AM44" s="27">
        <f>IF(('Activity data'!AM13*EF!$H44*EF!L62)*NtoN2O*kgtoGg=0,"NO",('Activity data'!AM13*EF!$H44*EF!L62)*NtoN2O*kgtoGg)</f>
        <v>1.512092047903143E-2</v>
      </c>
      <c r="AN44" s="27">
        <f>IF(('Activity data'!AN13*EF!$H44*EF!M62)*NtoN2O*kgtoGg=0,"NO",('Activity data'!AN13*EF!$H44*EF!M62)*NtoN2O*kgtoGg)</f>
        <v>1.5166907233408305E-2</v>
      </c>
      <c r="AO44" s="27">
        <f>IF(('Activity data'!AO13*EF!$H44*EF!N62)*NtoN2O*kgtoGg=0,"NO",('Activity data'!AO13*EF!$H44*EF!N62)*NtoN2O*kgtoGg)</f>
        <v>1.5216572085594985E-2</v>
      </c>
      <c r="AP44" s="27">
        <f>IF(('Activity data'!AP13*EF!$H44*EF!O62)*NtoN2O*kgtoGg=0,"NO",('Activity data'!AP13*EF!$H44*EF!O62)*NtoN2O*kgtoGg)</f>
        <v>1.5270470246664917E-2</v>
      </c>
      <c r="AQ44" s="27">
        <f>IF(('Activity data'!AQ13*EF!$H44*EF!P62)*NtoN2O*kgtoGg=0,"NO",('Activity data'!AQ13*EF!$H44*EF!P62)*NtoN2O*kgtoGg)</f>
        <v>1.5328532701029456E-2</v>
      </c>
      <c r="AR44" s="27">
        <f>IF(('Activity data'!AR13*EF!$H44*EF!Q62)*NtoN2O*kgtoGg=0,"NO",('Activity data'!AR13*EF!$H44*EF!Q62)*NtoN2O*kgtoGg)</f>
        <v>1.5365202172762825E-2</v>
      </c>
      <c r="AS44" s="27">
        <f>IF(('Activity data'!AS13*EF!$H44*EF!R62)*NtoN2O*kgtoGg=0,"NO",('Activity data'!AS13*EF!$H44*EF!R62)*NtoN2O*kgtoGg)</f>
        <v>1.5405433024200575E-2</v>
      </c>
      <c r="AT44" s="27">
        <f>IF(('Activity data'!AT13*EF!$H44*EF!S62)*NtoN2O*kgtoGg=0,"NO",('Activity data'!AT13*EF!$H44*EF!S62)*NtoN2O*kgtoGg)</f>
        <v>1.544892154445829E-2</v>
      </c>
      <c r="AU44" s="27">
        <f>IF(('Activity data'!AU13*EF!$H44*EF!T62)*NtoN2O*kgtoGg=0,"NO",('Activity data'!AU13*EF!$H44*EF!T62)*NtoN2O*kgtoGg)</f>
        <v>1.5495442671566231E-2</v>
      </c>
      <c r="AV44" s="27">
        <f>IF(('Activity data'!AV13*EF!$H44*EF!U62)*NtoN2O*kgtoGg=0,"NO",('Activity data'!AV13*EF!$H44*EF!U62)*NtoN2O*kgtoGg)</f>
        <v>1.5544634955286424E-2</v>
      </c>
      <c r="AW44" s="27">
        <f>IF(('Activity data'!AW13*EF!$H44*EF!V62)*NtoN2O*kgtoGg=0,"NO",('Activity data'!AW13*EF!$H44*EF!V62)*NtoN2O*kgtoGg)</f>
        <v>1.5577248144482508E-2</v>
      </c>
      <c r="AX44" s="27">
        <f>IF(('Activity data'!AX13*EF!$H44*EF!W62)*NtoN2O*kgtoGg=0,"NO",('Activity data'!AX13*EF!$H44*EF!W62)*NtoN2O*kgtoGg)</f>
        <v>1.5612527634225128E-2</v>
      </c>
      <c r="AY44" s="27">
        <f>IF(('Activity data'!AY13*EF!$H44*EF!X62)*NtoN2O*kgtoGg=0,"NO",('Activity data'!AY13*EF!$H44*EF!X62)*NtoN2O*kgtoGg)</f>
        <v>1.5650367913370627E-2</v>
      </c>
      <c r="AZ44" s="27">
        <f>IF(('Activity data'!AZ13*EF!$H44*EF!Y62)*NtoN2O*kgtoGg=0,"NO",('Activity data'!AZ13*EF!$H44*EF!Y62)*NtoN2O*kgtoGg)</f>
        <v>1.5691218739742961E-2</v>
      </c>
      <c r="BA44" s="27">
        <f>IF(('Activity data'!BA13*EF!$H44*EF!Z62)*NtoN2O*kgtoGg=0,"NO",('Activity data'!BA13*EF!$H44*EF!Z62)*NtoN2O*kgtoGg)</f>
        <v>1.5733757991980537E-2</v>
      </c>
      <c r="BB44" s="27">
        <f>IF(('Activity data'!BB13*EF!$H44*EF!AA62)*NtoN2O*kgtoGg=0,"NO",('Activity data'!BB13*EF!$H44*EF!AA62)*NtoN2O*kgtoGg)</f>
        <v>1.5760001504124706E-2</v>
      </c>
      <c r="BC44" s="27">
        <f>IF(('Activity data'!BC13*EF!$H44*EF!AB62)*NtoN2O*kgtoGg=0,"NO",('Activity data'!BC13*EF!$H44*EF!AB62)*NtoN2O*kgtoGg)</f>
        <v>1.5788696702721563E-2</v>
      </c>
      <c r="BD44" s="27">
        <f>IF(('Activity data'!BD13*EF!$H44*EF!AC62)*NtoN2O*kgtoGg=0,"NO",('Activity data'!BD13*EF!$H44*EF!AC62)*NtoN2O*kgtoGg)</f>
        <v>1.5818711363536485E-2</v>
      </c>
      <c r="BE44" s="27">
        <f>IF(('Activity data'!BE13*EF!$H44*EF!AD62)*NtoN2O*kgtoGg=0,"NO",('Activity data'!BE13*EF!$H44*EF!AD62)*NtoN2O*kgtoGg)</f>
        <v>1.585053234247372E-2</v>
      </c>
      <c r="BF44" s="27">
        <f>IF(('Activity data'!BF13*EF!$H44*EF!AE62)*NtoN2O*kgtoGg=0,"NO",('Activity data'!BF13*EF!$H44*EF!AE62)*NtoN2O*kgtoGg)</f>
        <v>1.5884002909389034E-2</v>
      </c>
      <c r="BG44" s="27">
        <f>IF(('Activity data'!BG13*EF!$H44*EF!AF62)*NtoN2O*kgtoGg=0,"NO",('Activity data'!BG13*EF!$H44*EF!AF62)*NtoN2O*kgtoGg)</f>
        <v>1.5902381704405964E-2</v>
      </c>
      <c r="BH44" s="27">
        <f>IF(('Activity data'!BH13*EF!$H44*EF!AG62)*NtoN2O*kgtoGg=0,"NO",('Activity data'!BH13*EF!$H44*EF!AG62)*NtoN2O*kgtoGg)</f>
        <v>1.5921780591527525E-2</v>
      </c>
      <c r="BI44" s="27">
        <f>IF(('Activity data'!BI13*EF!$H44*EF!AH62)*NtoN2O*kgtoGg=0,"NO",('Activity data'!BI13*EF!$H44*EF!AH62)*NtoN2O*kgtoGg)</f>
        <v>1.5942664089767793E-2</v>
      </c>
      <c r="BJ44" s="27">
        <f>IF(('Activity data'!BJ13*EF!$H44*EF!AI62)*NtoN2O*kgtoGg=0,"NO",('Activity data'!BJ13*EF!$H44*EF!AI62)*NtoN2O*kgtoGg)</f>
        <v>1.5965108266139179E-2</v>
      </c>
      <c r="BK44" s="27">
        <f>IF(('Activity data'!BK13*EF!$H44*EF!AJ62)*NtoN2O*kgtoGg=0,"NO",('Activity data'!BK13*EF!$H44*EF!AJ62)*NtoN2O*kgtoGg)</f>
        <v>1.5989101247110622E-2</v>
      </c>
      <c r="BL44" s="27">
        <f>IF(('Activity data'!BL13*EF!$H44*EF!AK62)*NtoN2O*kgtoGg=0,"NO",('Activity data'!BL13*EF!$H44*EF!AK62)*NtoN2O*kgtoGg)</f>
        <v>1.5997171097699662E-2</v>
      </c>
      <c r="BM44" s="27">
        <f>IF(('Activity data'!BM13*EF!$H44*EF!AL62)*NtoN2O*kgtoGg=0,"NO",('Activity data'!BM13*EF!$H44*EF!AL62)*NtoN2O*kgtoGg)</f>
        <v>1.6000132033753247E-2</v>
      </c>
      <c r="BN44" s="27">
        <f>IF(('Activity data'!BN13*EF!$H44*EF!AM62)*NtoN2O*kgtoGg=0,"NO",('Activity data'!BN13*EF!$H44*EF!AM62)*NtoN2O*kgtoGg)</f>
        <v>1.6002977464491905E-2</v>
      </c>
      <c r="BO44" s="27">
        <f>IF(('Activity data'!BO13*EF!$H44*EF!AN62)*NtoN2O*kgtoGg=0,"NO",('Activity data'!BO13*EF!$H44*EF!AN62)*NtoN2O*kgtoGg)</f>
        <v>1.6006874225162619E-2</v>
      </c>
      <c r="BP44" s="27">
        <f>IF(('Activity data'!BP13*EF!$H44*EF!AO62)*NtoN2O*kgtoGg=0,"NO",('Activity data'!BP13*EF!$H44*EF!AO62)*NtoN2O*kgtoGg)</f>
        <v>1.6011296478644882E-2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0.11514293539628435</v>
      </c>
      <c r="AF45" s="27">
        <f>IF(('Activity data'!AF14*EF!$H45*EF!$H63)*NtoN2O*kgtoGg=0,"NO",('Activity data'!AF14*EF!$H45*EF!$H63)*NtoN2O*kgtoGg)</f>
        <v>0.11555476076697306</v>
      </c>
      <c r="AG45" s="27">
        <f>IF(('Activity data'!AG14*EF!$H45*EF!$H63)*NtoN2O*kgtoGg=0,"NO",('Activity data'!AG14*EF!$H45*EF!$H63)*NtoN2O*kgtoGg)</f>
        <v>0.11605647283191661</v>
      </c>
      <c r="AH45" s="27">
        <f>IF(('Activity data'!AH14*EF!$H45*EF!$H63)*NtoN2O*kgtoGg=0,"NO",('Activity data'!AH14*EF!$H45*EF!$H63)*NtoN2O*kgtoGg)</f>
        <v>0.1166473560168597</v>
      </c>
      <c r="AI45" s="27">
        <f>IF(('Activity data'!AI14*EF!$H45*EF!H63)*NtoN2O*kgtoGg=0,"NO",('Activity data'!AI14*EF!$H45*EF!H63)*NtoN2O*kgtoGg)</f>
        <v>0.11732381389682567</v>
      </c>
      <c r="AJ45" s="27">
        <f>IF(('Activity data'!AJ14*EF!$H45*EF!I63)*NtoN2O*kgtoGg=0,"NO",('Activity data'!AJ14*EF!$H45*EF!I63)*NtoN2O*kgtoGg)</f>
        <v>0.11805182815822723</v>
      </c>
      <c r="AK45" s="27">
        <f>IF(('Activity data'!AK14*EF!$H45*EF!J63)*NtoN2O*kgtoGg=0,"NO",('Activity data'!AK14*EF!$H45*EF!J63)*NtoN2O*kgtoGg)</f>
        <v>0.11882851694408274</v>
      </c>
      <c r="AL45" s="27">
        <f>IF(('Activity data'!AL14*EF!$H45*EF!K63)*NtoN2O*kgtoGg=0,"NO",('Activity data'!AL14*EF!$H45*EF!K63)*NtoN2O*kgtoGg)</f>
        <v>0.11953288565313427</v>
      </c>
      <c r="AM45" s="27">
        <f>IF(('Activity data'!AM14*EF!$H45*EF!L63)*NtoN2O*kgtoGg=0,"NO",('Activity data'!AM14*EF!$H45*EF!L63)*NtoN2O*kgtoGg)</f>
        <v>0.11987694234560399</v>
      </c>
      <c r="AN45" s="27">
        <f>IF(('Activity data'!AN14*EF!$H45*EF!M63)*NtoN2O*kgtoGg=0,"NO",('Activity data'!AN14*EF!$H45*EF!M63)*NtoN2O*kgtoGg)</f>
        <v>0.120241520117886</v>
      </c>
      <c r="AO45" s="27">
        <f>IF(('Activity data'!AO14*EF!$H45*EF!N63)*NtoN2O*kgtoGg=0,"NO",('Activity data'!AO14*EF!$H45*EF!N63)*NtoN2O*kgtoGg)</f>
        <v>0.12063525743238622</v>
      </c>
      <c r="AP45" s="27">
        <f>IF(('Activity data'!AP14*EF!$H45*EF!O63)*NtoN2O*kgtoGg=0,"NO",('Activity data'!AP14*EF!$H45*EF!O63)*NtoN2O*kgtoGg)</f>
        <v>0.12106255593951576</v>
      </c>
      <c r="AQ45" s="27">
        <f>IF(('Activity data'!AQ14*EF!$H45*EF!P63)*NtoN2O*kgtoGg=0,"NO",('Activity data'!AQ14*EF!$H45*EF!P63)*NtoN2O*kgtoGg)</f>
        <v>0.12152286849151642</v>
      </c>
      <c r="AR45" s="27">
        <f>IF(('Activity data'!AR14*EF!$H45*EF!Q63)*NtoN2O*kgtoGg=0,"NO",('Activity data'!AR14*EF!$H45*EF!Q63)*NtoN2O*kgtoGg)</f>
        <v>0.12181357990388846</v>
      </c>
      <c r="AS45" s="27">
        <f>IF(('Activity data'!AS14*EF!$H45*EF!R63)*NtoN2O*kgtoGg=0,"NO",('Activity data'!AS14*EF!$H45*EF!R63)*NtoN2O*kgtoGg)</f>
        <v>0.12213252553057868</v>
      </c>
      <c r="AT45" s="27">
        <f>IF(('Activity data'!AT14*EF!$H45*EF!S63)*NtoN2O*kgtoGg=0,"NO",('Activity data'!AT14*EF!$H45*EF!S63)*NtoN2O*kgtoGg)</f>
        <v>0.12247729758614632</v>
      </c>
      <c r="AU45" s="27">
        <f>IF(('Activity data'!AU14*EF!$H45*EF!T63)*NtoN2O*kgtoGg=0,"NO",('Activity data'!AU14*EF!$H45*EF!T63)*NtoN2O*kgtoGg)</f>
        <v>0.12284611180482462</v>
      </c>
      <c r="AV45" s="27">
        <f>IF(('Activity data'!AV14*EF!$H45*EF!U63)*NtoN2O*kgtoGg=0,"NO",('Activity data'!AV14*EF!$H45*EF!U63)*NtoN2O*kgtoGg)</f>
        <v>0.12323610265012742</v>
      </c>
      <c r="AW45" s="27">
        <f>IF(('Activity data'!AW14*EF!$H45*EF!V63)*NtoN2O*kgtoGg=0,"NO",('Activity data'!AW14*EF!$H45*EF!V63)*NtoN2O*kgtoGg)</f>
        <v>0.1234946563146604</v>
      </c>
      <c r="AX45" s="27">
        <f>IF(('Activity data'!AX14*EF!$H45*EF!W63)*NtoN2O*kgtoGg=0,"NO",('Activity data'!AX14*EF!$H45*EF!W63)*NtoN2O*kgtoGg)</f>
        <v>0.1237743481074797</v>
      </c>
      <c r="AY45" s="27">
        <f>IF(('Activity data'!AY14*EF!$H45*EF!X63)*NtoN2O*kgtoGg=0,"NO",('Activity data'!AY14*EF!$H45*EF!X63)*NtoN2O*kgtoGg)</f>
        <v>0.12407434154820687</v>
      </c>
      <c r="AZ45" s="27">
        <f>IF(('Activity data'!AZ14*EF!$H45*EF!Y63)*NtoN2O*kgtoGg=0,"NO",('Activity data'!AZ14*EF!$H45*EF!Y63)*NtoN2O*kgtoGg)</f>
        <v>0.12439820226585285</v>
      </c>
      <c r="BA45" s="27">
        <f>IF(('Activity data'!BA14*EF!$H45*EF!Z63)*NtoN2O*kgtoGg=0,"NO",('Activity data'!BA14*EF!$H45*EF!Z63)*NtoN2O*kgtoGg)</f>
        <v>0.12473544863223512</v>
      </c>
      <c r="BB45" s="27">
        <f>IF(('Activity data'!BB14*EF!$H45*EF!AA63)*NtoN2O*kgtoGg=0,"NO",('Activity data'!BB14*EF!$H45*EF!AA63)*NtoN2O*kgtoGg)</f>
        <v>0.12494350421963241</v>
      </c>
      <c r="BC45" s="27">
        <f>IF(('Activity data'!BC14*EF!$H45*EF!AB63)*NtoN2O*kgtoGg=0,"NO",('Activity data'!BC14*EF!$H45*EF!AB63)*NtoN2O*kgtoGg)</f>
        <v>0.12517099649912439</v>
      </c>
      <c r="BD45" s="27">
        <f>IF(('Activity data'!BD14*EF!$H45*EF!AC63)*NtoN2O*kgtoGg=0,"NO",('Activity data'!BD14*EF!$H45*EF!AC63)*NtoN2O*kgtoGg)</f>
        <v>0.12540894932541047</v>
      </c>
      <c r="BE45" s="27">
        <f>IF(('Activity data'!BE14*EF!$H45*EF!AD63)*NtoN2O*kgtoGg=0,"NO",('Activity data'!BE14*EF!$H45*EF!AD63)*NtoN2O*kgtoGg)</f>
        <v>0.12566122243687414</v>
      </c>
      <c r="BF45" s="27">
        <f>IF(('Activity data'!BF14*EF!$H45*EF!AE63)*NtoN2O*kgtoGg=0,"NO",('Activity data'!BF14*EF!$H45*EF!AE63)*NtoN2O*kgtoGg)</f>
        <v>0.12592657329471016</v>
      </c>
      <c r="BG45" s="27">
        <f>IF(('Activity data'!BG14*EF!$H45*EF!AF63)*NtoN2O*kgtoGg=0,"NO",('Activity data'!BG14*EF!$H45*EF!AF63)*NtoN2O*kgtoGg)</f>
        <v>0.12607227829684156</v>
      </c>
      <c r="BH45" s="27">
        <f>IF(('Activity data'!BH14*EF!$H45*EF!AG63)*NtoN2O*kgtoGg=0,"NO",('Activity data'!BH14*EF!$H45*EF!AG63)*NtoN2O*kgtoGg)</f>
        <v>0.12622607047346635</v>
      </c>
      <c r="BI45" s="27">
        <f>IF(('Activity data'!BI14*EF!$H45*EF!AH63)*NtoN2O*kgtoGg=0,"NO",('Activity data'!BI14*EF!$H45*EF!AH63)*NtoN2O*kgtoGg)</f>
        <v>0.12639163247863622</v>
      </c>
      <c r="BJ45" s="27">
        <f>IF(('Activity data'!BJ14*EF!$H45*EF!AI63)*NtoN2O*kgtoGg=0,"NO",('Activity data'!BJ14*EF!$H45*EF!AI63)*NtoN2O*kgtoGg)</f>
        <v>0.12656956736299715</v>
      </c>
      <c r="BK45" s="27">
        <f>IF(('Activity data'!BK14*EF!$H45*EF!AJ63)*NtoN2O*kgtoGg=0,"NO",('Activity data'!BK14*EF!$H45*EF!AJ63)*NtoN2O*kgtoGg)</f>
        <v>0.12675978099454174</v>
      </c>
      <c r="BL45" s="27">
        <f>IF(('Activity data'!BL14*EF!$H45*EF!AK63)*NtoN2O*kgtoGg=0,"NO",('Activity data'!BL14*EF!$H45*EF!AK63)*NtoN2O*kgtoGg)</f>
        <v>0.12682375785462383</v>
      </c>
      <c r="BM45" s="27">
        <f>IF(('Activity data'!BM14*EF!$H45*EF!AL63)*NtoN2O*kgtoGg=0,"NO",('Activity data'!BM14*EF!$H45*EF!AL63)*NtoN2O*kgtoGg)</f>
        <v>0.12684723181978866</v>
      </c>
      <c r="BN45" s="27">
        <f>IF(('Activity data'!BN14*EF!$H45*EF!AM63)*NtoN2O*kgtoGg=0,"NO",('Activity data'!BN14*EF!$H45*EF!AM63)*NtoN2O*kgtoGg)</f>
        <v>0.1268697900719189</v>
      </c>
      <c r="BO45" s="27">
        <f>IF(('Activity data'!BO14*EF!$H45*EF!AN63)*NtoN2O*kgtoGg=0,"NO",('Activity data'!BO14*EF!$H45*EF!AN63)*NtoN2O*kgtoGg)</f>
        <v>0.12690068314849484</v>
      </c>
      <c r="BP45" s="27">
        <f>IF(('Activity data'!BP14*EF!$H45*EF!AO63)*NtoN2O*kgtoGg=0,"NO",('Activity data'!BP14*EF!$H45*EF!AO63)*NtoN2O*kgtoGg)</f>
        <v>0.12693574227247248</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9.6937181363551561E-2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9.4636150647850498E-2</v>
      </c>
      <c r="AI48" s="27">
        <f>IF(('Activity data'!AI17*EF!$H48*EF!H66)*NtoN2O*kgtoGg=0,"NO",('Activity data'!AI17*EF!$H48*EF!H66)*NtoN2O*kgtoGg)</f>
        <v>9.2641437622218339E-2</v>
      </c>
      <c r="AJ48" s="27">
        <f>IF(('Activity data'!AJ17*EF!$H48*EF!I66)*NtoN2O*kgtoGg=0,"NO",('Activity data'!AJ17*EF!$H48*EF!I66)*NtoN2O*kgtoGg)</f>
        <v>9.1193054757597189E-2</v>
      </c>
      <c r="AK48" s="27">
        <f>IF(('Activity data'!AK17*EF!$H48*EF!J66)*NtoN2O*kgtoGg=0,"NO",('Activity data'!AK17*EF!$H48*EF!J66)*NtoN2O*kgtoGg)</f>
        <v>8.9872834352323586E-2</v>
      </c>
      <c r="AL48" s="27">
        <f>IF(('Activity data'!AL17*EF!$H48*EF!K66)*NtoN2O*kgtoGg=0,"NO",('Activity data'!AL17*EF!$H48*EF!K66)*NtoN2O*kgtoGg)</f>
        <v>7.9353205696762089E-2</v>
      </c>
      <c r="AM48" s="27">
        <f>IF(('Activity data'!AM17*EF!$H48*EF!L66)*NtoN2O*kgtoGg=0,"NO",('Activity data'!AM17*EF!$H48*EF!L66)*NtoN2O*kgtoGg)</f>
        <v>8.0356692472967006E-2</v>
      </c>
      <c r="AN48" s="27">
        <f>IF(('Activity data'!AN17*EF!$H48*EF!M66)*NtoN2O*kgtoGg=0,"NO",('Activity data'!AN17*EF!$H48*EF!M66)*NtoN2O*kgtoGg)</f>
        <v>8.0228767846233631E-2</v>
      </c>
      <c r="AO48" s="27">
        <f>IF(('Activity data'!AO17*EF!$H48*EF!N66)*NtoN2O*kgtoGg=0,"NO",('Activity data'!AO17*EF!$H48*EF!N66)*NtoN2O*kgtoGg)</f>
        <v>7.9832176935397237E-2</v>
      </c>
      <c r="AP48" s="27">
        <f>IF(('Activity data'!AP17*EF!$H48*EF!O66)*NtoN2O*kgtoGg=0,"NO",('Activity data'!AP17*EF!$H48*EF!O66)*NtoN2O*kgtoGg)</f>
        <v>7.9647338204740986E-2</v>
      </c>
      <c r="AQ48" s="27">
        <f>IF(('Activity data'!AQ17*EF!$H48*EF!P66)*NtoN2O*kgtoGg=0,"NO",('Activity data'!AQ17*EF!$H48*EF!P66)*NtoN2O*kgtoGg)</f>
        <v>7.974842596464872E-2</v>
      </c>
      <c r="AR48" s="27">
        <f>IF(('Activity data'!AR17*EF!$H48*EF!Q66)*NtoN2O*kgtoGg=0,"NO",('Activity data'!AR17*EF!$H48*EF!Q66)*NtoN2O*kgtoGg)</f>
        <v>8.0001308880884886E-2</v>
      </c>
      <c r="AS48" s="27">
        <f>IF(('Activity data'!AS17*EF!$H48*EF!R66)*NtoN2O*kgtoGg=0,"NO",('Activity data'!AS17*EF!$H48*EF!R66)*NtoN2O*kgtoGg)</f>
        <v>8.0472384991771742E-2</v>
      </c>
      <c r="AT48" s="27">
        <f>IF(('Activity data'!AT17*EF!$H48*EF!S66)*NtoN2O*kgtoGg=0,"NO",('Activity data'!AT17*EF!$H48*EF!S66)*NtoN2O*kgtoGg)</f>
        <v>8.1073890026101325E-2</v>
      </c>
      <c r="AU48" s="27">
        <f>IF(('Activity data'!AU17*EF!$H48*EF!T66)*NtoN2O*kgtoGg=0,"NO",('Activity data'!AU17*EF!$H48*EF!T66)*NtoN2O*kgtoGg)</f>
        <v>8.1756694422335546E-2</v>
      </c>
      <c r="AV48" s="27">
        <f>IF(('Activity data'!AV17*EF!$H48*EF!U66)*NtoN2O*kgtoGg=0,"NO",('Activity data'!AV17*EF!$H48*EF!U66)*NtoN2O*kgtoGg)</f>
        <v>8.2391925126717711E-2</v>
      </c>
      <c r="AW48" s="27">
        <f>IF(('Activity data'!AW17*EF!$H48*EF!V66)*NtoN2O*kgtoGg=0,"NO",('Activity data'!AW17*EF!$H48*EF!V66)*NtoN2O*kgtoGg)</f>
        <v>8.3487127289027893E-2</v>
      </c>
      <c r="AX48" s="27">
        <f>IF(('Activity data'!AX17*EF!$H48*EF!W66)*NtoN2O*kgtoGg=0,"NO",('Activity data'!AX17*EF!$H48*EF!W66)*NtoN2O*kgtoGg)</f>
        <v>8.4697547365748915E-2</v>
      </c>
      <c r="AY48" s="27">
        <f>IF(('Activity data'!AY17*EF!$H48*EF!X66)*NtoN2O*kgtoGg=0,"NO",('Activity data'!AY17*EF!$H48*EF!X66)*NtoN2O*kgtoGg)</f>
        <v>8.6018207587983245E-2</v>
      </c>
      <c r="AZ48" s="27">
        <f>IF(('Activity data'!AZ17*EF!$H48*EF!Y66)*NtoN2O*kgtoGg=0,"NO",('Activity data'!AZ17*EF!$H48*EF!Y66)*NtoN2O*kgtoGg)</f>
        <v>8.7725928794980826E-2</v>
      </c>
      <c r="BA48" s="27">
        <f>IF(('Activity data'!BA17*EF!$H48*EF!Z66)*NtoN2O*kgtoGg=0,"NO",('Activity data'!BA17*EF!$H48*EF!Z66)*NtoN2O*kgtoGg)</f>
        <v>8.9176127106207703E-2</v>
      </c>
      <c r="BB48" s="27">
        <f>IF(('Activity data'!BB17*EF!$H48*EF!AA66)*NtoN2O*kgtoGg=0,"NO",('Activity data'!BB17*EF!$H48*EF!AA66)*NtoN2O*kgtoGg)</f>
        <v>9.0813571882765731E-2</v>
      </c>
      <c r="BC48" s="27">
        <f>IF(('Activity data'!BC17*EF!$H48*EF!AB66)*NtoN2O*kgtoGg=0,"NO",('Activity data'!BC17*EF!$H48*EF!AB66)*NtoN2O*kgtoGg)</f>
        <v>9.2693142680388863E-2</v>
      </c>
      <c r="BD48" s="27">
        <f>IF(('Activity data'!BD17*EF!$H48*EF!AC66)*NtoN2O*kgtoGg=0,"NO",('Activity data'!BD17*EF!$H48*EF!AC66)*NtoN2O*kgtoGg)</f>
        <v>9.4286319813920341E-2</v>
      </c>
      <c r="BE48" s="27">
        <f>IF(('Activity data'!BE17*EF!$H48*EF!AD66)*NtoN2O*kgtoGg=0,"NO",('Activity data'!BE17*EF!$H48*EF!AD66)*NtoN2O*kgtoGg)</f>
        <v>9.58713326962079E-2</v>
      </c>
      <c r="BF48" s="27">
        <f>IF(('Activity data'!BF17*EF!$H48*EF!AE66)*NtoN2O*kgtoGg=0,"NO",('Activity data'!BF17*EF!$H48*EF!AE66)*NtoN2O*kgtoGg)</f>
        <v>9.7402719427874526E-2</v>
      </c>
      <c r="BG48" s="27">
        <f>IF(('Activity data'!BG17*EF!$H48*EF!AF66)*NtoN2O*kgtoGg=0,"NO",('Activity data'!BG17*EF!$H48*EF!AF66)*NtoN2O*kgtoGg)</f>
        <v>9.9181564704813874E-2</v>
      </c>
      <c r="BH48" s="27">
        <f>IF(('Activity data'!BH17*EF!$H48*EF!AG66)*NtoN2O*kgtoGg=0,"NO",('Activity data'!BH17*EF!$H48*EF!AG66)*NtoN2O*kgtoGg)</f>
        <v>0.10068311294437447</v>
      </c>
      <c r="BI48" s="27">
        <f>IF(('Activity data'!BI17*EF!$H48*EF!AH66)*NtoN2O*kgtoGg=0,"NO",('Activity data'!BI17*EF!$H48*EF!AH66)*NtoN2O*kgtoGg)</f>
        <v>0.10215487002756386</v>
      </c>
      <c r="BJ48" s="27">
        <f>IF(('Activity data'!BJ17*EF!$H48*EF!AI66)*NtoN2O*kgtoGg=0,"NO",('Activity data'!BJ17*EF!$H48*EF!AI66)*NtoN2O*kgtoGg)</f>
        <v>0.10365418664007356</v>
      </c>
      <c r="BK48" s="27">
        <f>IF(('Activity data'!BK17*EF!$H48*EF!AJ66)*NtoN2O*kgtoGg=0,"NO",('Activity data'!BK17*EF!$H48*EF!AJ66)*NtoN2O*kgtoGg)</f>
        <v>0.10519456033241363</v>
      </c>
      <c r="BL48" s="27">
        <f>IF(('Activity data'!BL17*EF!$H48*EF!AK66)*NtoN2O*kgtoGg=0,"NO",('Activity data'!BL17*EF!$H48*EF!AK66)*NtoN2O*kgtoGg)</f>
        <v>0.10673651946015122</v>
      </c>
      <c r="BM48" s="27">
        <f>IF(('Activity data'!BM17*EF!$H48*EF!AL66)*NtoN2O*kgtoGg=0,"NO",('Activity data'!BM17*EF!$H48*EF!AL66)*NtoN2O*kgtoGg)</f>
        <v>0.10547109714232736</v>
      </c>
      <c r="BN48" s="27">
        <f>IF(('Activity data'!BN17*EF!$H48*EF!AM66)*NtoN2O*kgtoGg=0,"NO",('Activity data'!BN17*EF!$H48*EF!AM66)*NtoN2O*kgtoGg)</f>
        <v>0.10366718196947174</v>
      </c>
      <c r="BO48" s="27">
        <f>IF(('Activity data'!BO17*EF!$H48*EF!AN66)*NtoN2O*kgtoGg=0,"NO",('Activity data'!BO17*EF!$H48*EF!AN66)*NtoN2O*kgtoGg)</f>
        <v>0.1018569165910521</v>
      </c>
      <c r="BP48" s="27">
        <f>IF(('Activity data'!BP17*EF!$H48*EF!AO66)*NtoN2O*kgtoGg=0,"NO",('Activity data'!BP17*EF!$H48*EF!AO66)*NtoN2O*kgtoGg)</f>
        <v>9.9837597692061242E-2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3.7923788015899976E-2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3.7023578211438576E-2</v>
      </c>
      <c r="AI49" s="27">
        <f>IF(('Activity data'!AI18*EF!$H49*EF!H67)*NtoN2O*kgtoGg=0,"NO",('Activity data'!AI18*EF!$H49*EF!H67)*NtoN2O*kgtoGg)</f>
        <v>3.6243206089281214E-2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3.1044580716039234E-2</v>
      </c>
      <c r="AM49" s="27">
        <f>IF(('Activity data'!AM18*EF!$H49*EF!L67)*NtoN2O*kgtoGg=0,"NO",('Activity data'!AM18*EF!$H49*EF!L67)*NtoN2O*kgtoGg)</f>
        <v>3.1437165060273782E-2</v>
      </c>
      <c r="AN49" s="27">
        <f>IF(('Activity data'!AN18*EF!$H49*EF!M67)*NtoN2O*kgtoGg=0,"NO",('Activity data'!AN18*EF!$H49*EF!M67)*NtoN2O*kgtoGg)</f>
        <v>3.1387118356232993E-2</v>
      </c>
      <c r="AO49" s="27">
        <f>IF(('Activity data'!AO18*EF!$H49*EF!N67)*NtoN2O*kgtoGg=0,"NO",('Activity data'!AO18*EF!$H49*EF!N67)*NtoN2O*kgtoGg)</f>
        <v>3.1231963962222026E-2</v>
      </c>
      <c r="AP49" s="27">
        <f>IF(('Activity data'!AP18*EF!$H49*EF!O67)*NtoN2O*kgtoGg=0,"NO",('Activity data'!AP18*EF!$H49*EF!O67)*NtoN2O*kgtoGg)</f>
        <v>3.1159651308398865E-2</v>
      </c>
      <c r="AQ49" s="27">
        <f>IF(('Activity data'!AQ18*EF!$H49*EF!P67)*NtoN2O*kgtoGg=0,"NO",('Activity data'!AQ18*EF!$H49*EF!P67)*NtoN2O*kgtoGg)</f>
        <v>3.1199198886777135E-2</v>
      </c>
      <c r="AR49" s="27">
        <f>IF(('Activity data'!AR18*EF!$H49*EF!Q67)*NtoN2O*kgtoGg=0,"NO",('Activity data'!AR18*EF!$H49*EF!Q67)*NtoN2O*kgtoGg)</f>
        <v>3.12981318036753E-2</v>
      </c>
      <c r="AS49" s="27">
        <f>IF(('Activity data'!AS18*EF!$H49*EF!R67)*NtoN2O*kgtoGg=0,"NO",('Activity data'!AS18*EF!$H49*EF!R67)*NtoN2O*kgtoGg)</f>
        <v>3.1482426316031993E-2</v>
      </c>
      <c r="AT49" s="27">
        <f>IF(('Activity data'!AT18*EF!$H49*EF!S67)*NtoN2O*kgtoGg=0,"NO",('Activity data'!AT18*EF!$H49*EF!S67)*NtoN2O*kgtoGg)</f>
        <v>3.1717747264006134E-2</v>
      </c>
      <c r="AU49" s="27">
        <f>IF(('Activity data'!AU18*EF!$H49*EF!T67)*NtoN2O*kgtoGg=0,"NO",('Activity data'!AU18*EF!$H49*EF!T67)*NtoN2O*kgtoGg)</f>
        <v>3.1984874168408242E-2</v>
      </c>
      <c r="AV49" s="27">
        <f>IF(('Activity data'!AV18*EF!$H49*EF!U67)*NtoN2O*kgtoGg=0,"NO",('Activity data'!AV18*EF!$H49*EF!U67)*NtoN2O*kgtoGg)</f>
        <v>3.2233389281343408E-2</v>
      </c>
      <c r="AW49" s="27">
        <f>IF(('Activity data'!AW18*EF!$H49*EF!V67)*NtoN2O*kgtoGg=0,"NO",('Activity data'!AW18*EF!$H49*EF!V67)*NtoN2O*kgtoGg)</f>
        <v>3.2661854541564221E-2</v>
      </c>
      <c r="AX49" s="27">
        <f>IF(('Activity data'!AX18*EF!$H49*EF!W67)*NtoN2O*kgtoGg=0,"NO",('Activity data'!AX18*EF!$H49*EF!W67)*NtoN2O*kgtoGg)</f>
        <v>3.3135395382695144E-2</v>
      </c>
      <c r="AY49" s="27">
        <f>IF(('Activity data'!AY18*EF!$H49*EF!X67)*NtoN2O*kgtoGg=0,"NO",('Activity data'!AY18*EF!$H49*EF!X67)*NtoN2O*kgtoGg)</f>
        <v>3.365206440075965E-2</v>
      </c>
      <c r="AZ49" s="27">
        <f>IF(('Activity data'!AZ18*EF!$H49*EF!Y67)*NtoN2O*kgtoGg=0,"NO",('Activity data'!AZ18*EF!$H49*EF!Y67)*NtoN2O*kgtoGg)</f>
        <v>3.4320159512804906E-2</v>
      </c>
      <c r="BA49" s="27">
        <f>IF(('Activity data'!BA18*EF!$H49*EF!Z67)*NtoN2O*kgtoGg=0,"NO",('Activity data'!BA18*EF!$H49*EF!Z67)*NtoN2O*kgtoGg)</f>
        <v>3.4887506454013402E-2</v>
      </c>
      <c r="BB49" s="27">
        <f>IF(('Activity data'!BB18*EF!$H49*EF!AA67)*NtoN2O*kgtoGg=0,"NO",('Activity data'!BB18*EF!$H49*EF!AA67)*NtoN2O*kgtoGg)</f>
        <v>3.5528108003598777E-2</v>
      </c>
      <c r="BC49" s="27">
        <f>IF(('Activity data'!BC18*EF!$H49*EF!AB67)*NtoN2O*kgtoGg=0,"NO",('Activity data'!BC18*EF!$H49*EF!AB67)*NtoN2O*kgtoGg)</f>
        <v>3.626343415489882E-2</v>
      </c>
      <c r="BD49" s="27">
        <f>IF(('Activity data'!BD18*EF!$H49*EF!AC67)*NtoN2O*kgtoGg=0,"NO",('Activity data'!BD18*EF!$H49*EF!AC67)*NtoN2O*kgtoGg)</f>
        <v>3.688671730625466E-2</v>
      </c>
      <c r="BE49" s="27">
        <f>IF(('Activity data'!BE18*EF!$H49*EF!AD67)*NtoN2O*kgtoGg=0,"NO",('Activity data'!BE18*EF!$H49*EF!AD67)*NtoN2O*kgtoGg)</f>
        <v>3.7506806437224018E-2</v>
      </c>
      <c r="BF49" s="27">
        <f>IF(('Activity data'!BF18*EF!$H49*EF!AE67)*NtoN2O*kgtoGg=0,"NO",('Activity data'!BF18*EF!$H49*EF!AE67)*NtoN2O*kgtoGg)</f>
        <v>3.8105915932313217E-2</v>
      </c>
      <c r="BG49" s="27">
        <f>IF(('Activity data'!BG18*EF!$H49*EF!AF67)*NtoN2O*kgtoGg=0,"NO",('Activity data'!BG18*EF!$H49*EF!AF67)*NtoN2O*kgtoGg)</f>
        <v>3.8801836220553602E-2</v>
      </c>
      <c r="BH49" s="27">
        <f>IF(('Activity data'!BH18*EF!$H49*EF!AG67)*NtoN2O*kgtoGg=0,"NO",('Activity data'!BH18*EF!$H49*EF!AG67)*NtoN2O*kgtoGg)</f>
        <v>3.9389272293397316E-2</v>
      </c>
      <c r="BI49" s="27">
        <f>IF(('Activity data'!BI18*EF!$H49*EF!AH67)*NtoN2O*kgtoGg=0,"NO",('Activity data'!BI18*EF!$H49*EF!AH67)*NtoN2O*kgtoGg)</f>
        <v>3.9965053462693426E-2</v>
      </c>
      <c r="BJ49" s="27">
        <f>IF(('Activity data'!BJ18*EF!$H49*EF!AI67)*NtoN2O*kgtoGg=0,"NO",('Activity data'!BJ18*EF!$H49*EF!AI67)*NtoN2O*kgtoGg)</f>
        <v>4.0551616477851542E-2</v>
      </c>
      <c r="BK49" s="27">
        <f>IF(('Activity data'!BK18*EF!$H49*EF!AJ67)*NtoN2O*kgtoGg=0,"NO",('Activity data'!BK18*EF!$H49*EF!AJ67)*NtoN2O*kgtoGg)</f>
        <v>4.1154241853913261E-2</v>
      </c>
      <c r="BL49" s="27">
        <f>IF(('Activity data'!BL18*EF!$H49*EF!AK67)*NtoN2O*kgtoGg=0,"NO",('Activity data'!BL18*EF!$H49*EF!AK67)*NtoN2O*kgtoGg)</f>
        <v>4.1757487484402472E-2</v>
      </c>
      <c r="BM49" s="27">
        <f>IF(('Activity data'!BM18*EF!$H49*EF!AL67)*NtoN2O*kgtoGg=0,"NO",('Activity data'!BM18*EF!$H49*EF!AL67)*NtoN2O*kgtoGg)</f>
        <v>4.126242865293344E-2</v>
      </c>
      <c r="BN49" s="27">
        <f>IF(('Activity data'!BN18*EF!$H49*EF!AM67)*NtoN2O*kgtoGg=0,"NO",('Activity data'!BN18*EF!$H49*EF!AM67)*NtoN2O*kgtoGg)</f>
        <v>4.0556700513825768E-2</v>
      </c>
      <c r="BO49" s="27">
        <f>IF(('Activity data'!BO18*EF!$H49*EF!AN67)*NtoN2O*kgtoGg=0,"NO",('Activity data'!BO18*EF!$H49*EF!AN67)*NtoN2O*kgtoGg)</f>
        <v>3.9848488045730199E-2</v>
      </c>
      <c r="BP49" s="27">
        <f>IF(('Activity data'!BP18*EF!$H49*EF!AO67)*NtoN2O*kgtoGg=0,"NO",('Activity data'!BP18*EF!$H49*EF!AO67)*NtoN2O*kgtoGg)</f>
        <v>3.9058489607725032E-2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0.3278422472608899</v>
      </c>
      <c r="AE50" s="27">
        <f>IF(('Activity data'!AE19*EF!$H50*EF!$H68)*NtoN2O*kgtoGg=0,"NO",('Activity data'!AE19*EF!$H50*EF!$H68)*NtoN2O*kgtoGg)</f>
        <v>0.33450793008613738</v>
      </c>
      <c r="AF50" s="27">
        <f>IF(('Activity data'!AF19*EF!$H50*EF!$H68)*NtoN2O*kgtoGg=0,"NO",('Activity data'!AF19*EF!$H50*EF!$H68)*NtoN2O*kgtoGg)</f>
        <v>0.34229948156355039</v>
      </c>
      <c r="AG50" s="27">
        <f>IF(('Activity data'!AG19*EF!$H50*EF!$H68)*NtoN2O*kgtoGg=0,"NO",('Activity data'!AG19*EF!$H50*EF!$H68)*NtoN2O*kgtoGg)</f>
        <v>0.34828124731402305</v>
      </c>
      <c r="AH50" s="27">
        <f>IF(('Activity data'!AH19*EF!$H50*EF!$H68)*NtoN2O*kgtoGg=0,"NO",('Activity data'!AH19*EF!$H50*EF!$H68)*NtoN2O*kgtoGg)</f>
        <v>0.35308310351311484</v>
      </c>
      <c r="AI50" s="27">
        <f>IF(('Activity data'!AI19*EF!$H50*EF!H68)*NtoN2O*kgtoGg=0,"NO",('Activity data'!AI19*EF!$H50*EF!H68)*NtoN2O*kgtoGg)</f>
        <v>0.35667649320457162</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0.34978147124760717</v>
      </c>
      <c r="AM50" s="27">
        <f>IF(('Activity data'!AM19*EF!$H50*EF!L68)*NtoN2O*kgtoGg=0,"NO",('Activity data'!AM19*EF!$H50*EF!L68)*NtoN2O*kgtoGg)</f>
        <v>0.3584875041342433</v>
      </c>
      <c r="AN50" s="27">
        <f>IF(('Activity data'!AN19*EF!$H50*EF!M68)*NtoN2O*kgtoGg=0,"NO",('Activity data'!AN19*EF!$H50*EF!M68)*NtoN2O*kgtoGg)</f>
        <v>0.36463852991816875</v>
      </c>
      <c r="AO50" s="27">
        <f>IF(('Activity data'!AO19*EF!$H50*EF!N68)*NtoN2O*kgtoGg=0,"NO",('Activity data'!AO19*EF!$H50*EF!N68)*NtoN2O*kgtoGg)</f>
        <v>0.37016483394407329</v>
      </c>
      <c r="AP50" s="27">
        <f>IF(('Activity data'!AP19*EF!$H50*EF!O68)*NtoN2O*kgtoGg=0,"NO",('Activity data'!AP19*EF!$H50*EF!O68)*NtoN2O*kgtoGg)</f>
        <v>0.3762263413240392</v>
      </c>
      <c r="AQ50" s="27">
        <f>IF(('Activity data'!AQ19*EF!$H50*EF!P68)*NtoN2O*kgtoGg=0,"NO",('Activity data'!AQ19*EF!$H50*EF!P68)*NtoN2O*kgtoGg)</f>
        <v>0.38305010499339254</v>
      </c>
      <c r="AR50" s="27">
        <f>IF(('Activity data'!AR19*EF!$H50*EF!Q68)*NtoN2O*kgtoGg=0,"NO",('Activity data'!AR19*EF!$H50*EF!Q68)*NtoN2O*kgtoGg)</f>
        <v>0.39001024814513446</v>
      </c>
      <c r="AS50" s="27">
        <f>IF(('Activity data'!AS19*EF!$H50*EF!R68)*NtoN2O*kgtoGg=0,"NO",('Activity data'!AS19*EF!$H50*EF!R68)*NtoN2O*kgtoGg)</f>
        <v>0.39763162733353369</v>
      </c>
      <c r="AT50" s="27">
        <f>IF(('Activity data'!AT19*EF!$H50*EF!S68)*NtoN2O*kgtoGg=0,"NO",('Activity data'!AT19*EF!$H50*EF!S68)*NtoN2O*kgtoGg)</f>
        <v>0.405715672911797</v>
      </c>
      <c r="AU50" s="27">
        <f>IF(('Activity data'!AU19*EF!$H50*EF!T68)*NtoN2O*kgtoGg=0,"NO",('Activity data'!AU19*EF!$H50*EF!T68)*NtoN2O*kgtoGg)</f>
        <v>0.41415186902184187</v>
      </c>
      <c r="AV50" s="27">
        <f>IF(('Activity data'!AV19*EF!$H50*EF!U68)*NtoN2O*kgtoGg=0,"NO",('Activity data'!AV19*EF!$H50*EF!U68)*NtoN2O*kgtoGg)</f>
        <v>0.42259328139842117</v>
      </c>
      <c r="AW50" s="27">
        <f>IF(('Activity data'!AW19*EF!$H50*EF!V68)*NtoN2O*kgtoGg=0,"NO",('Activity data'!AW19*EF!$H50*EF!V68)*NtoN2O*kgtoGg)</f>
        <v>0.43223168330653139</v>
      </c>
      <c r="AX50" s="27">
        <f>IF(('Activity data'!AX19*EF!$H50*EF!W68)*NtoN2O*kgtoGg=0,"NO",('Activity data'!AX19*EF!$H50*EF!W68)*NtoN2O*kgtoGg)</f>
        <v>0.44240044798152134</v>
      </c>
      <c r="AY50" s="27">
        <f>IF(('Activity data'!AY19*EF!$H50*EF!X68)*NtoN2O*kgtoGg=0,"NO",('Activity data'!AY19*EF!$H50*EF!X68)*NtoN2O*kgtoGg)</f>
        <v>0.45310986417671228</v>
      </c>
      <c r="AZ50" s="27">
        <f>IF(('Activity data'!AZ19*EF!$H50*EF!Y68)*NtoN2O*kgtoGg=0,"NO",('Activity data'!AZ19*EF!$H50*EF!Y68)*NtoN2O*kgtoGg)</f>
        <v>0.46523281953385692</v>
      </c>
      <c r="BA50" s="27">
        <f>IF(('Activity data'!BA19*EF!$H50*EF!Z68)*NtoN2O*kgtoGg=0,"NO",('Activity data'!BA19*EF!$H50*EF!Z68)*NtoN2O*kgtoGg)</f>
        <v>0.47683161542488822</v>
      </c>
      <c r="BB50" s="27">
        <f>IF(('Activity data'!BB19*EF!$H50*EF!AA68)*NtoN2O*kgtoGg=0,"NO",('Activity data'!BB19*EF!$H50*EF!AA68)*NtoN2O*kgtoGg)</f>
        <v>0.48902192775791076</v>
      </c>
      <c r="BC50" s="27">
        <f>IF(('Activity data'!BC19*EF!$H50*EF!AB68)*NtoN2O*kgtoGg=0,"NO",('Activity data'!BC19*EF!$H50*EF!AB68)*NtoN2O*kgtoGg)</f>
        <v>0.50227897155451084</v>
      </c>
      <c r="BD50" s="27">
        <f>IF(('Activity data'!BD19*EF!$H50*EF!AC68)*NtoN2O*kgtoGg=0,"NO",('Activity data'!BD19*EF!$H50*EF!AC68)*NtoN2O*kgtoGg)</f>
        <v>0.5149072041484628</v>
      </c>
      <c r="BE50" s="27">
        <f>IF(('Activity data'!BE19*EF!$H50*EF!AD68)*NtoN2O*kgtoGg=0,"NO",('Activity data'!BE19*EF!$H50*EF!AD68)*NtoN2O*kgtoGg)</f>
        <v>0.52779816967290405</v>
      </c>
      <c r="BF50" s="27">
        <f>IF(('Activity data'!BF19*EF!$H50*EF!AE68)*NtoN2O*kgtoGg=0,"NO",('Activity data'!BF19*EF!$H50*EF!AE68)*NtoN2O*kgtoGg)</f>
        <v>0.54080178405979984</v>
      </c>
      <c r="BG50" s="27">
        <f>IF(('Activity data'!BG19*EF!$H50*EF!AF68)*NtoN2O*kgtoGg=0,"NO",('Activity data'!BG19*EF!$H50*EF!AF68)*NtoN2O*kgtoGg)</f>
        <v>0.55472180997919929</v>
      </c>
      <c r="BH50" s="27">
        <f>IF(('Activity data'!BH19*EF!$H50*EF!AG68)*NtoN2O*kgtoGg=0,"NO",('Activity data'!BH19*EF!$H50*EF!AG68)*NtoN2O*kgtoGg)</f>
        <v>0.56798833192248921</v>
      </c>
      <c r="BI50" s="27">
        <f>IF(('Activity data'!BI19*EF!$H50*EF!AH68)*NtoN2O*kgtoGg=0,"NO",('Activity data'!BI19*EF!$H50*EF!AH68)*NtoN2O*kgtoGg)</f>
        <v>0.58145360714928829</v>
      </c>
      <c r="BJ50" s="27">
        <f>IF(('Activity data'!BJ19*EF!$H50*EF!AI68)*NtoN2O*kgtoGg=0,"NO",('Activity data'!BJ19*EF!$H50*EF!AI68)*NtoN2O*kgtoGg)</f>
        <v>0.59533225487947738</v>
      </c>
      <c r="BK50" s="27">
        <f>IF(('Activity data'!BK19*EF!$H50*EF!AJ68)*NtoN2O*kgtoGg=0,"NO",('Activity data'!BK19*EF!$H50*EF!AJ68)*NtoN2O*kgtoGg)</f>
        <v>0.60968960161004593</v>
      </c>
      <c r="BL50" s="27">
        <f>IF(('Activity data'!BL19*EF!$H50*EF!AK68)*NtoN2O*kgtoGg=0,"NO",('Activity data'!BL19*EF!$H50*EF!AK68)*NtoN2O*kgtoGg)</f>
        <v>0.62413807627778151</v>
      </c>
      <c r="BM50" s="27">
        <f>IF(('Activity data'!BM19*EF!$H50*EF!AL68)*NtoN2O*kgtoGg=0,"NO",('Activity data'!BM19*EF!$H50*EF!AL68)*NtoN2O*kgtoGg)</f>
        <v>0.62795919102407893</v>
      </c>
      <c r="BN50" s="27">
        <f>IF(('Activity data'!BN19*EF!$H50*EF!AM68)*NtoN2O*kgtoGg=0,"NO",('Activity data'!BN19*EF!$H50*EF!AM68)*NtoN2O*kgtoGg)</f>
        <v>0.62958694088264855</v>
      </c>
      <c r="BO50" s="27">
        <f>IF(('Activity data'!BO19*EF!$H50*EF!AN68)*NtoN2O*kgtoGg=0,"NO",('Activity data'!BO19*EF!$H50*EF!AN68)*NtoN2O*kgtoGg)</f>
        <v>0.63106029256970908</v>
      </c>
      <c r="BP50" s="27">
        <f>IF(('Activity data'!BP19*EF!$H50*EF!AO68)*NtoN2O*kgtoGg=0,"NO",('Activity data'!BP19*EF!$H50*EF!AO68)*NtoN2O*kgtoGg)</f>
        <v>0.63153875679106564</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1.7017151675634967</v>
      </c>
      <c r="AE51" s="27">
        <f>IF(('Activity data'!AE20*EF!$H51*EF!$H69)*NtoN2O*kgtoGg=0,"NO",('Activity data'!AE20*EF!$H51*EF!$H69)*NtoN2O*kgtoGg)</f>
        <v>1.724123714732765</v>
      </c>
      <c r="AF51" s="27">
        <f>IF(('Activity data'!AF20*EF!$H51*EF!$H69)*NtoN2O*kgtoGg=0,"NO",('Activity data'!AF20*EF!$H51*EF!$H69)*NtoN2O*kgtoGg)</f>
        <v>1.7601182693498119</v>
      </c>
      <c r="AG51" s="27">
        <f>IF(('Activity data'!AG20*EF!$H51*EF!$H69)*NtoN2O*kgtoGg=0,"NO",('Activity data'!AG20*EF!$H51*EF!$H69)*NtoN2O*kgtoGg)</f>
        <v>1.7704533576020525</v>
      </c>
      <c r="AH51" s="27">
        <f>IF(('Activity data'!AH20*EF!$H51*EF!$H69)*NtoN2O*kgtoGg=0,"NO",('Activity data'!AH20*EF!$H51*EF!$H69)*NtoN2O*kgtoGg)</f>
        <v>1.7641159598844764</v>
      </c>
      <c r="AI51" s="27">
        <f>IF(('Activity data'!AI20*EF!$H51*EF!H69)*NtoN2O*kgtoGg=0,"NO",('Activity data'!AI20*EF!$H51*EF!H69)*NtoN2O*kgtoGg)</f>
        <v>1.7411735022142174</v>
      </c>
      <c r="AJ51" s="27">
        <f>IF(('Activity data'!AJ20*EF!$H51*EF!I69)*NtoN2O*kgtoGg=0,"NO",('Activity data'!AJ20*EF!$H51*EF!I69)*NtoN2O*kgtoGg)</f>
        <v>1.7315152516158581</v>
      </c>
      <c r="AK51" s="27">
        <f>IF(('Activity data'!AK20*EF!$H51*EF!J69)*NtoN2O*kgtoGg=0,"NO",('Activity data'!AK20*EF!$H51*EF!J69)*NtoN2O*kgtoGg)</f>
        <v>1.7240481490859694</v>
      </c>
      <c r="AL51" s="27">
        <f>IF(('Activity data'!AL20*EF!$H51*EF!K69)*NtoN2O*kgtoGg=0,"NO",('Activity data'!AL20*EF!$H51*EF!K69)*NtoN2O*kgtoGg)</f>
        <v>1.4532829642320653</v>
      </c>
      <c r="AM51" s="27">
        <f>IF(('Activity data'!AM20*EF!$H51*EF!L69)*NtoN2O*kgtoGg=0,"NO",('Activity data'!AM20*EF!$H51*EF!L69)*NtoN2O*kgtoGg)</f>
        <v>1.5108403779429143</v>
      </c>
      <c r="AN51" s="27">
        <f>IF(('Activity data'!AN20*EF!$H51*EF!M69)*NtoN2O*kgtoGg=0,"NO",('Activity data'!AN20*EF!$H51*EF!M69)*NtoN2O*kgtoGg)</f>
        <v>1.5359500219842341</v>
      </c>
      <c r="AO51" s="27">
        <f>IF(('Activity data'!AO20*EF!$H51*EF!N69)*NtoN2O*kgtoGg=0,"NO",('Activity data'!AO20*EF!$H51*EF!N69)*NtoN2O*kgtoGg)</f>
        <v>1.5529155477524197</v>
      </c>
      <c r="AP51" s="27">
        <f>IF(('Activity data'!AP20*EF!$H51*EF!O69)*NtoN2O*kgtoGg=0,"NO",('Activity data'!AP20*EF!$H51*EF!O69)*NtoN2O*kgtoGg)</f>
        <v>1.5758921601305533</v>
      </c>
      <c r="AQ51" s="27">
        <f>IF(('Activity data'!AQ20*EF!$H51*EF!P69)*NtoN2O*kgtoGg=0,"NO",('Activity data'!AQ20*EF!$H51*EF!P69)*NtoN2O*kgtoGg)</f>
        <v>1.6074218995583676</v>
      </c>
      <c r="AR51" s="27">
        <f>IF(('Activity data'!AR20*EF!$H51*EF!Q69)*NtoN2O*kgtoGg=0,"NO",('Activity data'!AR20*EF!$H51*EF!Q69)*NtoN2O*kgtoGg)</f>
        <v>1.6451803767533499</v>
      </c>
      <c r="AS51" s="27">
        <f>IF(('Activity data'!AS20*EF!$H51*EF!R69)*NtoN2O*kgtoGg=0,"NO",('Activity data'!AS20*EF!$H51*EF!R69)*NtoN2O*kgtoGg)</f>
        <v>1.6900261136077641</v>
      </c>
      <c r="AT51" s="27">
        <f>IF(('Activity data'!AT20*EF!$H51*EF!S69)*NtoN2O*kgtoGg=0,"NO",('Activity data'!AT20*EF!$H51*EF!S69)*NtoN2O*kgtoGg)</f>
        <v>1.7394801222335898</v>
      </c>
      <c r="AU51" s="27">
        <f>IF(('Activity data'!AU20*EF!$H51*EF!T69)*NtoN2O*kgtoGg=0,"NO",('Activity data'!AU20*EF!$H51*EF!T69)*NtoN2O*kgtoGg)</f>
        <v>1.7921618958537717</v>
      </c>
      <c r="AV51" s="27">
        <f>IF(('Activity data'!AV20*EF!$H51*EF!U69)*NtoN2O*kgtoGg=0,"NO",('Activity data'!AV20*EF!$H51*EF!U69)*NtoN2O*kgtoGg)</f>
        <v>1.8440236960496841</v>
      </c>
      <c r="AW51" s="27">
        <f>IF(('Activity data'!AW20*EF!$H51*EF!V69)*NtoN2O*kgtoGg=0,"NO",('Activity data'!AW20*EF!$H51*EF!V69)*NtoN2O*kgtoGg)</f>
        <v>1.9128722105556406</v>
      </c>
      <c r="AX51" s="27">
        <f>IF(('Activity data'!AX20*EF!$H51*EF!W69)*NtoN2O*kgtoGg=0,"NO",('Activity data'!AX20*EF!$H51*EF!W69)*NtoN2O*kgtoGg)</f>
        <v>1.9867036710712449</v>
      </c>
      <c r="AY51" s="27">
        <f>IF(('Activity data'!AY20*EF!$H51*EF!X69)*NtoN2O*kgtoGg=0,"NO",('Activity data'!AY20*EF!$H51*EF!X69)*NtoN2O*kgtoGg)</f>
        <v>2.0655387363130369</v>
      </c>
      <c r="AZ51" s="27">
        <f>IF(('Activity data'!AZ20*EF!$H51*EF!Y69)*NtoN2O*kgtoGg=0,"NO",('Activity data'!AZ20*EF!$H51*EF!Y69)*NtoN2O*kgtoGg)</f>
        <v>2.1590171034819914</v>
      </c>
      <c r="BA51" s="27">
        <f>IF(('Activity data'!BA20*EF!$H51*EF!Z69)*NtoN2O*kgtoGg=0,"NO",('Activity data'!BA20*EF!$H51*EF!Z69)*NtoN2O*kgtoGg)</f>
        <v>2.2453962761900854</v>
      </c>
      <c r="BB51" s="27">
        <f>IF(('Activity data'!BB20*EF!$H51*EF!AA69)*NtoN2O*kgtoGg=0,"NO",('Activity data'!BB20*EF!$H51*EF!AA69)*NtoN2O*kgtoGg)</f>
        <v>2.3410345884850989</v>
      </c>
      <c r="BC51" s="27">
        <f>IF(('Activity data'!BC20*EF!$H51*EF!AB69)*NtoN2O*kgtoGg=0,"NO",('Activity data'!BC20*EF!$H51*EF!AB69)*NtoN2O*kgtoGg)</f>
        <v>2.4471163486393079</v>
      </c>
      <c r="BD51" s="27">
        <f>IF(('Activity data'!BD20*EF!$H51*EF!AC69)*NtoN2O*kgtoGg=0,"NO",('Activity data'!BD20*EF!$H51*EF!AC69)*NtoN2O*kgtoGg)</f>
        <v>2.5450390690177795</v>
      </c>
      <c r="BE51" s="27">
        <f>IF(('Activity data'!BE20*EF!$H51*EF!AD69)*NtoN2O*kgtoGg=0,"NO",('Activity data'!BE20*EF!$H51*EF!AD69)*NtoN2O*kgtoGg)</f>
        <v>2.6445934318419999</v>
      </c>
      <c r="BF51" s="27">
        <f>IF(('Activity data'!BF20*EF!$H51*EF!AE69)*NtoN2O*kgtoGg=0,"NO",('Activity data'!BF20*EF!$H51*EF!AE69)*NtoN2O*kgtoGg)</f>
        <v>2.7441512648651862</v>
      </c>
      <c r="BG51" s="27">
        <f>IF(('Activity data'!BG20*EF!$H51*EF!AF69)*NtoN2O*kgtoGg=0,"NO",('Activity data'!BG20*EF!$H51*EF!AF69)*NtoN2O*kgtoGg)</f>
        <v>2.8559130375945547</v>
      </c>
      <c r="BH51" s="27">
        <f>IF(('Activity data'!BH20*EF!$H51*EF!AG69)*NtoN2O*kgtoGg=0,"NO",('Activity data'!BH20*EF!$H51*EF!AG69)*NtoN2O*kgtoGg)</f>
        <v>2.9594825030106868</v>
      </c>
      <c r="BI51" s="27">
        <f>IF(('Activity data'!BI20*EF!$H51*EF!AH69)*NtoN2O*kgtoGg=0,"NO",('Activity data'!BI20*EF!$H51*EF!AH69)*NtoN2O*kgtoGg)</f>
        <v>3.0639987071550308</v>
      </c>
      <c r="BJ51" s="27">
        <f>IF(('Activity data'!BJ20*EF!$H51*EF!AI69)*NtoN2O*kgtoGg=0,"NO",('Activity data'!BJ20*EF!$H51*EF!AI69)*NtoN2O*kgtoGg)</f>
        <v>3.1717057233338268</v>
      </c>
      <c r="BK51" s="27">
        <f>IF(('Activity data'!BK20*EF!$H51*EF!AJ69)*NtoN2O*kgtoGg=0,"NO",('Activity data'!BK20*EF!$H51*EF!AJ69)*NtoN2O*kgtoGg)</f>
        <v>3.2832410864447872</v>
      </c>
      <c r="BL51" s="27">
        <f>IF(('Activity data'!BL20*EF!$H51*EF!AK69)*NtoN2O*kgtoGg=0,"NO",('Activity data'!BL20*EF!$H51*EF!AK69)*NtoN2O*kgtoGg)</f>
        <v>3.3981465199291265</v>
      </c>
      <c r="BM51" s="27">
        <f>IF(('Activity data'!BM20*EF!$H51*EF!AL69)*NtoN2O*kgtoGg=0,"NO",('Activity data'!BM20*EF!$H51*EF!AL69)*NtoN2O*kgtoGg)</f>
        <v>3.402335764581959</v>
      </c>
      <c r="BN51" s="27">
        <f>IF(('Activity data'!BN20*EF!$H51*EF!AM69)*NtoN2O*kgtoGg=0,"NO",('Activity data'!BN20*EF!$H51*EF!AM69)*NtoN2O*kgtoGg)</f>
        <v>3.3840754458492466</v>
      </c>
      <c r="BO51" s="27">
        <f>IF(('Activity data'!BO20*EF!$H51*EF!AN69)*NtoN2O*kgtoGg=0,"NO",('Activity data'!BO20*EF!$H51*EF!AN69)*NtoN2O*kgtoGg)</f>
        <v>3.3645111733417261</v>
      </c>
      <c r="BP51" s="27">
        <f>IF(('Activity data'!BP20*EF!$H51*EF!AO69)*NtoN2O*kgtoGg=0,"NO",('Activity data'!BP20*EF!$H51*EF!AO69)*NtoN2O*kgtoGg)</f>
        <v>3.3351275855209699</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1.3660093635870426E-2</v>
      </c>
      <c r="AE52" s="27">
        <f>IF(('Activity data'!AE21*EF!$H52*EF!$H70)*NtoN2O*kgtoGg=0,"NO",('Activity data'!AE21*EF!$H52*EF!$H70)*NtoN2O*kgtoGg)</f>
        <v>1.3937830420255738E-2</v>
      </c>
      <c r="AF52" s="27">
        <f>IF(('Activity data'!AF21*EF!$H52*EF!$H70)*NtoN2O*kgtoGg=0,"NO",('Activity data'!AF21*EF!$H52*EF!$H70)*NtoN2O*kgtoGg)</f>
        <v>1.426247839848128E-2</v>
      </c>
      <c r="AG52" s="27">
        <f>IF(('Activity data'!AG21*EF!$H52*EF!$H70)*NtoN2O*kgtoGg=0,"NO",('Activity data'!AG21*EF!$H52*EF!$H70)*NtoN2O*kgtoGg)</f>
        <v>1.4511718638084306E-2</v>
      </c>
      <c r="AH52" s="27">
        <f>IF(('Activity data'!AH21*EF!$H52*EF!$H70)*NtoN2O*kgtoGg=0,"NO",('Activity data'!AH21*EF!$H52*EF!$H70)*NtoN2O*kgtoGg)</f>
        <v>1.4711795979713135E-2</v>
      </c>
      <c r="AI52" s="27">
        <f>IF(('Activity data'!AI21*EF!$H52*EF!H70)*NtoN2O*kgtoGg=0,"NO",('Activity data'!AI21*EF!$H52*EF!H70)*NtoN2O*kgtoGg)</f>
        <v>1.4861520550190495E-2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1.4574227968650315E-2</v>
      </c>
      <c r="AM52" s="27">
        <f>IF(('Activity data'!AM21*EF!$H52*EF!L70)*NtoN2O*kgtoGg=0,"NO",('Activity data'!AM21*EF!$H52*EF!L70)*NtoN2O*kgtoGg)</f>
        <v>1.4936979338926817E-2</v>
      </c>
      <c r="AN52" s="27">
        <f>IF(('Activity data'!AN21*EF!$H52*EF!M70)*NtoN2O*kgtoGg=0,"NO",('Activity data'!AN21*EF!$H52*EF!M70)*NtoN2O*kgtoGg)</f>
        <v>1.5193272079923716E-2</v>
      </c>
      <c r="AO52" s="27">
        <f>IF(('Activity data'!AO21*EF!$H52*EF!N70)*NtoN2O*kgtoGg=0,"NO",('Activity data'!AO21*EF!$H52*EF!N70)*NtoN2O*kgtoGg)</f>
        <v>1.5423534747669736E-2</v>
      </c>
      <c r="AP52" s="27">
        <f>IF(('Activity data'!AP21*EF!$H52*EF!O70)*NtoN2O*kgtoGg=0,"NO",('Activity data'!AP21*EF!$H52*EF!O70)*NtoN2O*kgtoGg)</f>
        <v>1.5676097555168314E-2</v>
      </c>
      <c r="AQ52" s="27">
        <f>IF(('Activity data'!AQ21*EF!$H52*EF!P70)*NtoN2O*kgtoGg=0,"NO",('Activity data'!AQ21*EF!$H52*EF!P70)*NtoN2O*kgtoGg)</f>
        <v>1.5960421041391372E-2</v>
      </c>
      <c r="AR52" s="27">
        <f>IF(('Activity data'!AR21*EF!$H52*EF!Q70)*NtoN2O*kgtoGg=0,"NO",('Activity data'!AR21*EF!$H52*EF!Q70)*NtoN2O*kgtoGg)</f>
        <v>1.6250427006047279E-2</v>
      </c>
      <c r="AS52" s="27">
        <f>IF(('Activity data'!AS21*EF!$H52*EF!R70)*NtoN2O*kgtoGg=0,"NO",('Activity data'!AS21*EF!$H52*EF!R70)*NtoN2O*kgtoGg)</f>
        <v>1.6567984472230592E-2</v>
      </c>
      <c r="AT52" s="27">
        <f>IF(('Activity data'!AT21*EF!$H52*EF!S70)*NtoN2O*kgtoGg=0,"NO",('Activity data'!AT21*EF!$H52*EF!S70)*NtoN2O*kgtoGg)</f>
        <v>1.6904819704658219E-2</v>
      </c>
      <c r="AU52" s="27">
        <f>IF(('Activity data'!AU21*EF!$H52*EF!T70)*NtoN2O*kgtoGg=0,"NO",('Activity data'!AU21*EF!$H52*EF!T70)*NtoN2O*kgtoGg)</f>
        <v>1.7256327875910096E-2</v>
      </c>
      <c r="AV52" s="27">
        <f>IF(('Activity data'!AV21*EF!$H52*EF!U70)*NtoN2O*kgtoGg=0,"NO",('Activity data'!AV21*EF!$H52*EF!U70)*NtoN2O*kgtoGg)</f>
        <v>1.7608053391600896E-2</v>
      </c>
      <c r="AW52" s="27">
        <f>IF(('Activity data'!AW21*EF!$H52*EF!V70)*NtoN2O*kgtoGg=0,"NO",('Activity data'!AW21*EF!$H52*EF!V70)*NtoN2O*kgtoGg)</f>
        <v>1.8009653471105492E-2</v>
      </c>
      <c r="AX52" s="27">
        <f>IF(('Activity data'!AX21*EF!$H52*EF!W70)*NtoN2O*kgtoGg=0,"NO",('Activity data'!AX21*EF!$H52*EF!W70)*NtoN2O*kgtoGg)</f>
        <v>1.8433351999230074E-2</v>
      </c>
      <c r="AY52" s="27">
        <f>IF(('Activity data'!AY21*EF!$H52*EF!X70)*NtoN2O*kgtoGg=0,"NO",('Activity data'!AY21*EF!$H52*EF!X70)*NtoN2O*kgtoGg)</f>
        <v>1.8879577674029695E-2</v>
      </c>
      <c r="AZ52" s="27">
        <f>IF(('Activity data'!AZ21*EF!$H52*EF!Y70)*NtoN2O*kgtoGg=0,"NO",('Activity data'!AZ21*EF!$H52*EF!Y70)*NtoN2O*kgtoGg)</f>
        <v>1.9384700813910721E-2</v>
      </c>
      <c r="BA52" s="27">
        <f>IF(('Activity data'!BA21*EF!$H52*EF!Z70)*NtoN2O*kgtoGg=0,"NO",('Activity data'!BA21*EF!$H52*EF!Z70)*NtoN2O*kgtoGg)</f>
        <v>1.9867983976037024E-2</v>
      </c>
      <c r="BB52" s="27">
        <f>IF(('Activity data'!BB21*EF!$H52*EF!AA70)*NtoN2O*kgtoGg=0,"NO",('Activity data'!BB21*EF!$H52*EF!AA70)*NtoN2O*kgtoGg)</f>
        <v>2.0375913656579637E-2</v>
      </c>
      <c r="BC52" s="27">
        <f>IF(('Activity data'!BC21*EF!$H52*EF!AB70)*NtoN2O*kgtoGg=0,"NO",('Activity data'!BC21*EF!$H52*EF!AB70)*NtoN2O*kgtoGg)</f>
        <v>2.0928290481437968E-2</v>
      </c>
      <c r="BD52" s="27">
        <f>IF(('Activity data'!BD21*EF!$H52*EF!AC70)*NtoN2O*kgtoGg=0,"NO",('Activity data'!BD21*EF!$H52*EF!AC70)*NtoN2O*kgtoGg)</f>
        <v>2.1454466839519307E-2</v>
      </c>
      <c r="BE52" s="27">
        <f>IF(('Activity data'!BE21*EF!$H52*EF!AD70)*NtoN2O*kgtoGg=0,"NO",('Activity data'!BE21*EF!$H52*EF!AD70)*NtoN2O*kgtoGg)</f>
        <v>2.1991590403037692E-2</v>
      </c>
      <c r="BF52" s="27">
        <f>IF(('Activity data'!BF21*EF!$H52*EF!AE70)*NtoN2O*kgtoGg=0,"NO",('Activity data'!BF21*EF!$H52*EF!AE70)*NtoN2O*kgtoGg)</f>
        <v>2.2533407669158349E-2</v>
      </c>
      <c r="BG52" s="27">
        <f>IF(('Activity data'!BG21*EF!$H52*EF!AF70)*NtoN2O*kgtoGg=0,"NO",('Activity data'!BG21*EF!$H52*EF!AF70)*NtoN2O*kgtoGg)</f>
        <v>2.3113408749133323E-2</v>
      </c>
      <c r="BH52" s="27">
        <f>IF(('Activity data'!BH21*EF!$H52*EF!AG70)*NtoN2O*kgtoGg=0,"NO",('Activity data'!BH21*EF!$H52*EF!AG70)*NtoN2O*kgtoGg)</f>
        <v>2.3666180496770405E-2</v>
      </c>
      <c r="BI52" s="27">
        <f>IF(('Activity data'!BI21*EF!$H52*EF!AH70)*NtoN2O*kgtoGg=0,"NO",('Activity data'!BI21*EF!$H52*EF!AH70)*NtoN2O*kgtoGg)</f>
        <v>2.4227233631220365E-2</v>
      </c>
      <c r="BJ52" s="27">
        <f>IF(('Activity data'!BJ21*EF!$H52*EF!AI70)*NtoN2O*kgtoGg=0,"NO",('Activity data'!BJ21*EF!$H52*EF!AI70)*NtoN2O*kgtoGg)</f>
        <v>2.4805510619978249E-2</v>
      </c>
      <c r="BK52" s="27">
        <f>IF(('Activity data'!BK21*EF!$H52*EF!AJ70)*NtoN2O*kgtoGg=0,"NO",('Activity data'!BK21*EF!$H52*EF!AJ70)*NtoN2O*kgtoGg)</f>
        <v>2.5403733400418606E-2</v>
      </c>
      <c r="BL52" s="27">
        <f>IF(('Activity data'!BL21*EF!$H52*EF!AK70)*NtoN2O*kgtoGg=0,"NO",('Activity data'!BL21*EF!$H52*EF!AK70)*NtoN2O*kgtoGg)</f>
        <v>2.6005753178240911E-2</v>
      </c>
      <c r="BM52" s="27">
        <f>IF(('Activity data'!BM21*EF!$H52*EF!AL70)*NtoN2O*kgtoGg=0,"NO",('Activity data'!BM21*EF!$H52*EF!AL70)*NtoN2O*kgtoGg)</f>
        <v>2.616496629266998E-2</v>
      </c>
      <c r="BN52" s="27">
        <f>IF(('Activity data'!BN21*EF!$H52*EF!AM70)*NtoN2O*kgtoGg=0,"NO",('Activity data'!BN21*EF!$H52*EF!AM70)*NtoN2O*kgtoGg)</f>
        <v>2.6232789203443716E-2</v>
      </c>
      <c r="BO52" s="27">
        <f>IF(('Activity data'!BO21*EF!$H52*EF!AN70)*NtoN2O*kgtoGg=0,"NO",('Activity data'!BO21*EF!$H52*EF!AN70)*NtoN2O*kgtoGg)</f>
        <v>2.6294178857071242E-2</v>
      </c>
      <c r="BP52" s="27">
        <f>IF(('Activity data'!BP21*EF!$H52*EF!AO70)*NtoN2O*kgtoGg=0,"NO",('Activity data'!BP21*EF!$H52*EF!AO70)*NtoN2O*kgtoGg)</f>
        <v>2.6314114866294425E-2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7.0904798648479081E-2</v>
      </c>
      <c r="AE53" s="27">
        <f>IF(('Activity data'!AE22*EF!$H53*EF!$H71)*NtoN2O*kgtoGg=0,"NO",('Activity data'!AE22*EF!$H53*EF!$H71)*NtoN2O*kgtoGg)</f>
        <v>7.183848811386527E-2</v>
      </c>
      <c r="AF53" s="27">
        <f>IF(('Activity data'!AF22*EF!$H53*EF!$H71)*NtoN2O*kgtoGg=0,"NO",('Activity data'!AF22*EF!$H53*EF!$H71)*NtoN2O*kgtoGg)</f>
        <v>7.3338261222908901E-2</v>
      </c>
      <c r="AG53" s="27">
        <f>IF(('Activity data'!AG22*EF!$H53*EF!$H71)*NtoN2O*kgtoGg=0,"NO",('Activity data'!AG22*EF!$H53*EF!$H71)*NtoN2O*kgtoGg)</f>
        <v>7.3768889900085594E-2</v>
      </c>
      <c r="AH53" s="27">
        <f>IF(('Activity data'!AH22*EF!$H53*EF!$H71)*NtoN2O*kgtoGg=0,"NO",('Activity data'!AH22*EF!$H53*EF!$H71)*NtoN2O*kgtoGg)</f>
        <v>7.3504831661853245E-2</v>
      </c>
      <c r="AI53" s="27">
        <f>IF(('Activity data'!AI22*EF!$H53*EF!H71)*NtoN2O*kgtoGg=0,"NO",('Activity data'!AI22*EF!$H53*EF!H71)*NtoN2O*kgtoGg)</f>
        <v>7.2548895925592466E-2</v>
      </c>
      <c r="AJ53" s="27">
        <f>IF(('Activity data'!AJ22*EF!$H53*EF!I71)*NtoN2O*kgtoGg=0,"NO",('Activity data'!AJ22*EF!$H53*EF!I71)*NtoN2O*kgtoGg)</f>
        <v>7.2146468817327503E-2</v>
      </c>
      <c r="AK53" s="27">
        <f>IF(('Activity data'!AK22*EF!$H53*EF!J71)*NtoN2O*kgtoGg=0,"NO",('Activity data'!AK22*EF!$H53*EF!J71)*NtoN2O*kgtoGg)</f>
        <v>7.1835339545248789E-2</v>
      </c>
      <c r="AL53" s="27">
        <f>IF(('Activity data'!AL22*EF!$H53*EF!K71)*NtoN2O*kgtoGg=0,"NO",('Activity data'!AL22*EF!$H53*EF!K71)*NtoN2O*kgtoGg)</f>
        <v>6.0553456843002784E-2</v>
      </c>
      <c r="AM53" s="27">
        <f>IF(('Activity data'!AM22*EF!$H53*EF!L71)*NtoN2O*kgtoGg=0,"NO",('Activity data'!AM22*EF!$H53*EF!L71)*NtoN2O*kgtoGg)</f>
        <v>6.2951682414288154E-2</v>
      </c>
      <c r="AN53" s="27">
        <f>IF(('Activity data'!AN22*EF!$H53*EF!M71)*NtoN2O*kgtoGg=0,"NO",('Activity data'!AN22*EF!$H53*EF!M71)*NtoN2O*kgtoGg)</f>
        <v>6.3997917582676492E-2</v>
      </c>
      <c r="AO53" s="27">
        <f>IF(('Activity data'!AO22*EF!$H53*EF!N71)*NtoN2O*kgtoGg=0,"NO",('Activity data'!AO22*EF!$H53*EF!N71)*NtoN2O*kgtoGg)</f>
        <v>6.4704814489684223E-2</v>
      </c>
      <c r="AP53" s="27">
        <f>IF(('Activity data'!AP22*EF!$H53*EF!O71)*NtoN2O*kgtoGg=0,"NO",('Activity data'!AP22*EF!$H53*EF!O71)*NtoN2O*kgtoGg)</f>
        <v>6.5662173338773125E-2</v>
      </c>
      <c r="AQ53" s="27">
        <f>IF(('Activity data'!AQ22*EF!$H53*EF!P71)*NtoN2O*kgtoGg=0,"NO",('Activity data'!AQ22*EF!$H53*EF!P71)*NtoN2O*kgtoGg)</f>
        <v>6.6975912481598718E-2</v>
      </c>
      <c r="AR53" s="27">
        <f>IF(('Activity data'!AR22*EF!$H53*EF!Q71)*NtoN2O*kgtoGg=0,"NO",('Activity data'!AR22*EF!$H53*EF!Q71)*NtoN2O*kgtoGg)</f>
        <v>6.8549182364722974E-2</v>
      </c>
      <c r="AS53" s="27">
        <f>IF(('Activity data'!AS22*EF!$H53*EF!R71)*NtoN2O*kgtoGg=0,"NO",('Activity data'!AS22*EF!$H53*EF!R71)*NtoN2O*kgtoGg)</f>
        <v>7.0417754733656912E-2</v>
      </c>
      <c r="AT53" s="27">
        <f>IF(('Activity data'!AT22*EF!$H53*EF!S71)*NtoN2O*kgtoGg=0,"NO",('Activity data'!AT22*EF!$H53*EF!S71)*NtoN2O*kgtoGg)</f>
        <v>7.2478338426399641E-2</v>
      </c>
      <c r="AU53" s="27">
        <f>IF(('Activity data'!AU22*EF!$H53*EF!T71)*NtoN2O*kgtoGg=0,"NO",('Activity data'!AU22*EF!$H53*EF!T71)*NtoN2O*kgtoGg)</f>
        <v>7.4673412327240563E-2</v>
      </c>
      <c r="AV53" s="27">
        <f>IF(('Activity data'!AV22*EF!$H53*EF!U71)*NtoN2O*kgtoGg=0,"NO",('Activity data'!AV22*EF!$H53*EF!U71)*NtoN2O*kgtoGg)</f>
        <v>7.6834320668736911E-2</v>
      </c>
      <c r="AW53" s="27">
        <f>IF(('Activity data'!AW22*EF!$H53*EF!V71)*NtoN2O*kgtoGg=0,"NO",('Activity data'!AW22*EF!$H53*EF!V71)*NtoN2O*kgtoGg)</f>
        <v>7.9703008773151771E-2</v>
      </c>
      <c r="AX53" s="27">
        <f>IF(('Activity data'!AX22*EF!$H53*EF!W71)*NtoN2O*kgtoGg=0,"NO",('Activity data'!AX22*EF!$H53*EF!W71)*NtoN2O*kgtoGg)</f>
        <v>8.2779319627968612E-2</v>
      </c>
      <c r="AY53" s="27">
        <f>IF(('Activity data'!AY22*EF!$H53*EF!X71)*NtoN2O*kgtoGg=0,"NO",('Activity data'!AY22*EF!$H53*EF!X71)*NtoN2O*kgtoGg)</f>
        <v>8.6064114013043286E-2</v>
      </c>
      <c r="AZ53" s="27">
        <f>IF(('Activity data'!AZ22*EF!$H53*EF!Y71)*NtoN2O*kgtoGg=0,"NO",('Activity data'!AZ22*EF!$H53*EF!Y71)*NtoN2O*kgtoGg)</f>
        <v>8.9959045978416391E-2</v>
      </c>
      <c r="BA53" s="27">
        <f>IF(('Activity data'!BA22*EF!$H53*EF!Z71)*NtoN2O*kgtoGg=0,"NO",('Activity data'!BA22*EF!$H53*EF!Z71)*NtoN2O*kgtoGg)</f>
        <v>9.3558178174586948E-2</v>
      </c>
      <c r="BB53" s="27">
        <f>IF(('Activity data'!BB22*EF!$H53*EF!AA71)*NtoN2O*kgtoGg=0,"NO",('Activity data'!BB22*EF!$H53*EF!AA71)*NtoN2O*kgtoGg)</f>
        <v>9.7543107853545877E-2</v>
      </c>
      <c r="BC53" s="27">
        <f>IF(('Activity data'!BC22*EF!$H53*EF!AB71)*NtoN2O*kgtoGg=0,"NO",('Activity data'!BC22*EF!$H53*EF!AB71)*NtoN2O*kgtoGg)</f>
        <v>0.10196318119330461</v>
      </c>
      <c r="BD53" s="27">
        <f>IF(('Activity data'!BD22*EF!$H53*EF!AC71)*NtoN2O*kgtoGg=0,"NO",('Activity data'!BD22*EF!$H53*EF!AC71)*NtoN2O*kgtoGg)</f>
        <v>0.10604329454240757</v>
      </c>
      <c r="BE53" s="27">
        <f>IF(('Activity data'!BE22*EF!$H53*EF!AD71)*NtoN2O*kgtoGg=0,"NO",('Activity data'!BE22*EF!$H53*EF!AD71)*NtoN2O*kgtoGg)</f>
        <v>0.11019139299341679</v>
      </c>
      <c r="BF53" s="27">
        <f>IF(('Activity data'!BF22*EF!$H53*EF!AE71)*NtoN2O*kgtoGg=0,"NO",('Activity data'!BF22*EF!$H53*EF!AE71)*NtoN2O*kgtoGg)</f>
        <v>0.11433963603604952</v>
      </c>
      <c r="BG53" s="27">
        <f>IF(('Activity data'!BG22*EF!$H53*EF!AF71)*NtoN2O*kgtoGg=0,"NO",('Activity data'!BG22*EF!$H53*EF!AF71)*NtoN2O*kgtoGg)</f>
        <v>0.11899637656643992</v>
      </c>
      <c r="BH53" s="27">
        <f>IF(('Activity data'!BH22*EF!$H53*EF!AG71)*NtoN2O*kgtoGg=0,"NO",('Activity data'!BH22*EF!$H53*EF!AG71)*NtoN2O*kgtoGg)</f>
        <v>0.12331177095877871</v>
      </c>
      <c r="BI53" s="27">
        <f>IF(('Activity data'!BI22*EF!$H53*EF!AH71)*NtoN2O*kgtoGg=0,"NO",('Activity data'!BI22*EF!$H53*EF!AH71)*NtoN2O*kgtoGg)</f>
        <v>0.12766661279812638</v>
      </c>
      <c r="BJ53" s="27">
        <f>IF(('Activity data'!BJ22*EF!$H53*EF!AI71)*NtoN2O*kgtoGg=0,"NO",('Activity data'!BJ22*EF!$H53*EF!AI71)*NtoN2O*kgtoGg)</f>
        <v>0.13215440513890955</v>
      </c>
      <c r="BK53" s="27">
        <f>IF(('Activity data'!BK22*EF!$H53*EF!AJ71)*NtoN2O*kgtoGg=0,"NO",('Activity data'!BK22*EF!$H53*EF!AJ71)*NtoN2O*kgtoGg)</f>
        <v>0.13680171193519958</v>
      </c>
      <c r="BL53" s="27">
        <f>IF(('Activity data'!BL22*EF!$H53*EF!AK71)*NtoN2O*kgtoGg=0,"NO",('Activity data'!BL22*EF!$H53*EF!AK71)*NtoN2O*kgtoGg)</f>
        <v>0.1415894383303804</v>
      </c>
      <c r="BM53" s="27">
        <f>IF(('Activity data'!BM22*EF!$H53*EF!AL71)*NtoN2O*kgtoGg=0,"NO",('Activity data'!BM22*EF!$H53*EF!AL71)*NtoN2O*kgtoGg)</f>
        <v>0.1417639901909151</v>
      </c>
      <c r="BN53" s="27">
        <f>IF(('Activity data'!BN22*EF!$H53*EF!AM71)*NtoN2O*kgtoGg=0,"NO",('Activity data'!BN22*EF!$H53*EF!AM71)*NtoN2O*kgtoGg)</f>
        <v>0.14100314357705207</v>
      </c>
      <c r="BO53" s="27">
        <f>IF(('Activity data'!BO22*EF!$H53*EF!AN71)*NtoN2O*kgtoGg=0,"NO",('Activity data'!BO22*EF!$H53*EF!AN71)*NtoN2O*kgtoGg)</f>
        <v>0.14018796555590538</v>
      </c>
      <c r="BP53" s="27">
        <f>IF(('Activity data'!BP22*EF!$H53*EF!AO71)*NtoN2O*kgtoGg=0,"NO",('Activity data'!BP22*EF!$H53*EF!AO71)*NtoN2O*kgtoGg)</f>
        <v>0.13896364939670722</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891.99675099412434</v>
      </c>
      <c r="AN86" s="22">
        <f>'Activity data'!AN45*EF!$H$149*CtoCO2*ttoGg</f>
        <v>896.31990476583758</v>
      </c>
      <c r="AO86" s="22">
        <f>'Activity data'!AO45*EF!$H$149*CtoCO2*ttoGg</f>
        <v>899.04350047682215</v>
      </c>
      <c r="AP86" s="22">
        <f>'Activity data'!AP45*EF!$H$149*CtoCO2*ttoGg</f>
        <v>901.3569357470551</v>
      </c>
      <c r="AQ86" s="22">
        <f>'Activity data'!AQ45*EF!$H$149*CtoCO2*ttoGg</f>
        <v>903.93985626561346</v>
      </c>
      <c r="AR86" s="22">
        <f>'Activity data'!AR45*EF!$H$149*CtoCO2*ttoGg</f>
        <v>906.90932257225506</v>
      </c>
      <c r="AS86" s="22">
        <f>'Activity data'!AS45*EF!$H$149*CtoCO2*ttoGg</f>
        <v>910.02932620418221</v>
      </c>
      <c r="AT86" s="22">
        <f>'Activity data'!AT45*EF!$H$149*CtoCO2*ttoGg</f>
        <v>913.45380339025473</v>
      </c>
      <c r="AU86" s="22">
        <f>'Activity data'!AU45*EF!$H$149*CtoCO2*ttoGg</f>
        <v>917.05967792764125</v>
      </c>
      <c r="AV86" s="22">
        <f>'Activity data'!AV45*EF!$H$149*CtoCO2*ttoGg</f>
        <v>920.77780602248185</v>
      </c>
      <c r="AW86" s="22">
        <f>'Activity data'!AW45*EF!$H$149*CtoCO2*ttoGg</f>
        <v>924.42172337739316</v>
      </c>
      <c r="AX86" s="22">
        <f>'Activity data'!AX45*EF!$H$149*CtoCO2*ttoGg</f>
        <v>928.69385065623339</v>
      </c>
      <c r="AY86" s="22">
        <f>'Activity data'!AY45*EF!$H$149*CtoCO2*ttoGg</f>
        <v>933.13061753425393</v>
      </c>
      <c r="AZ86" s="22">
        <f>'Activity data'!AZ45*EF!$H$149*CtoCO2*ttoGg</f>
        <v>937.72382544316019</v>
      </c>
      <c r="BA86" s="22">
        <f>'Activity data'!BA45*EF!$H$149*CtoCO2*ttoGg</f>
        <v>942.87010424428286</v>
      </c>
      <c r="BB86" s="22">
        <f>'Activity data'!BB45*EF!$H$149*CtoCO2*ttoGg</f>
        <v>947.63902975678127</v>
      </c>
      <c r="BC86" s="22">
        <f>'Activity data'!BC45*EF!$H$149*CtoCO2*ttoGg</f>
        <v>952.63602750223174</v>
      </c>
      <c r="BD86" s="22">
        <f>'Activity data'!BD45*EF!$H$149*CtoCO2*ttoGg</f>
        <v>957.96787185055553</v>
      </c>
      <c r="BE86" s="22">
        <f>'Activity data'!BE45*EF!$H$149*CtoCO2*ttoGg</f>
        <v>962.88811014567227</v>
      </c>
      <c r="BF86" s="22">
        <f>'Activity data'!BF45*EF!$H$149*CtoCO2*ttoGg</f>
        <v>967.79201667504117</v>
      </c>
      <c r="BG86" s="22">
        <f>'Activity data'!BG45*EF!$H$149*CtoCO2*ttoGg</f>
        <v>972.61735184379199</v>
      </c>
      <c r="BH86" s="22">
        <f>'Activity data'!BH45*EF!$H$149*CtoCO2*ttoGg</f>
        <v>977.75156291822918</v>
      </c>
      <c r="BI86" s="22">
        <f>'Activity data'!BI45*EF!$H$149*CtoCO2*ttoGg</f>
        <v>982.50158071330122</v>
      </c>
      <c r="BJ86" s="22">
        <f>'Activity data'!BJ45*EF!$H$149*CtoCO2*ttoGg</f>
        <v>987.21035498051378</v>
      </c>
      <c r="BK86" s="22">
        <f>'Activity data'!BK45*EF!$H$149*CtoCO2*ttoGg</f>
        <v>991.9563382524193</v>
      </c>
      <c r="BL86" s="22">
        <f>'Activity data'!BL45*EF!$H$149*CtoCO2*ttoGg</f>
        <v>996.75740273128213</v>
      </c>
      <c r="BM86" s="22">
        <f>'Activity data'!BM45*EF!$H$149*CtoCO2*ttoGg</f>
        <v>1001.5352603729182</v>
      </c>
      <c r="BN86" s="22">
        <f>'Activity data'!BN45*EF!$H$149*CtoCO2*ttoGg</f>
        <v>1002.5634396226677</v>
      </c>
      <c r="BO86" s="22">
        <f>'Activity data'!BO45*EF!$H$149*CtoCO2*ttoGg</f>
        <v>1002.8302750833244</v>
      </c>
      <c r="BP86" s="22">
        <f>'Activity data'!BP45*EF!$H$149*CtoCO2*ttoGg</f>
        <v>1003.0421528716323</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469.95618046490154</v>
      </c>
      <c r="AN87" s="22">
        <f>'Activity data'!AN46*EF!$H$150*CtoCO2*ttoGg</f>
        <v>469.84725500200943</v>
      </c>
      <c r="AO87" s="22">
        <f>'Activity data'!AO46*EF!$H$150*CtoCO2*ttoGg</f>
        <v>469.77863173778724</v>
      </c>
      <c r="AP87" s="22">
        <f>'Activity data'!AP46*EF!$H$150*CtoCO2*ttoGg</f>
        <v>469.72034280776347</v>
      </c>
      <c r="AQ87" s="22">
        <f>'Activity data'!AQ46*EF!$H$150*CtoCO2*ttoGg</f>
        <v>469.6552639722758</v>
      </c>
      <c r="AR87" s="22">
        <f>'Activity data'!AR46*EF!$H$150*CtoCO2*ttoGg</f>
        <v>469.58044579344761</v>
      </c>
      <c r="AS87" s="22">
        <f>'Activity data'!AS46*EF!$H$150*CtoCO2*ttoGg</f>
        <v>469.50183470122681</v>
      </c>
      <c r="AT87" s="22">
        <f>'Activity data'!AT46*EF!$H$150*CtoCO2*ttoGg</f>
        <v>469.41555214401205</v>
      </c>
      <c r="AU87" s="22">
        <f>'Activity data'!AU46*EF!$H$150*CtoCO2*ttoGg</f>
        <v>469.32469912932498</v>
      </c>
      <c r="AV87" s="22">
        <f>'Activity data'!AV46*EF!$H$150*CtoCO2*ttoGg</f>
        <v>469.23101779268762</v>
      </c>
      <c r="AW87" s="22">
        <f>'Activity data'!AW46*EF!$H$150*CtoCO2*ttoGg</f>
        <v>469.13920625750222</v>
      </c>
      <c r="AX87" s="22">
        <f>'Activity data'!AX46*EF!$H$150*CtoCO2*ttoGg</f>
        <v>469.03156644963173</v>
      </c>
      <c r="AY87" s="22">
        <f>'Activity data'!AY46*EF!$H$150*CtoCO2*ttoGg</f>
        <v>468.91977840982281</v>
      </c>
      <c r="AZ87" s="22">
        <f>'Activity data'!AZ46*EF!$H$150*CtoCO2*ttoGg</f>
        <v>468.80404870783735</v>
      </c>
      <c r="BA87" s="22">
        <f>'Activity data'!BA46*EF!$H$150*CtoCO2*ttoGg</f>
        <v>468.67438392370406</v>
      </c>
      <c r="BB87" s="22">
        <f>'Activity data'!BB46*EF!$H$150*CtoCO2*ttoGg</f>
        <v>468.55422687022485</v>
      </c>
      <c r="BC87" s="22">
        <f>'Activity data'!BC46*EF!$H$150*CtoCO2*ttoGg</f>
        <v>468.42832334672408</v>
      </c>
      <c r="BD87" s="22">
        <f>'Activity data'!BD46*EF!$H$150*CtoCO2*ttoGg</f>
        <v>468.29398308394889</v>
      </c>
      <c r="BE87" s="22">
        <f>'Activity data'!BE46*EF!$H$150*CtoCO2*ttoGg</f>
        <v>468.17001357878303</v>
      </c>
      <c r="BF87" s="22">
        <f>'Activity data'!BF46*EF!$H$150*CtoCO2*ttoGg</f>
        <v>468.04645556606886</v>
      </c>
      <c r="BG87" s="22">
        <f>'Activity data'!BG46*EF!$H$150*CtoCO2*ttoGg</f>
        <v>467.92487722427933</v>
      </c>
      <c r="BH87" s="22">
        <f>'Activity data'!BH46*EF!$H$150*CtoCO2*ttoGg</f>
        <v>467.79551649657913</v>
      </c>
      <c r="BI87" s="22">
        <f>'Activity data'!BI46*EF!$H$150*CtoCO2*ttoGg</f>
        <v>467.67583583880116</v>
      </c>
      <c r="BJ87" s="22">
        <f>'Activity data'!BJ46*EF!$H$150*CtoCO2*ttoGg</f>
        <v>467.55719434608659</v>
      </c>
      <c r="BK87" s="22">
        <f>'Activity data'!BK46*EF!$H$150*CtoCO2*ttoGg</f>
        <v>467.4376153414828</v>
      </c>
      <c r="BL87" s="22">
        <f>'Activity data'!BL46*EF!$H$150*CtoCO2*ttoGg</f>
        <v>467.31664851995623</v>
      </c>
      <c r="BM87" s="22">
        <f>'Activity data'!BM46*EF!$H$150*CtoCO2*ttoGg</f>
        <v>467.19626641403784</v>
      </c>
      <c r="BN87" s="22">
        <f>'Activity data'!BN46*EF!$H$150*CtoCO2*ttoGg</f>
        <v>467.17036058078997</v>
      </c>
      <c r="BO87" s="22">
        <f>'Activity data'!BO46*EF!$H$150*CtoCO2*ttoGg</f>
        <v>467.16363743893498</v>
      </c>
      <c r="BP87" s="22">
        <f>'Activity data'!BP46*EF!$H$150*CtoCO2*ttoGg</f>
        <v>467.15829900144547</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6.6042852152238094</v>
      </c>
      <c r="AN88" s="22">
        <f>'Activity data'!AN47*ttokg*SNEF*NtoN2O*kgtoGg</f>
        <v>6.6025684169352203</v>
      </c>
      <c r="AO88" s="22">
        <f>'Activity data'!AO47*ttokg*SNEF*NtoN2O*kgtoGg</f>
        <v>6.6014868305049577</v>
      </c>
      <c r="AP88" s="22">
        <f>'Activity data'!AP47*ttokg*SNEF*NtoN2O*kgtoGg</f>
        <v>6.6005681257994508</v>
      </c>
      <c r="AQ88" s="22">
        <f>'Activity data'!AQ47*ttokg*SNEF*NtoN2O*kgtoGg</f>
        <v>6.5995424038936434</v>
      </c>
      <c r="AR88" s="22">
        <f>'Activity data'!AR47*ttokg*SNEF*NtoN2O*kgtoGg</f>
        <v>6.5983631780454619</v>
      </c>
      <c r="AS88" s="22">
        <f>'Activity data'!AS47*ttokg*SNEF*NtoN2O*kgtoGg</f>
        <v>6.5971241712512239</v>
      </c>
      <c r="AT88" s="22">
        <f>'Activity data'!AT47*ttokg*SNEF*NtoN2O*kgtoGg</f>
        <v>6.5957642528021454</v>
      </c>
      <c r="AU88" s="22">
        <f>'Activity data'!AU47*ttokg*SNEF*NtoN2O*kgtoGg</f>
        <v>6.594332298362966</v>
      </c>
      <c r="AV88" s="22">
        <f>'Activity data'!AV47*ttokg*SNEF*NtoN2O*kgtoGg</f>
        <v>6.5928557661165899</v>
      </c>
      <c r="AW88" s="22">
        <f>'Activity data'!AW47*ttokg*SNEF*NtoN2O*kgtoGg</f>
        <v>6.5914087042240421</v>
      </c>
      <c r="AX88" s="22">
        <f>'Activity data'!AX47*ttokg*SNEF*NtoN2O*kgtoGg</f>
        <v>6.5897121694283252</v>
      </c>
      <c r="AY88" s="22">
        <f>'Activity data'!AY47*ttokg*SNEF*NtoN2O*kgtoGg</f>
        <v>6.5879502534324397</v>
      </c>
      <c r="AZ88" s="22">
        <f>'Activity data'!AZ47*ttokg*SNEF*NtoN2O*kgtoGg</f>
        <v>6.5861262120280504</v>
      </c>
      <c r="BA88" s="22">
        <f>'Activity data'!BA47*ttokg*SNEF*NtoN2O*kgtoGg</f>
        <v>6.5840825367148605</v>
      </c>
      <c r="BB88" s="22">
        <f>'Activity data'!BB47*ttokg*SNEF*NtoN2O*kgtoGg</f>
        <v>6.5821887148453193</v>
      </c>
      <c r="BC88" s="22">
        <f>'Activity data'!BC47*ttokg*SNEF*NtoN2O*kgtoGg</f>
        <v>6.5802043215920403</v>
      </c>
      <c r="BD88" s="22">
        <f>'Activity data'!BD47*ttokg*SNEF*NtoN2O*kgtoGg</f>
        <v>6.5780869550268894</v>
      </c>
      <c r="BE88" s="22">
        <f>'Activity data'!BE47*ttokg*SNEF*NtoN2O*kgtoGg</f>
        <v>6.5761330442639245</v>
      </c>
      <c r="BF88" s="22">
        <f>'Activity data'!BF47*ttokg*SNEF*NtoN2O*kgtoGg</f>
        <v>6.5741856191244104</v>
      </c>
      <c r="BG88" s="22">
        <f>'Activity data'!BG47*ttokg*SNEF*NtoN2O*kgtoGg</f>
        <v>6.5722693960157645</v>
      </c>
      <c r="BH88" s="22">
        <f>'Activity data'!BH47*ttokg*SNEF*NtoN2O*kgtoGg</f>
        <v>6.5702305130032013</v>
      </c>
      <c r="BI88" s="22">
        <f>'Activity data'!BI47*ttokg*SNEF*NtoN2O*kgtoGg</f>
        <v>6.5683441997115697</v>
      </c>
      <c r="BJ88" s="22">
        <f>'Activity data'!BJ47*ttokg*SNEF*NtoN2O*kgtoGg</f>
        <v>6.5664742649301147</v>
      </c>
      <c r="BK88" s="22">
        <f>'Activity data'!BK47*ttokg*SNEF*NtoN2O*kgtoGg</f>
        <v>6.5645895538166226</v>
      </c>
      <c r="BL88" s="22">
        <f>'Activity data'!BL47*ttokg*SNEF*NtoN2O*kgtoGg</f>
        <v>6.5626829690139603</v>
      </c>
      <c r="BM88" s="22">
        <f>'Activity data'!BM47*ttokg*SNEF*NtoN2O*kgtoGg</f>
        <v>6.5607856000431974</v>
      </c>
      <c r="BN88" s="22">
        <f>'Activity data'!BN47*ttokg*SNEF*NtoN2O*kgtoGg</f>
        <v>6.56037729248128</v>
      </c>
      <c r="BO88" s="22">
        <f>'Activity data'!BO47*ttokg*SNEF*NtoN2O*kgtoGg</f>
        <v>6.5602713275569711</v>
      </c>
      <c r="BP88" s="22">
        <f>'Activity data'!BP47*ttokg*SNEF*NtoN2O*kgtoGg</f>
        <v>6.5601871872641286</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4.3588282420477152E-2</v>
      </c>
      <c r="AN89" s="22">
        <f>'Activity data'!AN48*ttokg*ONEF*NtoN2O*kgtoGg</f>
        <v>4.3576951551772471E-2</v>
      </c>
      <c r="AO89" s="22">
        <f>'Activity data'!AO48*ttokg*ONEF*NtoN2O*kgtoGg</f>
        <v>4.3569813081332731E-2</v>
      </c>
      <c r="AP89" s="22">
        <f>'Activity data'!AP48*ttokg*ONEF*NtoN2O*kgtoGg</f>
        <v>4.3563749630276392E-2</v>
      </c>
      <c r="AQ89" s="22">
        <f>'Activity data'!AQ48*ttokg*ONEF*NtoN2O*kgtoGg</f>
        <v>4.3556979865698058E-2</v>
      </c>
      <c r="AR89" s="22">
        <f>'Activity data'!AR48*ttokg*ONEF*NtoN2O*kgtoGg</f>
        <v>4.3549196975100048E-2</v>
      </c>
      <c r="AS89" s="22">
        <f>'Activity data'!AS48*ttokg*ONEF*NtoN2O*kgtoGg</f>
        <v>4.3541019530258088E-2</v>
      </c>
      <c r="AT89" s="22">
        <f>'Activity data'!AT48*ttokg*ONEF*NtoN2O*kgtoGg</f>
        <v>4.3532044068494168E-2</v>
      </c>
      <c r="AU89" s="22">
        <f>'Activity data'!AU48*ttokg*ONEF*NtoN2O*kgtoGg</f>
        <v>4.35225931691956E-2</v>
      </c>
      <c r="AV89" s="22">
        <f>'Activity data'!AV48*ttokg*ONEF*NtoN2O*kgtoGg</f>
        <v>4.3512848056369506E-2</v>
      </c>
      <c r="AW89" s="22">
        <f>'Activity data'!AW48*ttokg*ONEF*NtoN2O*kgtoGg</f>
        <v>4.3503297447878682E-2</v>
      </c>
      <c r="AX89" s="22">
        <f>'Activity data'!AX48*ttokg*ONEF*NtoN2O*kgtoGg</f>
        <v>4.3492100318226957E-2</v>
      </c>
      <c r="AY89" s="22">
        <f>'Activity data'!AY48*ttokg*ONEF*NtoN2O*kgtoGg</f>
        <v>4.3480471672654106E-2</v>
      </c>
      <c r="AZ89" s="22">
        <f>'Activity data'!AZ48*ttokg*ONEF*NtoN2O*kgtoGg</f>
        <v>4.3468432999385138E-2</v>
      </c>
      <c r="BA89" s="22">
        <f>'Activity data'!BA48*ttokg*ONEF*NtoN2O*kgtoGg</f>
        <v>4.3454944742318098E-2</v>
      </c>
      <c r="BB89" s="22">
        <f>'Activity data'!BB48*ttokg*ONEF*NtoN2O*kgtoGg</f>
        <v>4.3442445517979107E-2</v>
      </c>
      <c r="BC89" s="22">
        <f>'Activity data'!BC48*ttokg*ONEF*NtoN2O*kgtoGg</f>
        <v>4.3429348522507467E-2</v>
      </c>
      <c r="BD89" s="22">
        <f>'Activity data'!BD48*ttokg*ONEF*NtoN2O*kgtoGg</f>
        <v>4.3415373903177484E-2</v>
      </c>
      <c r="BE89" s="22">
        <f>'Activity data'!BE48*ttokg*ONEF*NtoN2O*kgtoGg</f>
        <v>4.3402478092141906E-2</v>
      </c>
      <c r="BF89" s="22">
        <f>'Activity data'!BF48*ttokg*ONEF*NtoN2O*kgtoGg</f>
        <v>4.3389625086221108E-2</v>
      </c>
      <c r="BG89" s="22">
        <f>'Activity data'!BG48*ttokg*ONEF*NtoN2O*kgtoGg</f>
        <v>4.3376978013704055E-2</v>
      </c>
      <c r="BH89" s="22">
        <f>'Activity data'!BH48*ttokg*ONEF*NtoN2O*kgtoGg</f>
        <v>4.3363521385821134E-2</v>
      </c>
      <c r="BI89" s="22">
        <f>'Activity data'!BI48*ttokg*ONEF*NtoN2O*kgtoGg</f>
        <v>4.3351071718096365E-2</v>
      </c>
      <c r="BJ89" s="22">
        <f>'Activity data'!BJ48*ttokg*ONEF*NtoN2O*kgtoGg</f>
        <v>4.333873014853877E-2</v>
      </c>
      <c r="BK89" s="22">
        <f>'Activity data'!BK48*ttokg*ONEF*NtoN2O*kgtoGg</f>
        <v>4.3326291055189731E-2</v>
      </c>
      <c r="BL89" s="22">
        <f>'Activity data'!BL48*ttokg*ONEF*NtoN2O*kgtoGg</f>
        <v>4.3313707595492149E-2</v>
      </c>
      <c r="BM89" s="22">
        <f>'Activity data'!BM48*ttokg*ONEF*NtoN2O*kgtoGg</f>
        <v>4.3301184960285115E-2</v>
      </c>
      <c r="BN89" s="22">
        <f>'Activity data'!BN48*ttokg*ONEF*NtoN2O*kgtoGg</f>
        <v>4.3298490130376448E-2</v>
      </c>
      <c r="BO89" s="22">
        <f>'Activity data'!BO48*ttokg*ONEF*NtoN2O*kgtoGg</f>
        <v>4.3297790761876023E-2</v>
      </c>
      <c r="BP89" s="22">
        <f>'Activity data'!BP48*ttokg*ONEF*NtoN2O*kgtoGg</f>
        <v>4.3297235435943257E-2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2.9657034583387558</v>
      </c>
      <c r="AN90" s="22">
        <f>'Activity data'!AN85*CREF*NtoN2O*kgtoGg</f>
        <v>2.9785203657401711</v>
      </c>
      <c r="AO90" s="22">
        <f>'Activity data'!AO85*CREF*NtoN2O*kgtoGg</f>
        <v>2.9865950435957203</v>
      </c>
      <c r="AP90" s="22">
        <f>'Activity data'!AP85*CREF*NtoN2O*kgtoGg</f>
        <v>2.9934537137248642</v>
      </c>
      <c r="AQ90" s="22">
        <f>'Activity data'!AQ85*CREF*NtoN2O*kgtoGg</f>
        <v>3.0011113300993242</v>
      </c>
      <c r="AR90" s="22">
        <f>'Activity data'!AR85*CREF*NtoN2O*kgtoGg</f>
        <v>3.0099149435476535</v>
      </c>
      <c r="AS90" s="22">
        <f>'Activity data'!AS85*CREF*NtoN2O*kgtoGg</f>
        <v>3.0191648568642107</v>
      </c>
      <c r="AT90" s="22">
        <f>'Activity data'!AT85*CREF*NtoN2O*kgtoGg</f>
        <v>3.0293174466886432</v>
      </c>
      <c r="AU90" s="22">
        <f>'Activity data'!AU85*CREF*NtoN2O*kgtoGg</f>
        <v>3.0400078274817584</v>
      </c>
      <c r="AV90" s="22">
        <f>'Activity data'!AV85*CREF*NtoN2O*kgtoGg</f>
        <v>3.0510310077835987</v>
      </c>
      <c r="AW90" s="22">
        <f>'Activity data'!AW85*CREF*NtoN2O*kgtoGg</f>
        <v>3.0618341745878643</v>
      </c>
      <c r="AX90" s="22">
        <f>'Activity data'!AX85*CREF*NtoN2O*kgtoGg</f>
        <v>3.074499803115406</v>
      </c>
      <c r="AY90" s="22">
        <f>'Activity data'!AY85*CREF*NtoN2O*kgtoGg</f>
        <v>3.0876535406968308</v>
      </c>
      <c r="AZ90" s="22">
        <f>'Activity data'!AZ85*CREF*NtoN2O*kgtoGg</f>
        <v>3.1012710809354167</v>
      </c>
      <c r="BA90" s="22">
        <f>'Activity data'!BA85*CREF*NtoN2O*kgtoGg</f>
        <v>3.1165283172815856</v>
      </c>
      <c r="BB90" s="22">
        <f>'Activity data'!BB85*CREF*NtoN2O*kgtoGg</f>
        <v>3.1306668096706085</v>
      </c>
      <c r="BC90" s="22">
        <f>'Activity data'!BC85*CREF*NtoN2O*kgtoGg</f>
        <v>3.1454814706265948</v>
      </c>
      <c r="BD90" s="22">
        <f>'Activity data'!BD85*CREF*NtoN2O*kgtoGg</f>
        <v>3.1612888554432925</v>
      </c>
      <c r="BE90" s="22">
        <f>'Activity data'!BE85*CREF*NtoN2O*kgtoGg</f>
        <v>3.1758759467084774</v>
      </c>
      <c r="BF90" s="22">
        <f>'Activity data'!BF85*CREF*NtoN2O*kgtoGg</f>
        <v>3.1904146189859648</v>
      </c>
      <c r="BG90" s="22">
        <f>'Activity data'!BG85*CREF*NtoN2O*kgtoGg</f>
        <v>3.2047203497798442</v>
      </c>
      <c r="BH90" s="22">
        <f>'Activity data'!BH85*CREF*NtoN2O*kgtoGg</f>
        <v>3.2199418087876062</v>
      </c>
      <c r="BI90" s="22">
        <f>'Activity data'!BI85*CREF*NtoN2O*kgtoGg</f>
        <v>3.234024245233162</v>
      </c>
      <c r="BJ90" s="22">
        <f>'Activity data'!BJ85*CREF*NtoN2O*kgtoGg</f>
        <v>3.2479844064820913</v>
      </c>
      <c r="BK90" s="22">
        <f>'Activity data'!BK85*CREF*NtoN2O*kgtoGg</f>
        <v>3.2620548817269688</v>
      </c>
      <c r="BL90" s="22">
        <f>'Activity data'!BL85*CREF*NtoN2O*kgtoGg</f>
        <v>3.2762886569066625</v>
      </c>
      <c r="BM90" s="22">
        <f>'Activity data'!BM85*CREF*NtoN2O*kgtoGg</f>
        <v>3.2904536304892997</v>
      </c>
      <c r="BN90" s="22">
        <f>'Activity data'!BN85*CREF*NtoN2O*kgtoGg</f>
        <v>3.2935018862146279</v>
      </c>
      <c r="BO90" s="22">
        <f>'Activity data'!BO85*CREF*NtoN2O*kgtoGg</f>
        <v>3.2942929766017031</v>
      </c>
      <c r="BP90" s="22">
        <f>'Activity data'!BP85*CREF*NtoN2O*kgtoGg</f>
        <v>3.2949211332985402</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0.32056321299147922</v>
      </c>
      <c r="AF91" s="22">
        <f>'Activity data'!AF50*ManureNEF*NtoN2O*kgtoGg</f>
        <v>0.32309177745176459</v>
      </c>
      <c r="AG91" s="22">
        <f>'Activity data'!AG50*ManureNEF*NtoN2O*kgtoGg</f>
        <v>0.32471664946511047</v>
      </c>
      <c r="AH91" s="22">
        <f>'Activity data'!AH50*ManureNEF*NtoN2O*kgtoGg</f>
        <v>0.32579638434951891</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0.31892223343944798</v>
      </c>
      <c r="AM91" s="22">
        <f>'Activity data'!AM50*ManureNEF*NtoN2O*kgtoGg</f>
        <v>0.32227575315697121</v>
      </c>
      <c r="AN91" s="22">
        <f>'Activity data'!AN50*ManureNEF*NtoN2O*kgtoGg</f>
        <v>0.3243028206510829</v>
      </c>
      <c r="AO91" s="22">
        <f>'Activity data'!AO50*ManureNEF*NtoN2O*kgtoGg</f>
        <v>0.32603799422216245</v>
      </c>
      <c r="AP91" s="22">
        <f>'Activity data'!AP50*ManureNEF*NtoN2O*kgtoGg</f>
        <v>0.32808998669337819</v>
      </c>
      <c r="AQ91" s="22">
        <f>'Activity data'!AQ50*ManureNEF*NtoN2O*kgtoGg</f>
        <v>0.33056967656109465</v>
      </c>
      <c r="AR91" s="22">
        <f>'Activity data'!AR50*ManureNEF*NtoN2O*kgtoGg</f>
        <v>0.33305373605499911</v>
      </c>
      <c r="AS91" s="22">
        <f>'Activity data'!AS50*ManureNEF*NtoN2O*kgtoGg</f>
        <v>0.33589950033387794</v>
      </c>
      <c r="AT91" s="22">
        <f>'Activity data'!AT50*ManureNEF*NtoN2O*kgtoGg</f>
        <v>0.33899861761087846</v>
      </c>
      <c r="AU91" s="22">
        <f>'Activity data'!AU50*ManureNEF*NtoN2O*kgtoGg</f>
        <v>0.34229003642496647</v>
      </c>
      <c r="AV91" s="22">
        <f>'Activity data'!AV50*ManureNEF*NtoN2O*kgtoGg</f>
        <v>0.34559397737484987</v>
      </c>
      <c r="AW91" s="22">
        <f>'Activity data'!AW50*ManureNEF*NtoN2O*kgtoGg</f>
        <v>0.3494387044260413</v>
      </c>
      <c r="AX91" s="22">
        <f>'Activity data'!AX50*ManureNEF*NtoN2O*kgtoGg</f>
        <v>0.35355271502150287</v>
      </c>
      <c r="AY91" s="22">
        <f>'Activity data'!AY50*ManureNEF*NtoN2O*kgtoGg</f>
        <v>0.3579372834095142</v>
      </c>
      <c r="AZ91" s="22">
        <f>'Activity data'!AZ50*ManureNEF*NtoN2O*kgtoGg</f>
        <v>0.36302467743009975</v>
      </c>
      <c r="BA91" s="22">
        <f>'Activity data'!BA50*ManureNEF*NtoN2O*kgtoGg</f>
        <v>0.36784227638665579</v>
      </c>
      <c r="BB91" s="22">
        <f>'Activity data'!BB50*ManureNEF*NtoN2O*kgtoGg</f>
        <v>0.37287650448591436</v>
      </c>
      <c r="BC91" s="22">
        <f>'Activity data'!BC50*ManureNEF*NtoN2O*kgtoGg</f>
        <v>0.37842745808182143</v>
      </c>
      <c r="BD91" s="22">
        <f>'Activity data'!BD50*ManureNEF*NtoN2O*kgtoGg</f>
        <v>0.3836553772117296</v>
      </c>
      <c r="BE91" s="22">
        <f>'Activity data'!BE50*ManureNEF*NtoN2O*kgtoGg</f>
        <v>0.38900070458886199</v>
      </c>
      <c r="BF91" s="22">
        <f>'Activity data'!BF50*ManureNEF*NtoN2O*kgtoGg</f>
        <v>0.39438887912750603</v>
      </c>
      <c r="BG91" s="22">
        <f>'Activity data'!BG50*ManureNEF*NtoN2O*kgtoGg</f>
        <v>0.40014579596715671</v>
      </c>
      <c r="BH91" s="22">
        <f>'Activity data'!BH50*ManureNEF*NtoN2O*kgtoGg</f>
        <v>0.40557008813091078</v>
      </c>
      <c r="BI91" s="22">
        <f>'Activity data'!BI50*ManureNEF*NtoN2O*kgtoGg</f>
        <v>0.41107707279702382</v>
      </c>
      <c r="BJ91" s="22">
        <f>'Activity data'!BJ50*ManureNEF*NtoN2O*kgtoGg</f>
        <v>0.41676934419166684</v>
      </c>
      <c r="BK91" s="22">
        <f>'Activity data'!BK50*ManureNEF*NtoN2O*kgtoGg</f>
        <v>0.42267651687241276</v>
      </c>
      <c r="BL91" s="22">
        <f>'Activity data'!BL50*ManureNEF*NtoN2O*kgtoGg</f>
        <v>0.42854568523305009</v>
      </c>
      <c r="BM91" s="22">
        <f>'Activity data'!BM50*ManureNEF*NtoN2O*kgtoGg</f>
        <v>0.42932836056201623</v>
      </c>
      <c r="BN91" s="22">
        <f>'Activity data'!BN50*ManureNEF*NtoN2O*kgtoGg</f>
        <v>0.42908292650186086</v>
      </c>
      <c r="BO91" s="22">
        <f>'Activity data'!BO50*ManureNEF*NtoN2O*kgtoGg</f>
        <v>0.42878500851689261</v>
      </c>
      <c r="BP91" s="22">
        <f>'Activity data'!BP50*ManureNEF*NtoN2O*kgtoGg</f>
        <v>0.42803713075529093</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0.93731746283627526</v>
      </c>
      <c r="AF92" s="22">
        <f>'Activity data'!AF51*ManureNEF*NtoN2O*kgtoGg</f>
        <v>0.94471091139331731</v>
      </c>
      <c r="AG92" s="22">
        <f>'Activity data'!AG51*ManureNEF*NtoN2O*kgtoGg</f>
        <v>0.94946198965576145</v>
      </c>
      <c r="AH92" s="22">
        <f>'Activity data'!AH51*ManureNEF*NtoN2O*kgtoGg</f>
        <v>0.95261910289076102</v>
      </c>
      <c r="AI92" s="22">
        <f>'Activity data'!AI51*ManureNEF*NtoN2O*kgtoGg</f>
        <v>0.954151178054501</v>
      </c>
      <c r="AJ92" s="22">
        <f>'Activity data'!AJ51*ManureNEF*NtoN2O*kgtoGg</f>
        <v>0.95753610227115837</v>
      </c>
      <c r="AK92" s="22">
        <f>'Activity data'!AK51*ManureNEF*NtoN2O*kgtoGg</f>
        <v>0.96141917889497153</v>
      </c>
      <c r="AL92" s="22">
        <f>'Activity data'!AL51*ManureNEF*NtoN2O*kgtoGg</f>
        <v>0.93251928660163341</v>
      </c>
      <c r="AM92" s="22">
        <f>'Activity data'!AM51*ManureNEF*NtoN2O*kgtoGg</f>
        <v>0.94232488021253802</v>
      </c>
      <c r="AN92" s="22">
        <f>'Activity data'!AN51*ManureNEF*NtoN2O*kgtoGg</f>
        <v>0.94825196630219832</v>
      </c>
      <c r="AO92" s="22">
        <f>'Activity data'!AO51*ManureNEF*NtoN2O*kgtoGg</f>
        <v>0.95332556309469152</v>
      </c>
      <c r="AP92" s="22">
        <f>'Activity data'!AP51*ManureNEF*NtoN2O*kgtoGg</f>
        <v>0.95932552908870028</v>
      </c>
      <c r="AQ92" s="22">
        <f>'Activity data'!AQ51*ManureNEF*NtoN2O*kgtoGg</f>
        <v>0.96657606976596322</v>
      </c>
      <c r="AR92" s="22">
        <f>'Activity data'!AR51*ManureNEF*NtoN2O*kgtoGg</f>
        <v>0.97383938710244966</v>
      </c>
      <c r="AS92" s="22">
        <f>'Activity data'!AS51*ManureNEF*NtoN2O*kgtoGg</f>
        <v>0.98216031865544018</v>
      </c>
      <c r="AT92" s="22">
        <f>'Activity data'!AT51*ManureNEF*NtoN2O*kgtoGg</f>
        <v>0.99122204696793803</v>
      </c>
      <c r="AU92" s="22">
        <f>'Activity data'!AU51*ManureNEF*NtoN2O*kgtoGg</f>
        <v>1.0008460593527735</v>
      </c>
      <c r="AV92" s="22">
        <f>'Activity data'!AV51*ManureNEF*NtoN2O*kgtoGg</f>
        <v>1.0105066860965788</v>
      </c>
      <c r="AW92" s="22">
        <f>'Activity data'!AW51*ManureNEF*NtoN2O*kgtoGg</f>
        <v>1.0217485555902457</v>
      </c>
      <c r="AX92" s="22">
        <f>'Activity data'!AX51*ManureNEF*NtoN2O*kgtoGg</f>
        <v>1.0337778022946138</v>
      </c>
      <c r="AY92" s="22">
        <f>'Activity data'!AY51*ManureNEF*NtoN2O*kgtoGg</f>
        <v>1.0465981520744001</v>
      </c>
      <c r="AZ92" s="22">
        <f>'Activity data'!AZ51*ManureNEF*NtoN2O*kgtoGg</f>
        <v>1.0614735434561009</v>
      </c>
      <c r="BA92" s="22">
        <f>'Activity data'!BA51*ManureNEF*NtoN2O*kgtoGg</f>
        <v>1.0755600619582779</v>
      </c>
      <c r="BB92" s="22">
        <f>'Activity data'!BB51*ManureNEF*NtoN2O*kgtoGg</f>
        <v>1.0902799977403717</v>
      </c>
      <c r="BC92" s="22">
        <f>'Activity data'!BC51*ManureNEF*NtoN2O*kgtoGg</f>
        <v>1.1065108237677352</v>
      </c>
      <c r="BD92" s="22">
        <f>'Activity data'!BD51*ManureNEF*NtoN2O*kgtoGg</f>
        <v>1.1217971064607186</v>
      </c>
      <c r="BE92" s="22">
        <f>'Activity data'!BE51*ManureNEF*NtoN2O*kgtoGg</f>
        <v>1.137426687436051</v>
      </c>
      <c r="BF92" s="22">
        <f>'Activity data'!BF51*ManureNEF*NtoN2O*kgtoGg</f>
        <v>1.1531815522589683</v>
      </c>
      <c r="BG92" s="22">
        <f>'Activity data'!BG51*ManureNEF*NtoN2O*kgtoGg</f>
        <v>1.1700146087895202</v>
      </c>
      <c r="BH92" s="22">
        <f>'Activity data'!BH51*ManureNEF*NtoN2O*kgtoGg</f>
        <v>1.1858750804923284</v>
      </c>
      <c r="BI92" s="22">
        <f>'Activity data'!BI51*ManureNEF*NtoN2O*kgtoGg</f>
        <v>1.2019773426544453</v>
      </c>
      <c r="BJ92" s="22">
        <f>'Activity data'!BJ51*ManureNEF*NtoN2O*kgtoGg</f>
        <v>1.2186213777937613</v>
      </c>
      <c r="BK92" s="22">
        <f>'Activity data'!BK51*ManureNEF*NtoN2O*kgtoGg</f>
        <v>1.2358937780108121</v>
      </c>
      <c r="BL92" s="22">
        <f>'Activity data'!BL51*ManureNEF*NtoN2O*kgtoGg</f>
        <v>1.2530550547069554</v>
      </c>
      <c r="BM92" s="22">
        <f>'Activity data'!BM51*ManureNEF*NtoN2O*kgtoGg</f>
        <v>1.2553435744866432</v>
      </c>
      <c r="BN92" s="22">
        <f>'Activity data'!BN51*ManureNEF*NtoN2O*kgtoGg</f>
        <v>1.2546259324702318</v>
      </c>
      <c r="BO92" s="22">
        <f>'Activity data'!BO51*ManureNEF*NtoN2O*kgtoGg</f>
        <v>1.2537548289920819</v>
      </c>
      <c r="BP92" s="22">
        <f>'Activity data'!BP51*ManureNEF*NtoN2O*kgtoGg</f>
        <v>1.2515680562820308</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5.0141199304605817E-2</v>
      </c>
      <c r="AF93" s="22">
        <f>'Activity data'!AF52*ManureNEF*NtoN2O*kgtoGg</f>
        <v>5.0536707115294892E-2</v>
      </c>
      <c r="AG93" s="22">
        <f>'Activity data'!AG52*ManureNEF*NtoN2O*kgtoGg</f>
        <v>5.0790863013925151E-2</v>
      </c>
      <c r="AH93" s="22">
        <f>'Activity data'!AH52*ManureNEF*NtoN2O*kgtoGg</f>
        <v>5.0959750770976343E-2</v>
      </c>
      <c r="AI93" s="22">
        <f>'Activity data'!AI52*ManureNEF*NtoN2O*kgtoGg</f>
        <v>5.1041708153806126E-2</v>
      </c>
      <c r="AJ93" s="22">
        <f>'Activity data'!AJ52*ManureNEF*NtoN2O*kgtoGg</f>
        <v>5.122278251388987E-2</v>
      </c>
      <c r="AK93" s="22">
        <f>'Activity data'!AK52*ManureNEF*NtoN2O*kgtoGg</f>
        <v>5.1430505218981189E-2</v>
      </c>
      <c r="AL93" s="22">
        <f>'Activity data'!AL52*ManureNEF*NtoN2O*kgtoGg</f>
        <v>4.9884523930019499E-2</v>
      </c>
      <c r="AM93" s="22">
        <f>'Activity data'!AM52*ManureNEF*NtoN2O*kgtoGg</f>
        <v>5.0409067900486659E-2</v>
      </c>
      <c r="AN93" s="22">
        <f>'Activity data'!AN52*ManureNEF*NtoN2O*kgtoGg</f>
        <v>5.072613358708758E-2</v>
      </c>
      <c r="AO93" s="22">
        <f>'Activity data'!AO52*ManureNEF*NtoN2O*kgtoGg</f>
        <v>5.0997542408591695E-2</v>
      </c>
      <c r="AP93" s="22">
        <f>'Activity data'!AP52*ManureNEF*NtoN2O*kgtoGg</f>
        <v>5.1318506759150256E-2</v>
      </c>
      <c r="AQ93" s="22">
        <f>'Activity data'!AQ52*ManureNEF*NtoN2O*kgtoGg</f>
        <v>5.1706369804040822E-2</v>
      </c>
      <c r="AR93" s="22">
        <f>'Activity data'!AR52*ManureNEF*NtoN2O*kgtoGg</f>
        <v>5.2094916328160164E-2</v>
      </c>
      <c r="AS93" s="22">
        <f>'Activity data'!AS52*ManureNEF*NtoN2O*kgtoGg</f>
        <v>5.2540039249625817E-2</v>
      </c>
      <c r="AT93" s="22">
        <f>'Activity data'!AT52*ManureNEF*NtoN2O*kgtoGg</f>
        <v>5.3024790620827475E-2</v>
      </c>
      <c r="AU93" s="22">
        <f>'Activity data'!AU52*ManureNEF*NtoN2O*kgtoGg</f>
        <v>5.3539621019524863E-2</v>
      </c>
      <c r="AV93" s="22">
        <f>'Activity data'!AV52*ManureNEF*NtoN2O*kgtoGg</f>
        <v>5.4056410079981292E-2</v>
      </c>
      <c r="AW93" s="22">
        <f>'Activity data'!AW52*ManureNEF*NtoN2O*kgtoGg</f>
        <v>5.4657786711899185E-2</v>
      </c>
      <c r="AX93" s="22">
        <f>'Activity data'!AX52*ManureNEF*NtoN2O*kgtoGg</f>
        <v>5.5301283585053436E-2</v>
      </c>
      <c r="AY93" s="22">
        <f>'Activity data'!AY52*ManureNEF*NtoN2O*kgtoGg</f>
        <v>5.5987100012198469E-2</v>
      </c>
      <c r="AZ93" s="22">
        <f>'Activity data'!AZ52*ManureNEF*NtoN2O*kgtoGg</f>
        <v>5.678284957792927E-2</v>
      </c>
      <c r="BA93" s="22">
        <f>'Activity data'!BA52*ManureNEF*NtoN2O*kgtoGg</f>
        <v>5.7536398892574926E-2</v>
      </c>
      <c r="BB93" s="22">
        <f>'Activity data'!BB52*ManureNEF*NtoN2O*kgtoGg</f>
        <v>5.8323832460245355E-2</v>
      </c>
      <c r="BC93" s="22">
        <f>'Activity data'!BC52*ManureNEF*NtoN2O*kgtoGg</f>
        <v>5.9192090137056182E-2</v>
      </c>
      <c r="BD93" s="22">
        <f>'Activity data'!BD52*ManureNEF*NtoN2O*kgtoGg</f>
        <v>6.0009820071177014E-2</v>
      </c>
      <c r="BE93" s="22">
        <f>'Activity data'!BE52*ManureNEF*NtoN2O*kgtoGg</f>
        <v>6.0845914527755479E-2</v>
      </c>
      <c r="BF93" s="22">
        <f>'Activity data'!BF52*ManureNEF*NtoN2O*kgtoGg</f>
        <v>6.1688710963781146E-2</v>
      </c>
      <c r="BG93" s="22">
        <f>'Activity data'!BG52*ManureNEF*NtoN2O*kgtoGg</f>
        <v>6.2589184576904794E-2</v>
      </c>
      <c r="BH93" s="22">
        <f>'Activity data'!BH52*ManureNEF*NtoN2O*kgtoGg</f>
        <v>6.3437630385552321E-2</v>
      </c>
      <c r="BI93" s="22">
        <f>'Activity data'!BI52*ManureNEF*NtoN2O*kgtoGg</f>
        <v>6.4299010620465072E-2</v>
      </c>
      <c r="BJ93" s="22">
        <f>'Activity data'!BJ52*ManureNEF*NtoN2O*kgtoGg</f>
        <v>6.5189372654933103E-2</v>
      </c>
      <c r="BK93" s="22">
        <f>'Activity data'!BK52*ManureNEF*NtoN2O*kgtoGg</f>
        <v>6.6113348678095415E-2</v>
      </c>
      <c r="BL93" s="22">
        <f>'Activity data'!BL52*ManureNEF*NtoN2O*kgtoGg</f>
        <v>6.7031380219446435E-2</v>
      </c>
      <c r="BM93" s="22">
        <f>'Activity data'!BM52*ManureNEF*NtoN2O*kgtoGg</f>
        <v>6.7153803124103115E-2</v>
      </c>
      <c r="BN93" s="22">
        <f>'Activity data'!BN52*ManureNEF*NtoN2O*kgtoGg</f>
        <v>6.7115413322567416E-2</v>
      </c>
      <c r="BO93" s="22">
        <f>'Activity data'!BO52*ManureNEF*NtoN2O*kgtoGg</f>
        <v>6.7068814198103538E-2</v>
      </c>
      <c r="BP93" s="22">
        <f>'Activity data'!BP52*ManureNEF*NtoN2O*kgtoGg</f>
        <v>6.6951834187983242E-2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0.39653071954810198</v>
      </c>
      <c r="AF94" s="22">
        <f>'Activity data'!AF53*ManureNEF*NtoN2O*kgtoGg</f>
        <v>0.39521014945095029</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0.36459067483623864</v>
      </c>
      <c r="AK94" s="22">
        <f>'Activity data'!AK53*ManureNEF*NtoN2O*kgtoGg</f>
        <v>0.3572142444544395</v>
      </c>
      <c r="AL94" s="22">
        <f>'Activity data'!AL53*ManureNEF*NtoN2O*kgtoGg</f>
        <v>0.31424438153263862</v>
      </c>
      <c r="AM94" s="22">
        <f>'Activity data'!AM53*ManureNEF*NtoN2O*kgtoGg</f>
        <v>0.3193487027496259</v>
      </c>
      <c r="AN94" s="22">
        <f>'Activity data'!AN53*ManureNEF*NtoN2O*kgtoGg</f>
        <v>0.32003071631751451</v>
      </c>
      <c r="AO94" s="22">
        <f>'Activity data'!AO53*ManureNEF*NtoN2O*kgtoGg</f>
        <v>0.3196187643927515</v>
      </c>
      <c r="AP94" s="22">
        <f>'Activity data'!AP53*ManureNEF*NtoN2O*kgtoGg</f>
        <v>0.31997865239462103</v>
      </c>
      <c r="AQ94" s="22">
        <f>'Activity data'!AQ53*ManureNEF*NtoN2O*kgtoGg</f>
        <v>0.32140590673548131</v>
      </c>
      <c r="AR94" s="22">
        <f>'Activity data'!AR53*ManureNEF*NtoN2O*kgtoGg</f>
        <v>0.32327474894920888</v>
      </c>
      <c r="AS94" s="22">
        <f>'Activity data'!AS53*ManureNEF*NtoN2O*kgtoGg</f>
        <v>0.32596074346768161</v>
      </c>
      <c r="AT94" s="22">
        <f>'Activity data'!AT53*ManureNEF*NtoN2O*kgtoGg</f>
        <v>0.32912557430500838</v>
      </c>
      <c r="AU94" s="22">
        <f>'Activity data'!AU53*ManureNEF*NtoN2O*kgtoGg</f>
        <v>0.33258002079289994</v>
      </c>
      <c r="AV94" s="22">
        <f>'Activity data'!AV53*ManureNEF*NtoN2O*kgtoGg</f>
        <v>0.33582115512457722</v>
      </c>
      <c r="AW94" s="22">
        <f>'Activity data'!AW53*ManureNEF*NtoN2O*kgtoGg</f>
        <v>0.33789452808364595</v>
      </c>
      <c r="AX94" s="22">
        <f>'Activity data'!AX53*ManureNEF*NtoN2O*kgtoGg</f>
        <v>0.3402606159138189</v>
      </c>
      <c r="AY94" s="22">
        <f>'Activity data'!AY53*ManureNEF*NtoN2O*kgtoGg</f>
        <v>0.34288738971632887</v>
      </c>
      <c r="AZ94" s="22">
        <f>'Activity data'!AZ53*ManureNEF*NtoN2O*kgtoGg</f>
        <v>0.34681321850900065</v>
      </c>
      <c r="BA94" s="22">
        <f>'Activity data'!BA53*ManureNEF*NtoN2O*kgtoGg</f>
        <v>0.3495694742670416</v>
      </c>
      <c r="BB94" s="22">
        <f>'Activity data'!BB53*ManureNEF*NtoN2O*kgtoGg</f>
        <v>0.35276912591782955</v>
      </c>
      <c r="BC94" s="22">
        <f>'Activity data'!BC53*ManureNEF*NtoN2O*kgtoGg</f>
        <v>0.35666367344072974</v>
      </c>
      <c r="BD94" s="22">
        <f>'Activity data'!BD53*ManureNEF*NtoN2O*kgtoGg</f>
        <v>0.35928628878412144</v>
      </c>
      <c r="BE94" s="22">
        <f>'Activity data'!BE53*ManureNEF*NtoN2O*kgtoGg</f>
        <v>0.36167193340892528</v>
      </c>
      <c r="BF94" s="22">
        <f>'Activity data'!BF53*ManureNEF*NtoN2O*kgtoGg</f>
        <v>0.36365333815275047</v>
      </c>
      <c r="BG94" s="22">
        <f>'Activity data'!BG53*ManureNEF*NtoN2O*kgtoGg</f>
        <v>0.36811395965213678</v>
      </c>
      <c r="BH94" s="22">
        <f>'Activity data'!BH53*ManureNEF*NtoN2O*kgtoGg</f>
        <v>0.37145763720927594</v>
      </c>
      <c r="BI94" s="22">
        <f>'Activity data'!BI53*ManureNEF*NtoN2O*kgtoGg</f>
        <v>0.37457252212059405</v>
      </c>
      <c r="BJ94" s="22">
        <f>'Activity data'!BJ53*ManureNEF*NtoN2O*kgtoGg</f>
        <v>0.37765900622878934</v>
      </c>
      <c r="BK94" s="22">
        <f>'Activity data'!BK53*ManureNEF*NtoN2O*kgtoGg</f>
        <v>0.38075946903541186</v>
      </c>
      <c r="BL94" s="22">
        <f>'Activity data'!BL53*ManureNEF*NtoN2O*kgtoGg</f>
        <v>0.38367954492211653</v>
      </c>
      <c r="BM94" s="22">
        <f>'Activity data'!BM53*ManureNEF*NtoN2O*kgtoGg</f>
        <v>0.37679221645938232</v>
      </c>
      <c r="BN94" s="22">
        <f>'Activity data'!BN53*ManureNEF*NtoN2O*kgtoGg</f>
        <v>0.36805423943121995</v>
      </c>
      <c r="BO94" s="22">
        <f>'Activity data'!BO53*ManureNEF*NtoN2O*kgtoGg</f>
        <v>0.35931383793010313</v>
      </c>
      <c r="BP94" s="22">
        <f>'Activity data'!BP53*ManureNEF*NtoN2O*kgtoGg</f>
        <v>0.34989005084485175</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2.6602988559851242</v>
      </c>
      <c r="AE95" s="22">
        <f>'Activity data'!AE54*ManureNEF*NtoN2O*kgtoGg</f>
        <v>2.6372269335947092</v>
      </c>
      <c r="AF95" s="22">
        <f>'Activity data'!AF54*ManureNEF*NtoN2O*kgtoGg</f>
        <v>2.6284441511866348</v>
      </c>
      <c r="AG95" s="22">
        <f>'Activity data'!AG54*ManureNEF*NtoN2O*kgtoGg</f>
        <v>2.5933447201068058</v>
      </c>
      <c r="AH95" s="22">
        <f>'Activity data'!AH54*ManureNEF*NtoN2O*kgtoGg</f>
        <v>2.5423970387070205</v>
      </c>
      <c r="AI95" s="22">
        <f>'Activity data'!AI54*ManureNEF*NtoN2O*kgtoGg</f>
        <v>2.4766546252796311</v>
      </c>
      <c r="AJ95" s="22">
        <f>'Activity data'!AJ54*ManureNEF*NtoN2O*kgtoGg</f>
        <v>2.4248016610449814</v>
      </c>
      <c r="AK95" s="22">
        <f>'Activity data'!AK54*ManureNEF*NtoN2O*kgtoGg</f>
        <v>2.375742862022205</v>
      </c>
      <c r="AL95" s="22">
        <f>'Activity data'!AL54*ManureNEF*NtoN2O*kgtoGg</f>
        <v>2.0899610190432036</v>
      </c>
      <c r="AM95" s="22">
        <f>'Activity data'!AM54*ManureNEF*NtoN2O*kgtoGg</f>
        <v>2.1239085866024059</v>
      </c>
      <c r="AN95" s="22">
        <f>'Activity data'!AN54*ManureNEF*NtoN2O*kgtoGg</f>
        <v>2.1284444887699916</v>
      </c>
      <c r="AO95" s="22">
        <f>'Activity data'!AO54*ManureNEF*NtoN2O*kgtoGg</f>
        <v>2.1257046992460693</v>
      </c>
      <c r="AP95" s="22">
        <f>'Activity data'!AP54*ManureNEF*NtoN2O*kgtoGg</f>
        <v>2.1280982246019104</v>
      </c>
      <c r="AQ95" s="22">
        <f>'Activity data'!AQ54*ManureNEF*NtoN2O*kgtoGg</f>
        <v>2.1375905373112407</v>
      </c>
      <c r="AR95" s="22">
        <f>'Activity data'!AR54*ManureNEF*NtoN2O*kgtoGg</f>
        <v>2.150019740845075</v>
      </c>
      <c r="AS95" s="22">
        <f>'Activity data'!AS54*ManureNEF*NtoN2O*kgtoGg</f>
        <v>2.1678836205860366</v>
      </c>
      <c r="AT95" s="22">
        <f>'Activity data'!AT54*ManureNEF*NtoN2O*kgtoGg</f>
        <v>2.1889321212771828</v>
      </c>
      <c r="AU95" s="22">
        <f>'Activity data'!AU54*ManureNEF*NtoN2O*kgtoGg</f>
        <v>2.2119067834393267</v>
      </c>
      <c r="AV95" s="22">
        <f>'Activity data'!AV54*ManureNEF*NtoN2O*kgtoGg</f>
        <v>2.2334627596437397</v>
      </c>
      <c r="AW95" s="22">
        <f>'Activity data'!AW54*ManureNEF*NtoN2O*kgtoGg</f>
        <v>2.2472522461613913</v>
      </c>
      <c r="AX95" s="22">
        <f>'Activity data'!AX54*ManureNEF*NtoN2O*kgtoGg</f>
        <v>2.2629885062929995</v>
      </c>
      <c r="AY95" s="22">
        <f>'Activity data'!AY54*ManureNEF*NtoN2O*kgtoGg</f>
        <v>2.28045852381985</v>
      </c>
      <c r="AZ95" s="22">
        <f>'Activity data'!AZ54*ManureNEF*NtoN2O*kgtoGg</f>
        <v>2.3065682321433685</v>
      </c>
      <c r="BA95" s="22">
        <f>'Activity data'!BA54*ManureNEF*NtoN2O*kgtoGg</f>
        <v>2.3248994018677847</v>
      </c>
      <c r="BB95" s="22">
        <f>'Activity data'!BB54*ManureNEF*NtoN2O*kgtoGg</f>
        <v>2.3461794871060611</v>
      </c>
      <c r="BC95" s="22">
        <f>'Activity data'!BC54*ManureNEF*NtoN2O*kgtoGg</f>
        <v>2.3720811515048794</v>
      </c>
      <c r="BD95" s="22">
        <f>'Activity data'!BD54*ManureNEF*NtoN2O*kgtoGg</f>
        <v>2.3895235121571221</v>
      </c>
      <c r="BE95" s="22">
        <f>'Activity data'!BE54*ManureNEF*NtoN2O*kgtoGg</f>
        <v>2.4053898396529805</v>
      </c>
      <c r="BF95" s="22">
        <f>'Activity data'!BF54*ManureNEF*NtoN2O*kgtoGg</f>
        <v>2.4185676685049868</v>
      </c>
      <c r="BG95" s="22">
        <f>'Activity data'!BG54*ManureNEF*NtoN2O*kgtoGg</f>
        <v>2.4482341497606113</v>
      </c>
      <c r="BH95" s="22">
        <f>'Activity data'!BH54*ManureNEF*NtoN2O*kgtoGg</f>
        <v>2.4704721153865608</v>
      </c>
      <c r="BI95" s="22">
        <f>'Activity data'!BI54*ManureNEF*NtoN2O*kgtoGg</f>
        <v>2.4911884381787459</v>
      </c>
      <c r="BJ95" s="22">
        <f>'Activity data'!BJ54*ManureNEF*NtoN2O*kgtoGg</f>
        <v>2.5117158743116157</v>
      </c>
      <c r="BK95" s="22">
        <f>'Activity data'!BK54*ManureNEF*NtoN2O*kgtoGg</f>
        <v>2.5323362792818838</v>
      </c>
      <c r="BL95" s="22">
        <f>'Activity data'!BL54*ManureNEF*NtoN2O*kgtoGg</f>
        <v>2.5517569758305245</v>
      </c>
      <c r="BM95" s="22">
        <f>'Activity data'!BM54*ManureNEF*NtoN2O*kgtoGg</f>
        <v>2.5059510717050237</v>
      </c>
      <c r="BN95" s="22">
        <f>'Activity data'!BN54*ManureNEF*NtoN2O*kgtoGg</f>
        <v>2.4478369654636136</v>
      </c>
      <c r="BO95" s="22">
        <f>'Activity data'!BO54*ManureNEF*NtoN2O*kgtoGg</f>
        <v>2.3897067346571679</v>
      </c>
      <c r="BP95" s="22">
        <f>'Activity data'!BP54*ManureNEF*NtoN2O*kgtoGg</f>
        <v>2.3270314767452223</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0.35516571939691521</v>
      </c>
      <c r="AF96" s="22">
        <f>'Activity data'!AF55*ManureNEF*NtoN2O*kgtoGg</f>
        <v>0.36891582276573992</v>
      </c>
      <c r="AG96" s="22">
        <f>'Activity data'!AG55*ManureNEF*NtoN2O*kgtoGg</f>
        <v>0.379170347917821</v>
      </c>
      <c r="AH96" s="22">
        <f>'Activity data'!AH55*ManureNEF*NtoN2O*kgtoGg</f>
        <v>0.38707850955818868</v>
      </c>
      <c r="AI96" s="22">
        <f>'Activity data'!AI55*ManureNEF*NtoN2O*kgtoGg</f>
        <v>0.39252728601928999</v>
      </c>
      <c r="AJ96" s="22">
        <f>'Activity data'!AJ55*ManureNEF*NtoN2O*kgtoGg</f>
        <v>0.3999671364536494</v>
      </c>
      <c r="AK96" s="22">
        <f>'Activity data'!AK55*ManureNEF*NtoN2O*kgtoGg</f>
        <v>0.40776627193753157</v>
      </c>
      <c r="AL96" s="22">
        <f>'Activity data'!AL55*ManureNEF*NtoN2O*kgtoGg</f>
        <v>0.37321311953085867</v>
      </c>
      <c r="AM96" s="22">
        <f>'Activity data'!AM55*ManureNEF*NtoN2O*kgtoGg</f>
        <v>0.38841304242891805</v>
      </c>
      <c r="AN96" s="22">
        <f>'Activity data'!AN55*ManureNEF*NtoN2O*kgtoGg</f>
        <v>0.39849167744131536</v>
      </c>
      <c r="AO96" s="22">
        <f>'Activity data'!AO55*ManureNEF*NtoN2O*kgtoGg</f>
        <v>0.40731524933255242</v>
      </c>
      <c r="AP96" s="22">
        <f>'Activity data'!AP55*ManureNEF*NtoN2O*kgtoGg</f>
        <v>0.41722759477210569</v>
      </c>
      <c r="AQ96" s="22">
        <f>'Activity data'!AQ55*ManureNEF*NtoN2O*kgtoGg</f>
        <v>0.42869870273452282</v>
      </c>
      <c r="AR96" s="22">
        <f>'Activity data'!AR55*ManureNEF*NtoN2O*kgtoGg</f>
        <v>0.440979111565592</v>
      </c>
      <c r="AS96" s="22">
        <f>'Activity data'!AS55*ManureNEF*NtoN2O*kgtoGg</f>
        <v>0.45464165014975438</v>
      </c>
      <c r="AT96" s="22">
        <f>'Activity data'!AT55*ManureNEF*NtoN2O*kgtoGg</f>
        <v>0.469289070926172</v>
      </c>
      <c r="AU96" s="22">
        <f>'Activity data'!AU55*ManureNEF*NtoN2O*kgtoGg</f>
        <v>0.48470097215801394</v>
      </c>
      <c r="AV96" s="22">
        <f>'Activity data'!AV55*ManureNEF*NtoN2O*kgtoGg</f>
        <v>0.50016699741904436</v>
      </c>
      <c r="AW96" s="22">
        <f>'Activity data'!AW55*ManureNEF*NtoN2O*kgtoGg</f>
        <v>0.51994434889767294</v>
      </c>
      <c r="AX96" s="22">
        <f>'Activity data'!AX55*ManureNEF*NtoN2O*kgtoGg</f>
        <v>0.5409820221595476</v>
      </c>
      <c r="AY96" s="22">
        <f>'Activity data'!AY55*ManureNEF*NtoN2O*kgtoGg</f>
        <v>0.56331819030080266</v>
      </c>
      <c r="AZ96" s="22">
        <f>'Activity data'!AZ55*ManureNEF*NtoN2O*kgtoGg</f>
        <v>0.58880774036949401</v>
      </c>
      <c r="BA96" s="22">
        <f>'Activity data'!BA55*ManureNEF*NtoN2O*kgtoGg</f>
        <v>0.61339500017343807</v>
      </c>
      <c r="BB96" s="22">
        <f>'Activity data'!BB55*ManureNEF*NtoN2O*kgtoGg</f>
        <v>0.63986471341490092</v>
      </c>
      <c r="BC96" s="22">
        <f>'Activity data'!BC55*ManureNEF*NtoN2O*kgtoGg</f>
        <v>0.66883363737205637</v>
      </c>
      <c r="BD96" s="22">
        <f>'Activity data'!BD55*ManureNEF*NtoN2O*kgtoGg</f>
        <v>0.69669250106616087</v>
      </c>
      <c r="BE96" s="22">
        <f>'Activity data'!BE55*ManureNEF*NtoN2O*kgtoGg</f>
        <v>0.72534590501203133</v>
      </c>
      <c r="BF96" s="22">
        <f>'Activity data'!BF55*ManureNEF*NtoN2O*kgtoGg</f>
        <v>0.75447618708840136</v>
      </c>
      <c r="BG96" s="22">
        <f>'Activity data'!BG55*ManureNEF*NtoN2O*kgtoGg</f>
        <v>0.78527953626699432</v>
      </c>
      <c r="BH96" s="22">
        <f>'Activity data'!BH55*ManureNEF*NtoN2O*kgtoGg</f>
        <v>0.81484783403237082</v>
      </c>
      <c r="BI96" s="22">
        <f>'Activity data'!BI55*ManureNEF*NtoN2O*kgtoGg</f>
        <v>0.84503547528450507</v>
      </c>
      <c r="BJ96" s="22">
        <f>'Activity data'!BJ55*ManureNEF*NtoN2O*kgtoGg</f>
        <v>0.87631983022178062</v>
      </c>
      <c r="BK96" s="22">
        <f>'Activity data'!BK55*ManureNEF*NtoN2O*kgtoGg</f>
        <v>0.90885513896950187</v>
      </c>
      <c r="BL96" s="22">
        <f>'Activity data'!BL55*ManureNEF*NtoN2O*kgtoGg</f>
        <v>0.94222937960724962</v>
      </c>
      <c r="BM96" s="22">
        <f>'Activity data'!BM55*ManureNEF*NtoN2O*kgtoGg</f>
        <v>0.95214348685587957</v>
      </c>
      <c r="BN96" s="22">
        <f>'Activity data'!BN55*ManureNEF*NtoN2O*kgtoGg</f>
        <v>0.95719161531013108</v>
      </c>
      <c r="BO96" s="22">
        <f>'Activity data'!BO55*ManureNEF*NtoN2O*kgtoGg</f>
        <v>0.96189454806833219</v>
      </c>
      <c r="BP96" s="22">
        <f>'Activity data'!BP55*ManureNEF*NtoN2O*kgtoGg</f>
        <v>0.96435594361750065</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5.9533053152539019E-2</v>
      </c>
      <c r="AM97" s="22">
        <f>'Activity data'!AM56*ManureNEF*NtoN2O*kgtoGg</f>
        <v>5.9622626433628173E-2</v>
      </c>
      <c r="AN97" s="22">
        <f>'Activity data'!AN56*ManureNEF*NtoN2O*kgtoGg</f>
        <v>5.9722199774339783E-2</v>
      </c>
      <c r="AO97" s="22">
        <f>'Activity data'!AO56*ManureNEF*NtoN2O*kgtoGg</f>
        <v>5.983442272336837E-2</v>
      </c>
      <c r="AP97" s="22">
        <f>'Activity data'!AP56*ManureNEF*NtoN2O*kgtoGg</f>
        <v>5.9960597156867579E-2</v>
      </c>
      <c r="AQ97" s="22">
        <f>'Activity data'!AQ56*ManureNEF*NtoN2O*kgtoGg</f>
        <v>6.0100418807922086E-2</v>
      </c>
      <c r="AR97" s="22">
        <f>'Activity data'!AR56*ManureNEF*NtoN2O*kgtoGg</f>
        <v>6.0186384074546649E-2</v>
      </c>
      <c r="AS97" s="22">
        <f>'Activity data'!AS56*ManureNEF*NtoN2O*kgtoGg</f>
        <v>6.0283905469555747E-2</v>
      </c>
      <c r="AT97" s="22">
        <f>'Activity data'!AT56*ManureNEF*NtoN2O*kgtoGg</f>
        <v>6.0392101130913527E-2</v>
      </c>
      <c r="AU97" s="22">
        <f>'Activity data'!AU56*ManureNEF*NtoN2O*kgtoGg</f>
        <v>6.0510302677043659E-2</v>
      </c>
      <c r="AV97" s="22">
        <f>'Activity data'!AV56*ManureNEF*NtoN2O*kgtoGg</f>
        <v>6.0637484104422316E-2</v>
      </c>
      <c r="AW97" s="22">
        <f>'Activity data'!AW56*ManureNEF*NtoN2O*kgtoGg</f>
        <v>6.0722267332521125E-2</v>
      </c>
      <c r="AX97" s="22">
        <f>'Activity data'!AX56*ManureNEF*NtoN2O*kgtoGg</f>
        <v>6.0815693530942252E-2</v>
      </c>
      <c r="AY97" s="22">
        <f>'Activity data'!AY56*ManureNEF*NtoN2O*kgtoGg</f>
        <v>6.0917438947275838E-2</v>
      </c>
      <c r="AZ97" s="22">
        <f>'Activity data'!AZ56*ManureNEF*NtoN2O*kgtoGg</f>
        <v>6.1028672702169356E-2</v>
      </c>
      <c r="BA97" s="22">
        <f>'Activity data'!BA56*ManureNEF*NtoN2O*kgtoGg</f>
        <v>6.1145817503656337E-2</v>
      </c>
      <c r="BB97" s="22">
        <f>'Activity data'!BB56*ManureNEF*NtoN2O*kgtoGg</f>
        <v>6.1220417018935484E-2</v>
      </c>
      <c r="BC97" s="22">
        <f>'Activity data'!BC56*ManureNEF*NtoN2O*kgtoGg</f>
        <v>6.1302728119439355E-2</v>
      </c>
      <c r="BD97" s="22">
        <f>'Activity data'!BD56*ManureNEF*NtoN2O*kgtoGg</f>
        <v>6.1389674469168841E-2</v>
      </c>
      <c r="BE97" s="22">
        <f>'Activity data'!BE56*ManureNEF*NtoN2O*kgtoGg</f>
        <v>6.1482543590372467E-2</v>
      </c>
      <c r="BF97" s="22">
        <f>'Activity data'!BF56*ManureNEF*NtoN2O*kgtoGg</f>
        <v>6.1580890323504577E-2</v>
      </c>
      <c r="BG97" s="22">
        <f>'Activity data'!BG56*ManureNEF*NtoN2O*kgtoGg</f>
        <v>6.1639213186725099E-2</v>
      </c>
      <c r="BH97" s="22">
        <f>'Activity data'!BH56*ManureNEF*NtoN2O*kgtoGg</f>
        <v>6.1701105053193442E-2</v>
      </c>
      <c r="BI97" s="22">
        <f>'Activity data'!BI56*ManureNEF*NtoN2O*kgtoGg</f>
        <v>6.1767811324277284E-2</v>
      </c>
      <c r="BJ97" s="22">
        <f>'Activity data'!BJ56*ManureNEF*NtoN2O*kgtoGg</f>
        <v>6.1839527340479886E-2</v>
      </c>
      <c r="BK97" s="22">
        <f>'Activity data'!BK56*ManureNEF*NtoN2O*kgtoGg</f>
        <v>6.1916211063779515E-2</v>
      </c>
      <c r="BL97" s="22">
        <f>'Activity data'!BL56*ManureNEF*NtoN2O*kgtoGg</f>
        <v>6.1949982934671022E-2</v>
      </c>
      <c r="BM97" s="22">
        <f>'Activity data'!BM56*ManureNEF*NtoN2O*kgtoGg</f>
        <v>6.1970279607974715E-2</v>
      </c>
      <c r="BN97" s="22">
        <f>'Activity data'!BN56*ManureNEF*NtoN2O*kgtoGg</f>
        <v>6.19907354661028E-2</v>
      </c>
      <c r="BO97" s="22">
        <f>'Activity data'!BO56*ManureNEF*NtoN2O*kgtoGg</f>
        <v>6.2014540117516635E-2</v>
      </c>
      <c r="BP97" s="22">
        <f>'Activity data'!BP56*ManureNEF*NtoN2O*kgtoGg</f>
        <v>6.2040237192478087E-2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4.8451812868114626E-2</v>
      </c>
      <c r="AM98" s="22">
        <f>'Activity data'!AM57*ManureNEF*NtoN2O*kgtoGg</f>
        <v>4.8524713343119572E-2</v>
      </c>
      <c r="AN98" s="22">
        <f>'Activity data'!AN57*ManureNEF*NtoN2O*kgtoGg</f>
        <v>4.8605752507337306E-2</v>
      </c>
      <c r="AO98" s="22">
        <f>'Activity data'!AO57*ManureNEF*NtoN2O*kgtoGg</f>
        <v>4.8697086733248914E-2</v>
      </c>
      <c r="AP98" s="22">
        <f>'Activity data'!AP57*ManureNEF*NtoN2O*kgtoGg</f>
        <v>4.8799775571077862E-2</v>
      </c>
      <c r="AQ98" s="22">
        <f>'Activity data'!AQ57*ManureNEF*NtoN2O*kgtoGg</f>
        <v>4.8913571388914487E-2</v>
      </c>
      <c r="AR98" s="22">
        <f>'Activity data'!AR57*ManureNEF*NtoN2O*kgtoGg</f>
        <v>4.8983535430586901E-2</v>
      </c>
      <c r="AS98" s="22">
        <f>'Activity data'!AS57*ManureNEF*NtoN2O*kgtoGg</f>
        <v>4.9062904589926196E-2</v>
      </c>
      <c r="AT98" s="22">
        <f>'Activity data'!AT57*ManureNEF*NtoN2O*kgtoGg</f>
        <v>4.9150961151107717E-2</v>
      </c>
      <c r="AU98" s="22">
        <f>'Activity data'!AU57*ManureNEF*NtoN2O*kgtoGg</f>
        <v>4.9247161142382222E-2</v>
      </c>
      <c r="AV98" s="22">
        <f>'Activity data'!AV57*ManureNEF*NtoN2O*kgtoGg</f>
        <v>4.9350669536347196E-2</v>
      </c>
      <c r="AW98" s="22">
        <f>'Activity data'!AW57*ManureNEF*NtoN2O*kgtoGg</f>
        <v>4.9419671559335535E-2</v>
      </c>
      <c r="AX98" s="22">
        <f>'Activity data'!AX57*ManureNEF*NtoN2O*kgtoGg</f>
        <v>4.9495707785317124E-2</v>
      </c>
      <c r="AY98" s="22">
        <f>'Activity data'!AY57*ManureNEF*NtoN2O*kgtoGg</f>
        <v>4.9578514723838341E-2</v>
      </c>
      <c r="AZ98" s="22">
        <f>'Activity data'!AZ57*ManureNEF*NtoN2O*kgtoGg</f>
        <v>4.9669043880186323E-2</v>
      </c>
      <c r="BA98" s="22">
        <f>'Activity data'!BA57*ManureNEF*NtoN2O*kgtoGg</f>
        <v>4.9764383824965848E-2</v>
      </c>
      <c r="BB98" s="22">
        <f>'Activity data'!BB57*ManureNEF*NtoN2O*kgtoGg</f>
        <v>4.9825097690003088E-2</v>
      </c>
      <c r="BC98" s="22">
        <f>'Activity data'!BC57*ManureNEF*NtoN2O*kgtoGg</f>
        <v>4.9892087737168356E-2</v>
      </c>
      <c r="BD98" s="22">
        <f>'Activity data'!BD57*ManureNEF*NtoN2O*kgtoGg</f>
        <v>4.9962850247128418E-2</v>
      </c>
      <c r="BE98" s="22">
        <f>'Activity data'!BE57*ManureNEF*NtoN2O*kgtoGg</f>
        <v>5.0038433087979103E-2</v>
      </c>
      <c r="BF98" s="22">
        <f>'Activity data'!BF57*ManureNEF*NtoN2O*kgtoGg</f>
        <v>5.0118473960361357E-2</v>
      </c>
      <c r="BG98" s="22">
        <f>'Activity data'!BG57*ManureNEF*NtoN2O*kgtoGg</f>
        <v>5.0165940843127331E-2</v>
      </c>
      <c r="BH98" s="22">
        <f>'Activity data'!BH57*ManureNEF*NtoN2O*kgtoGg</f>
        <v>5.0216312409398237E-2</v>
      </c>
      <c r="BI98" s="22">
        <f>'Activity data'!BI57*ManureNEF*NtoN2O*kgtoGg</f>
        <v>5.0270602246598461E-2</v>
      </c>
      <c r="BJ98" s="22">
        <f>'Activity data'!BJ57*ManureNEF*NtoN2O*kgtoGg</f>
        <v>5.0328969335344809E-2</v>
      </c>
      <c r="BK98" s="22">
        <f>'Activity data'!BK57*ManureNEF*NtoN2O*kgtoGg</f>
        <v>5.0391379462401874E-2</v>
      </c>
      <c r="BL98" s="22">
        <f>'Activity data'!BL57*ManureNEF*NtoN2O*kgtoGg</f>
        <v>5.0418865174657372E-2</v>
      </c>
      <c r="BM98" s="22">
        <f>'Activity data'!BM57*ManureNEF*NtoN2O*kgtoGg</f>
        <v>5.0435383907775841E-2</v>
      </c>
      <c r="BN98" s="22">
        <f>'Activity data'!BN57*ManureNEF*NtoN2O*kgtoGg</f>
        <v>5.0452032195703198E-2</v>
      </c>
      <c r="BO98" s="22">
        <f>'Activity data'!BO57*ManureNEF*NtoN2O*kgtoGg</f>
        <v>5.0471405946159772E-2</v>
      </c>
      <c r="BP98" s="22">
        <f>'Activity data'!BP57*ManureNEF*NtoN2O*kgtoGg</f>
        <v>5.0492319872144718E-2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7.2140927380493743E-3</v>
      </c>
      <c r="AE99" s="22">
        <f>'Activity data'!AE58*ManureNEF*NtoN2O*kgtoGg</f>
        <v>7.2328458969643629E-3</v>
      </c>
      <c r="AF99" s="22">
        <f>'Activity data'!AF58*ManureNEF*NtoN2O*kgtoGg</f>
        <v>7.2587152169743159E-3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7.4155715935563127E-3</v>
      </c>
      <c r="AK99" s="22">
        <f>'Activity data'!AK58*ManureNEF*NtoN2O*kgtoGg</f>
        <v>7.4643602602570466E-3</v>
      </c>
      <c r="AL99" s="22">
        <f>'Activity data'!AL58*ManureNEF*NtoN2O*kgtoGg</f>
        <v>7.5086060518870686E-3</v>
      </c>
      <c r="AM99" s="22">
        <f>'Activity data'!AM58*ManureNEF*NtoN2O*kgtoGg</f>
        <v>7.5302183985576495E-3</v>
      </c>
      <c r="AN99" s="22">
        <f>'Activity data'!AN58*ManureNEF*NtoN2O*kgtoGg</f>
        <v>7.5531198022373361E-3</v>
      </c>
      <c r="AO99" s="22">
        <f>'Activity data'!AO58*ManureNEF*NtoN2O*kgtoGg</f>
        <v>7.5778528986263022E-3</v>
      </c>
      <c r="AP99" s="22">
        <f>'Activity data'!AP58*ManureNEF*NtoN2O*kgtoGg</f>
        <v>7.6046941828391288E-3</v>
      </c>
      <c r="AQ99" s="22">
        <f>'Activity data'!AQ58*ManureNEF*NtoN2O*kgtoGg</f>
        <v>7.63360928511267E-3</v>
      </c>
      <c r="AR99" s="22">
        <f>'Activity data'!AR58*ManureNEF*NtoN2O*kgtoGg</f>
        <v>7.6518706820358868E-3</v>
      </c>
      <c r="AS99" s="22">
        <f>'Activity data'!AS58*ManureNEF*NtoN2O*kgtoGg</f>
        <v>7.6719056460518853E-3</v>
      </c>
      <c r="AT99" s="22">
        <f>'Activity data'!AT58*ManureNEF*NtoN2O*kgtoGg</f>
        <v>7.6935629291402302E-3</v>
      </c>
      <c r="AU99" s="22">
        <f>'Activity data'!AU58*ManureNEF*NtoN2O*kgtoGg</f>
        <v>7.7167304504399828E-3</v>
      </c>
      <c r="AV99" s="22">
        <f>'Activity data'!AV58*ManureNEF*NtoN2O*kgtoGg</f>
        <v>7.7412282077326386E-3</v>
      </c>
      <c r="AW99" s="22">
        <f>'Activity data'!AW58*ManureNEF*NtoN2O*kgtoGg</f>
        <v>7.7574695759522879E-3</v>
      </c>
      <c r="AX99" s="22">
        <f>'Activity data'!AX58*ManureNEF*NtoN2O*kgtoGg</f>
        <v>7.7750387618441127E-3</v>
      </c>
      <c r="AY99" s="22">
        <f>'Activity data'!AY58*ManureNEF*NtoN2O*kgtoGg</f>
        <v>7.7938832208585716E-3</v>
      </c>
      <c r="AZ99" s="22">
        <f>'Activity data'!AZ58*ManureNEF*NtoN2O*kgtoGg</f>
        <v>7.8142269323919957E-3</v>
      </c>
      <c r="BA99" s="22">
        <f>'Activity data'!BA58*ManureNEF*NtoN2O*kgtoGg</f>
        <v>7.8354114800063077E-3</v>
      </c>
      <c r="BB99" s="22">
        <f>'Activity data'!BB58*ManureNEF*NtoN2O*kgtoGg</f>
        <v>7.8484807490541032E-3</v>
      </c>
      <c r="BC99" s="22">
        <f>'Activity data'!BC58*ManureNEF*NtoN2O*kgtoGg</f>
        <v>7.8627709579553399E-3</v>
      </c>
      <c r="BD99" s="22">
        <f>'Activity data'!BD58*ManureNEF*NtoN2O*kgtoGg</f>
        <v>7.8777182590411693E-3</v>
      </c>
      <c r="BE99" s="22">
        <f>'Activity data'!BE58*ManureNEF*NtoN2O*kgtoGg</f>
        <v>7.8935651065519113E-3</v>
      </c>
      <c r="BF99" s="22">
        <f>'Activity data'!BF58*ManureNEF*NtoN2O*kgtoGg</f>
        <v>7.9102334488757396E-3</v>
      </c>
      <c r="BG99" s="22">
        <f>'Activity data'!BG58*ManureNEF*NtoN2O*kgtoGg</f>
        <v>7.9193860887941704E-3</v>
      </c>
      <c r="BH99" s="22">
        <f>'Activity data'!BH58*ManureNEF*NtoN2O*kgtoGg</f>
        <v>7.9290467345807074E-3</v>
      </c>
      <c r="BI99" s="22">
        <f>'Activity data'!BI58*ManureNEF*NtoN2O*kgtoGg</f>
        <v>7.9394467167043584E-3</v>
      </c>
      <c r="BJ99" s="22">
        <f>'Activity data'!BJ58*ManureNEF*NtoN2O*kgtoGg</f>
        <v>7.95062391653731E-3</v>
      </c>
      <c r="BK99" s="22">
        <f>'Activity data'!BK58*ManureNEF*NtoN2O*kgtoGg</f>
        <v>7.9625724210610899E-3</v>
      </c>
      <c r="BL99" s="22">
        <f>'Activity data'!BL58*ManureNEF*NtoN2O*kgtoGg</f>
        <v>7.9665912066544317E-3</v>
      </c>
      <c r="BM99" s="22">
        <f>'Activity data'!BM58*ManureNEF*NtoN2O*kgtoGg</f>
        <v>7.9680657528091153E-3</v>
      </c>
      <c r="BN99" s="22">
        <f>'Activity data'!BN58*ManureNEF*NtoN2O*kgtoGg</f>
        <v>7.9694827773169712E-3</v>
      </c>
      <c r="BO99" s="22">
        <f>'Activity data'!BO58*ManureNEF*NtoN2O*kgtoGg</f>
        <v>7.9714233641309858E-3</v>
      </c>
      <c r="BP99" s="22">
        <f>'Activity data'!BP58*ManureNEF*NtoN2O*kgtoGg</f>
        <v>7.9736256463651504E-3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8.7045671471293523E-2</v>
      </c>
      <c r="AE100" s="22">
        <f>'Activity data'!AE59*ManureNEF*NtoN2O*kgtoGg</f>
        <v>8.7271948200639313E-2</v>
      </c>
      <c r="AF100" s="22">
        <f>'Activity data'!AF59*ManureNEF*NtoN2O*kgtoGg</f>
        <v>8.7584088952434094E-2</v>
      </c>
      <c r="AG100" s="22">
        <f>'Activity data'!AG59*ManureNEF*NtoN2O*kgtoGg</f>
        <v>8.7964358824768801E-2</v>
      </c>
      <c r="AH100" s="22">
        <f>'Activity data'!AH59*ManureNEF*NtoN2O*kgtoGg</f>
        <v>8.8412215452112058E-2</v>
      </c>
      <c r="AI100" s="22">
        <f>'Activity data'!AI59*ManureNEF*NtoN2O*kgtoGg</f>
        <v>8.8924932944132923E-2</v>
      </c>
      <c r="AJ100" s="22">
        <f>'Activity data'!AJ59*ManureNEF*NtoN2O*kgtoGg</f>
        <v>8.9476727309038565E-2</v>
      </c>
      <c r="AK100" s="22">
        <f>'Activity data'!AK59*ManureNEF*NtoN2O*kgtoGg</f>
        <v>9.0065414259340074E-2</v>
      </c>
      <c r="AL100" s="22">
        <f>'Activity data'!AL59*ManureNEF*NtoN2O*kgtoGg</f>
        <v>9.0599286609206187E-2</v>
      </c>
      <c r="AM100" s="22">
        <f>'Activity data'!AM59*ManureNEF*NtoN2O*kgtoGg</f>
        <v>9.0860062467837524E-2</v>
      </c>
      <c r="AN100" s="22">
        <f>'Activity data'!AN59*ManureNEF*NtoN2O*kgtoGg</f>
        <v>9.1136392164906599E-2</v>
      </c>
      <c r="AO100" s="22">
        <f>'Activity data'!AO59*ManureNEF*NtoN2O*kgtoGg</f>
        <v>9.1434823175002525E-2</v>
      </c>
      <c r="AP100" s="22">
        <f>'Activity data'!AP59*ManureNEF*NtoN2O*kgtoGg</f>
        <v>9.175869170460077E-2</v>
      </c>
      <c r="AQ100" s="22">
        <f>'Activity data'!AQ59*ManureNEF*NtoN2O*kgtoGg</f>
        <v>9.210758304609773E-2</v>
      </c>
      <c r="AR100" s="22">
        <f>'Activity data'!AR59*ManureNEF*NtoN2O*kgtoGg</f>
        <v>9.2327926146041697E-2</v>
      </c>
      <c r="AS100" s="22">
        <f>'Activity data'!AS59*ManureNEF*NtoN2O*kgtoGg</f>
        <v>9.2569669211871403E-2</v>
      </c>
      <c r="AT100" s="22">
        <f>'Activity data'!AT59*ManureNEF*NtoN2O*kgtoGg</f>
        <v>9.2830987275988583E-2</v>
      </c>
      <c r="AU100" s="22">
        <f>'Activity data'!AU59*ManureNEF*NtoN2O*kgtoGg</f>
        <v>9.3110527964067921E-2</v>
      </c>
      <c r="AV100" s="22">
        <f>'Activity data'!AV59*ManureNEF*NtoN2O*kgtoGg</f>
        <v>9.340611935864937E-2</v>
      </c>
      <c r="AW100" s="22">
        <f>'Activity data'!AW59*ManureNEF*NtoN2O*kgtoGg</f>
        <v>9.360208867227289E-2</v>
      </c>
      <c r="AX100" s="22">
        <f>'Activity data'!AX59*ManureNEF*NtoN2O*kgtoGg</f>
        <v>9.381407951279698E-2</v>
      </c>
      <c r="AY100" s="22">
        <f>'Activity data'!AY59*ManureNEF*NtoN2O*kgtoGg</f>
        <v>9.4041457874565929E-2</v>
      </c>
      <c r="AZ100" s="22">
        <f>'Activity data'!AZ59*ManureNEF*NtoN2O*kgtoGg</f>
        <v>9.4286926306279495E-2</v>
      </c>
      <c r="BA100" s="22">
        <f>'Activity data'!BA59*ManureNEF*NtoN2O*kgtoGg</f>
        <v>9.4542540316088011E-2</v>
      </c>
      <c r="BB100" s="22">
        <f>'Activity data'!BB59*ManureNEF*NtoN2O*kgtoGg</f>
        <v>9.4700234892691387E-2</v>
      </c>
      <c r="BC100" s="22">
        <f>'Activity data'!BC59*ManureNEF*NtoN2O*kgtoGg</f>
        <v>9.4872661402086347E-2</v>
      </c>
      <c r="BD100" s="22">
        <f>'Activity data'!BD59*ManureNEF*NtoN2O*kgtoGg</f>
        <v>9.5053016424809761E-2</v>
      </c>
      <c r="BE100" s="22">
        <f>'Activity data'!BE59*ManureNEF*NtoN2O*kgtoGg</f>
        <v>9.5244225428126342E-2</v>
      </c>
      <c r="BF100" s="22">
        <f>'Activity data'!BF59*ManureNEF*NtoN2O*kgtoGg</f>
        <v>9.5445346636651732E-2</v>
      </c>
      <c r="BG100" s="22">
        <f>'Activity data'!BG59*ManureNEF*NtoN2O*kgtoGg</f>
        <v>9.5555782933544969E-2</v>
      </c>
      <c r="BH100" s="22">
        <f>'Activity data'!BH59*ManureNEF*NtoN2O*kgtoGg</f>
        <v>9.5672348859416764E-2</v>
      </c>
      <c r="BI100" s="22">
        <f>'Activity data'!BI59*ManureNEF*NtoN2O*kgtoGg</f>
        <v>9.5797835661446368E-2</v>
      </c>
      <c r="BJ100" s="22">
        <f>'Activity data'!BJ59*ManureNEF*NtoN2O*kgtoGg</f>
        <v>9.5932700418520603E-2</v>
      </c>
      <c r="BK100" s="22">
        <f>'Activity data'!BK59*ManureNEF*NtoN2O*kgtoGg</f>
        <v>9.6076871783807402E-2</v>
      </c>
      <c r="BL100" s="22">
        <f>'Activity data'!BL59*ManureNEF*NtoN2O*kgtoGg</f>
        <v>9.6125362689479618E-2</v>
      </c>
      <c r="BM100" s="22">
        <f>'Activity data'!BM59*ManureNEF*NtoN2O*kgtoGg</f>
        <v>9.6143154650965387E-2</v>
      </c>
      <c r="BN100" s="22">
        <f>'Activity data'!BN59*ManureNEF*NtoN2O*kgtoGg</f>
        <v>9.616025255284387E-2</v>
      </c>
      <c r="BO100" s="22">
        <f>'Activity data'!BO59*ManureNEF*NtoN2O*kgtoGg</f>
        <v>9.6183667788606389E-2</v>
      </c>
      <c r="BP100" s="22">
        <f>'Activity data'!BP59*ManureNEF*NtoN2O*kgtoGg</f>
        <v>9.6210240656852353E-2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0.12395129293471778</v>
      </c>
      <c r="AF103" s="22">
        <f>'Activity data'!AF62*ManureNEF*NtoN2O*kgtoGg</f>
        <v>0.12400689511310994</v>
      </c>
      <c r="AG103" s="22">
        <f>'Activity data'!AG62*ManureNEF*NtoN2O*kgtoGg</f>
        <v>0.12286841678965586</v>
      </c>
      <c r="AH103" s="22">
        <f>'Activity data'!AH62*ManureNEF*NtoN2O*kgtoGg</f>
        <v>0.12100901910045002</v>
      </c>
      <c r="AI103" s="22">
        <f>'Activity data'!AI62*ManureNEF*NtoN2O*kgtoGg</f>
        <v>0.11845842648899831</v>
      </c>
      <c r="AJ103" s="22">
        <f>'Activity data'!AJ62*ManureNEF*NtoN2O*kgtoGg</f>
        <v>0.11660641339960404</v>
      </c>
      <c r="AK103" s="22">
        <f>'Activity data'!AK62*ManureNEF*NtoN2O*kgtoGg</f>
        <v>0.11491827863139022</v>
      </c>
      <c r="AL103" s="22">
        <f>'Activity data'!AL62*ManureNEF*NtoN2O*kgtoGg</f>
        <v>0.101467076990198</v>
      </c>
      <c r="AM103" s="22">
        <f>'Activity data'!AM62*ManureNEF*NtoN2O*kgtoGg</f>
        <v>0.10275021191947765</v>
      </c>
      <c r="AN103" s="22">
        <f>'Activity data'!AN62*ManureNEF*NtoN2O*kgtoGg</f>
        <v>0.10258663770926492</v>
      </c>
      <c r="AO103" s="22">
        <f>'Activity data'!AO62*ManureNEF*NtoN2O*kgtoGg</f>
        <v>0.10207952624312924</v>
      </c>
      <c r="AP103" s="22">
        <f>'Activity data'!AP62*ManureNEF*NtoN2O*kgtoGg</f>
        <v>0.10184317730738571</v>
      </c>
      <c r="AQ103" s="22">
        <f>'Activity data'!AQ62*ManureNEF*NtoN2O*kgtoGg</f>
        <v>0.10197243584744421</v>
      </c>
      <c r="AR103" s="22">
        <f>'Activity data'!AR62*ManureNEF*NtoN2O*kgtoGg</f>
        <v>0.10229579128224912</v>
      </c>
      <c r="AS103" s="22">
        <f>'Activity data'!AS62*ManureNEF*NtoN2O*kgtoGg</f>
        <v>0.10289814522109636</v>
      </c>
      <c r="AT103" s="22">
        <f>'Activity data'!AT62*ManureNEF*NtoN2O*kgtoGg</f>
        <v>0.10366727555543398</v>
      </c>
      <c r="AU103" s="22">
        <f>'Activity data'!AU62*ManureNEF*NtoN2O*kgtoGg</f>
        <v>0.10454036147091289</v>
      </c>
      <c r="AV103" s="22">
        <f>'Activity data'!AV62*ManureNEF*NtoN2O*kgtoGg</f>
        <v>0.10535261602600154</v>
      </c>
      <c r="AW103" s="22">
        <f>'Activity data'!AW62*ManureNEF*NtoN2O*kgtoGg</f>
        <v>0.10675302526148493</v>
      </c>
      <c r="AX103" s="22">
        <f>'Activity data'!AX62*ManureNEF*NtoN2O*kgtoGg</f>
        <v>0.10830076093311568</v>
      </c>
      <c r="AY103" s="22">
        <f>'Activity data'!AY62*ManureNEF*NtoN2O*kgtoGg</f>
        <v>0.10998945808492858</v>
      </c>
      <c r="AZ103" s="22">
        <f>'Activity data'!AZ62*ManureNEF*NtoN2O*kgtoGg</f>
        <v>0.11217308101064093</v>
      </c>
      <c r="BA103" s="22">
        <f>'Activity data'!BA62*ManureNEF*NtoN2O*kgtoGg</f>
        <v>0.11402741546889351</v>
      </c>
      <c r="BB103" s="22">
        <f>'Activity data'!BB62*ManureNEF*NtoN2O*kgtoGg</f>
        <v>0.1161211775765659</v>
      </c>
      <c r="BC103" s="22">
        <f>'Activity data'!BC62*ManureNEF*NtoN2O*kgtoGg</f>
        <v>0.11852454053029134</v>
      </c>
      <c r="BD103" s="22">
        <f>'Activity data'!BD62*ManureNEF*NtoN2O*kgtoGg</f>
        <v>0.12056169864441726</v>
      </c>
      <c r="BE103" s="22">
        <f>'Activity data'!BE62*ManureNEF*NtoN2O*kgtoGg</f>
        <v>0.12258841732257759</v>
      </c>
      <c r="BF103" s="22">
        <f>'Activity data'!BF62*ManureNEF*NtoN2O*kgtoGg</f>
        <v>0.12454656550373072</v>
      </c>
      <c r="BG103" s="22">
        <f>'Activity data'!BG62*ManureNEF*NtoN2O*kgtoGg</f>
        <v>0.12682113310417009</v>
      </c>
      <c r="BH103" s="22">
        <f>'Activity data'!BH62*ManureNEF*NtoN2O*kgtoGg</f>
        <v>0.1287411275075494</v>
      </c>
      <c r="BI103" s="22">
        <f>'Activity data'!BI62*ManureNEF*NtoN2O*kgtoGg</f>
        <v>0.13062302866024528</v>
      </c>
      <c r="BJ103" s="22">
        <f>'Activity data'!BJ62*ManureNEF*NtoN2O*kgtoGg</f>
        <v>0.1325401695346235</v>
      </c>
      <c r="BK103" s="22">
        <f>'Activity data'!BK62*ManureNEF*NtoN2O*kgtoGg</f>
        <v>0.13450980913093183</v>
      </c>
      <c r="BL103" s="22">
        <f>'Activity data'!BL62*ManureNEF*NtoN2O*kgtoGg</f>
        <v>0.13648147598617866</v>
      </c>
      <c r="BM103" s="22">
        <f>'Activity data'!BM62*ManureNEF*NtoN2O*kgtoGg</f>
        <v>0.13486341024302007</v>
      </c>
      <c r="BN103" s="22">
        <f>'Activity data'!BN62*ManureNEF*NtoN2O*kgtoGg</f>
        <v>0.13255678635655244</v>
      </c>
      <c r="BO103" s="22">
        <f>'Activity data'!BO62*ManureNEF*NtoN2O*kgtoGg</f>
        <v>0.13024204261164679</v>
      </c>
      <c r="BP103" s="22">
        <f>'Activity data'!BP62*ManureNEF*NtoN2O*kgtoGg</f>
        <v>0.127659987048893</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3.1446916354757506E-2</v>
      </c>
      <c r="AF104" s="22">
        <f>'Activity data'!AF63*ManureNEF*NtoN2O*kgtoGg</f>
        <v>3.1461022839745618E-2</v>
      </c>
      <c r="AG104" s="22">
        <f>'Activity data'!AG63*ManureNEF*NtoN2O*kgtoGg</f>
        <v>3.1172186541537576E-2</v>
      </c>
      <c r="AH104" s="22">
        <f>'Activity data'!AH63*ManureNEF*NtoN2O*kgtoGg</f>
        <v>3.0700450247237832E-2</v>
      </c>
      <c r="AI104" s="22">
        <f>'Activity data'!AI63*ManureNEF*NtoN2O*kgtoGg</f>
        <v>3.0053355161673637E-2</v>
      </c>
      <c r="AJ104" s="22">
        <f>'Activity data'!AJ63*ManureNEF*NtoN2O*kgtoGg</f>
        <v>2.9583492368545915E-2</v>
      </c>
      <c r="AK104" s="22">
        <f>'Activity data'!AK63*ManureNEF*NtoN2O*kgtoGg</f>
        <v>2.9155206131309681E-2</v>
      </c>
      <c r="AL104" s="22">
        <f>'Activity data'!AL63*ManureNEF*NtoN2O*kgtoGg</f>
        <v>2.5742584908356129E-2</v>
      </c>
      <c r="AM104" s="22">
        <f>'Activity data'!AM63*ManureNEF*NtoN2O*kgtoGg</f>
        <v>2.6068121139867468E-2</v>
      </c>
      <c r="AN104" s="22">
        <f>'Activity data'!AN63*ManureNEF*NtoN2O*kgtoGg</f>
        <v>2.6026621738089832E-2</v>
      </c>
      <c r="AO104" s="22">
        <f>'Activity data'!AO63*ManureNEF*NtoN2O*kgtoGg</f>
        <v>2.5897965622606579E-2</v>
      </c>
      <c r="AP104" s="22">
        <f>'Activity data'!AP63*ManureNEF*NtoN2O*kgtoGg</f>
        <v>2.5838002995054343E-2</v>
      </c>
      <c r="AQ104" s="22">
        <f>'Activity data'!AQ63*ManureNEF*NtoN2O*kgtoGg</f>
        <v>2.5870796380271382E-2</v>
      </c>
      <c r="AR104" s="22">
        <f>'Activity data'!AR63*ManureNEF*NtoN2O*kgtoGg</f>
        <v>2.5952832888890311E-2</v>
      </c>
      <c r="AS104" s="22">
        <f>'Activity data'!AS63*ManureNEF*NtoN2O*kgtoGg</f>
        <v>2.6105652383406307E-2</v>
      </c>
      <c r="AT104" s="22">
        <f>'Activity data'!AT63*ManureNEF*NtoN2O*kgtoGg</f>
        <v>2.6300783686333176E-2</v>
      </c>
      <c r="AU104" s="22">
        <f>'Activity data'!AU63*ManureNEF*NtoN2O*kgtoGg</f>
        <v>2.6522288917174477E-2</v>
      </c>
      <c r="AV104" s="22">
        <f>'Activity data'!AV63*ManureNEF*NtoN2O*kgtoGg</f>
        <v>2.6728360999585882E-2</v>
      </c>
      <c r="AW104" s="22">
        <f>'Activity data'!AW63*ManureNEF*NtoN2O*kgtoGg</f>
        <v>2.7083650170420671E-2</v>
      </c>
      <c r="AX104" s="22">
        <f>'Activity data'!AX63*ManureNEF*NtoN2O*kgtoGg</f>
        <v>2.7476316620706768E-2</v>
      </c>
      <c r="AY104" s="22">
        <f>'Activity data'!AY63*ManureNEF*NtoN2O*kgtoGg</f>
        <v>2.7904745536809689E-2</v>
      </c>
      <c r="AZ104" s="22">
        <f>'Activity data'!AZ63*ManureNEF*NtoN2O*kgtoGg</f>
        <v>2.8458739011741598E-2</v>
      </c>
      <c r="BA104" s="22">
        <f>'Activity data'!BA63*ManureNEF*NtoN2O*kgtoGg</f>
        <v>2.892919074501336E-2</v>
      </c>
      <c r="BB104" s="22">
        <f>'Activity data'!BB63*ManureNEF*NtoN2O*kgtoGg</f>
        <v>2.9460386187253818E-2</v>
      </c>
      <c r="BC104" s="22">
        <f>'Activity data'!BC63*ManureNEF*NtoN2O*kgtoGg</f>
        <v>3.0070128546421729E-2</v>
      </c>
      <c r="BD104" s="22">
        <f>'Activity data'!BD63*ManureNEF*NtoN2O*kgtoGg</f>
        <v>3.058696333934376E-2</v>
      </c>
      <c r="BE104" s="22">
        <f>'Activity data'!BE63*ManureNEF*NtoN2O*kgtoGg</f>
        <v>3.1101149607495868E-2</v>
      </c>
      <c r="BF104" s="22">
        <f>'Activity data'!BF63*ManureNEF*NtoN2O*kgtoGg</f>
        <v>3.1597939278704669E-2</v>
      </c>
      <c r="BG104" s="22">
        <f>'Activity data'!BG63*ManureNEF*NtoN2O*kgtoGg</f>
        <v>3.2175005764908497E-2</v>
      </c>
      <c r="BH104" s="22">
        <f>'Activity data'!BH63*ManureNEF*NtoN2O*kgtoGg</f>
        <v>3.2662115676996874E-2</v>
      </c>
      <c r="BI104" s="22">
        <f>'Activity data'!BI63*ManureNEF*NtoN2O*kgtoGg</f>
        <v>3.3139561185918813E-2</v>
      </c>
      <c r="BJ104" s="22">
        <f>'Activity data'!BJ63*ManureNEF*NtoN2O*kgtoGg</f>
        <v>3.362594714680274E-2</v>
      </c>
      <c r="BK104" s="22">
        <f>'Activity data'!BK63*ManureNEF*NtoN2O*kgtoGg</f>
        <v>3.4125652233919085E-2</v>
      </c>
      <c r="BL104" s="22">
        <f>'Activity data'!BL63*ManureNEF*NtoN2O*kgtoGg</f>
        <v>3.4625871644369692E-2</v>
      </c>
      <c r="BM104" s="22">
        <f>'Activity data'!BM63*ManureNEF*NtoN2O*kgtoGg</f>
        <v>3.4215362186365041E-2</v>
      </c>
      <c r="BN104" s="22">
        <f>'Activity data'!BN63*ManureNEF*NtoN2O*kgtoGg</f>
        <v>3.3630162897981368E-2</v>
      </c>
      <c r="BO104" s="22">
        <f>'Activity data'!BO63*ManureNEF*NtoN2O*kgtoGg</f>
        <v>3.3042903570504364E-2</v>
      </c>
      <c r="BP104" s="22">
        <f>'Activity data'!BP63*ManureNEF*NtoN2O*kgtoGg</f>
        <v>3.2387826214046143E-2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0.15700744358616767</v>
      </c>
      <c r="AE105" s="22">
        <f>'Activity data'!AE64*ManureNEF*NtoN2O*kgtoGg</f>
        <v>0.16019971617730661</v>
      </c>
      <c r="AF105" s="22">
        <f>'Activity data'!AF64*ManureNEF*NtoN2O*kgtoGg</f>
        <v>0.16393118028621731</v>
      </c>
      <c r="AG105" s="22">
        <f>'Activity data'!AG64*ManureNEF*NtoN2O*kgtoGg</f>
        <v>0.1667959170810015</v>
      </c>
      <c r="AH105" s="22">
        <f>'Activity data'!AH64*ManureNEF*NtoN2O*kgtoGg</f>
        <v>0.16909558154641688</v>
      </c>
      <c r="AI105" s="22">
        <f>'Activity data'!AI64*ManureNEF*NtoN2O*kgtoGg</f>
        <v>0.17081649742586288</v>
      </c>
      <c r="AJ105" s="22">
        <f>'Activity data'!AJ64*ManureNEF*NtoN2O*kgtoGg</f>
        <v>0.17302318661183388</v>
      </c>
      <c r="AK105" s="22">
        <f>'Activity data'!AK64*ManureNEF*NtoN2O*kgtoGg</f>
        <v>0.17531753251219057</v>
      </c>
      <c r="AL105" s="22">
        <f>'Activity data'!AL64*ManureNEF*NtoN2O*kgtoGg</f>
        <v>0.16751439167232346</v>
      </c>
      <c r="AM105" s="22">
        <f>'Activity data'!AM64*ManureNEF*NtoN2O*kgtoGg</f>
        <v>0.17168381150374643</v>
      </c>
      <c r="AN105" s="22">
        <f>'Activity data'!AN64*ManureNEF*NtoN2O*kgtoGg</f>
        <v>0.17462960888598014</v>
      </c>
      <c r="AO105" s="22">
        <f>'Activity data'!AO64*ManureNEF*NtoN2O*kgtoGg</f>
        <v>0.17727621979362421</v>
      </c>
      <c r="AP105" s="22">
        <f>'Activity data'!AP64*ManureNEF*NtoN2O*kgtoGg</f>
        <v>0.18017914577695479</v>
      </c>
      <c r="AQ105" s="22">
        <f>'Activity data'!AQ64*ManureNEF*NtoN2O*kgtoGg</f>
        <v>0.18344712511248185</v>
      </c>
      <c r="AR105" s="22">
        <f>'Activity data'!AR64*ManureNEF*NtoN2O*kgtoGg</f>
        <v>0.18678041815930246</v>
      </c>
      <c r="AS105" s="22">
        <f>'Activity data'!AS64*ManureNEF*NtoN2O*kgtoGg</f>
        <v>0.19043038479102564</v>
      </c>
      <c r="AT105" s="22">
        <f>'Activity data'!AT64*ManureNEF*NtoN2O*kgtoGg</f>
        <v>0.19430192770741841</v>
      </c>
      <c r="AU105" s="22">
        <f>'Activity data'!AU64*ManureNEF*NtoN2O*kgtoGg</f>
        <v>0.19834211958597051</v>
      </c>
      <c r="AV105" s="22">
        <f>'Activity data'!AV64*ManureNEF*NtoN2O*kgtoGg</f>
        <v>0.20238480959489014</v>
      </c>
      <c r="AW105" s="22">
        <f>'Activity data'!AW64*ManureNEF*NtoN2O*kgtoGg</f>
        <v>0.20700075173319599</v>
      </c>
      <c r="AX105" s="22">
        <f>'Activity data'!AX64*ManureNEF*NtoN2O*kgtoGg</f>
        <v>0.21187069073400747</v>
      </c>
      <c r="AY105" s="22">
        <f>'Activity data'!AY64*ManureNEF*NtoN2O*kgtoGg</f>
        <v>0.21699955400027579</v>
      </c>
      <c r="AZ105" s="22">
        <f>'Activity data'!AZ64*ManureNEF*NtoN2O*kgtoGg</f>
        <v>0.22280537751825527</v>
      </c>
      <c r="BA105" s="22">
        <f>'Activity data'!BA64*ManureNEF*NtoN2O*kgtoGg</f>
        <v>0.22836017500620498</v>
      </c>
      <c r="BB105" s="22">
        <f>'Activity data'!BB64*ManureNEF*NtoN2O*kgtoGg</f>
        <v>0.23419825655889057</v>
      </c>
      <c r="BC105" s="22">
        <f>'Activity data'!BC64*ManureNEF*NtoN2O*kgtoGg</f>
        <v>0.24054720814583372</v>
      </c>
      <c r="BD105" s="22">
        <f>'Activity data'!BD64*ManureNEF*NtoN2O*kgtoGg</f>
        <v>0.24659501477586243</v>
      </c>
      <c r="BE105" s="22">
        <f>'Activity data'!BE64*ManureNEF*NtoN2O*kgtoGg</f>
        <v>0.25276864724471049</v>
      </c>
      <c r="BF105" s="22">
        <f>'Activity data'!BF64*ManureNEF*NtoN2O*kgtoGg</f>
        <v>0.25899622855652998</v>
      </c>
      <c r="BG105" s="22">
        <f>'Activity data'!BG64*ManureNEF*NtoN2O*kgtoGg</f>
        <v>0.26566268994922193</v>
      </c>
      <c r="BH105" s="22">
        <f>'Activity data'!BH64*ManureNEF*NtoN2O*kgtoGg</f>
        <v>0.2720161807302261</v>
      </c>
      <c r="BI105" s="22">
        <f>'Activity data'!BI64*ManureNEF*NtoN2O*kgtoGg</f>
        <v>0.27846485675721011</v>
      </c>
      <c r="BJ105" s="22">
        <f>'Activity data'!BJ64*ManureNEF*NtoN2O*kgtoGg</f>
        <v>0.28511150165656601</v>
      </c>
      <c r="BK105" s="22">
        <f>'Activity data'!BK64*ManureNEF*NtoN2O*kgtoGg</f>
        <v>0.29198740104317844</v>
      </c>
      <c r="BL105" s="22">
        <f>'Activity data'!BL64*ManureNEF*NtoN2O*kgtoGg</f>
        <v>0.29890694265276063</v>
      </c>
      <c r="BM105" s="22">
        <f>'Activity data'!BM64*ManureNEF*NtoN2O*kgtoGg</f>
        <v>0.3007369186945249</v>
      </c>
      <c r="BN105" s="22">
        <f>'Activity data'!BN64*ManureNEF*NtoN2O*kgtoGg</f>
        <v>0.30151646692611195</v>
      </c>
      <c r="BO105" s="22">
        <f>'Activity data'!BO64*ManureNEF*NtoN2O*kgtoGg</f>
        <v>0.30222207208780622</v>
      </c>
      <c r="BP105" s="22">
        <f>'Activity data'!BP64*ManureNEF*NtoN2O*kgtoGg</f>
        <v>0.30245121413667359</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0.78620275218739066</v>
      </c>
      <c r="AE106" s="22">
        <f>'Activity data'!AE65*ManureNEF*NtoN2O*kgtoGg</f>
        <v>0.79655563720176403</v>
      </c>
      <c r="AF106" s="22">
        <f>'Activity data'!AF65*ManureNEF*NtoN2O*kgtoGg</f>
        <v>0.81318534024672162</v>
      </c>
      <c r="AG106" s="22">
        <f>'Activity data'!AG65*ManureNEF*NtoN2O*kgtoGg</f>
        <v>0.81796021384654105</v>
      </c>
      <c r="AH106" s="22">
        <f>'Activity data'!AH65*ManureNEF*NtoN2O*kgtoGg</f>
        <v>0.81503229757580664</v>
      </c>
      <c r="AI106" s="22">
        <f>'Activity data'!AI65*ManureNEF*NtoN2O*kgtoGg</f>
        <v>0.80443274266431941</v>
      </c>
      <c r="AJ106" s="22">
        <f>'Activity data'!AJ65*ManureNEF*NtoN2O*kgtoGg</f>
        <v>0.7999705721751077</v>
      </c>
      <c r="AK106" s="22">
        <f>'Activity data'!AK65*ManureNEF*NtoN2O*kgtoGg</f>
        <v>0.79652072541357855</v>
      </c>
      <c r="AL106" s="22">
        <f>'Activity data'!AL65*ManureNEF*NtoN2O*kgtoGg</f>
        <v>0.67142556402210918</v>
      </c>
      <c r="AM106" s="22">
        <f>'Activity data'!AM65*ManureNEF*NtoN2O*kgtoGg</f>
        <v>0.698017439049614</v>
      </c>
      <c r="AN106" s="22">
        <f>'Activity data'!AN65*ManureNEF*NtoN2O*kgtoGg</f>
        <v>0.70961824723891676</v>
      </c>
      <c r="AO106" s="22">
        <f>'Activity data'!AO65*ManureNEF*NtoN2O*kgtoGg</f>
        <v>0.71745642327771375</v>
      </c>
      <c r="AP106" s="22">
        <f>'Activity data'!AP65*ManureNEF*NtoN2O*kgtoGg</f>
        <v>0.72807175787186651</v>
      </c>
      <c r="AQ106" s="22">
        <f>'Activity data'!AQ65*ManureNEF*NtoN2O*kgtoGg</f>
        <v>0.74263868915766529</v>
      </c>
      <c r="AR106" s="22">
        <f>'Activity data'!AR65*ManureNEF*NtoN2O*kgtoGg</f>
        <v>0.76008333515656301</v>
      </c>
      <c r="AS106" s="22">
        <f>'Activity data'!AS65*ManureNEF*NtoN2O*kgtoGg</f>
        <v>0.78080233820176337</v>
      </c>
      <c r="AT106" s="22">
        <f>'Activity data'!AT65*ManureNEF*NtoN2O*kgtoGg</f>
        <v>0.80365039081916612</v>
      </c>
      <c r="AU106" s="22">
        <f>'Activity data'!AU65*ManureNEF*NtoN2O*kgtoGg</f>
        <v>0.82798969048563331</v>
      </c>
      <c r="AV106" s="22">
        <f>'Activity data'!AV65*ManureNEF*NtoN2O*kgtoGg</f>
        <v>0.85195015744544678</v>
      </c>
      <c r="AW106" s="22">
        <f>'Activity data'!AW65*ManureNEF*NtoN2O*kgtoGg</f>
        <v>0.88375858967920196</v>
      </c>
      <c r="AX106" s="22">
        <f>'Activity data'!AX65*ManureNEF*NtoN2O*kgtoGg</f>
        <v>0.91786917326087925</v>
      </c>
      <c r="AY106" s="22">
        <f>'Activity data'!AY65*ManureNEF*NtoN2O*kgtoGg</f>
        <v>0.95429145264310511</v>
      </c>
      <c r="AZ106" s="22">
        <f>'Activity data'!AZ65*ManureNEF*NtoN2O*kgtoGg</f>
        <v>0.99747902653271348</v>
      </c>
      <c r="BA106" s="22">
        <f>'Activity data'!BA65*ManureNEF*NtoN2O*kgtoGg</f>
        <v>1.0373867294252066</v>
      </c>
      <c r="BB106" s="22">
        <f>'Activity data'!BB65*ManureNEF*NtoN2O*kgtoGg</f>
        <v>1.0815722110934196</v>
      </c>
      <c r="BC106" s="22">
        <f>'Activity data'!BC65*ManureNEF*NtoN2O*kgtoGg</f>
        <v>1.1305826291585863</v>
      </c>
      <c r="BD106" s="22">
        <f>'Activity data'!BD65*ManureNEF*NtoN2O*kgtoGg</f>
        <v>1.1758235212483361</v>
      </c>
      <c r="BE106" s="22">
        <f>'Activity data'!BE65*ManureNEF*NtoN2O*kgtoGg</f>
        <v>1.2218182420668209</v>
      </c>
      <c r="BF106" s="22">
        <f>'Activity data'!BF65*ManureNEF*NtoN2O*kgtoGg</f>
        <v>1.2678145661383233</v>
      </c>
      <c r="BG106" s="22">
        <f>'Activity data'!BG65*ManureNEF*NtoN2O*kgtoGg</f>
        <v>1.3194491845421654</v>
      </c>
      <c r="BH106" s="22">
        <f>'Activity data'!BH65*ManureNEF*NtoN2O*kgtoGg</f>
        <v>1.3672989071660318</v>
      </c>
      <c r="BI106" s="22">
        <f>'Activity data'!BI65*ManureNEF*NtoN2O*kgtoGg</f>
        <v>1.4155860288375828</v>
      </c>
      <c r="BJ106" s="22">
        <f>'Activity data'!BJ65*ManureNEF*NtoN2O*kgtoGg</f>
        <v>1.465347325066084</v>
      </c>
      <c r="BK106" s="22">
        <f>'Activity data'!BK65*ManureNEF*NtoN2O*kgtoGg</f>
        <v>1.5168773408498712</v>
      </c>
      <c r="BL106" s="22">
        <f>'Activity data'!BL65*ManureNEF*NtoN2O*kgtoGg</f>
        <v>1.5699643496329094</v>
      </c>
      <c r="BM106" s="22">
        <f>'Activity data'!BM65*ManureNEF*NtoN2O*kgtoGg</f>
        <v>1.571899806129051</v>
      </c>
      <c r="BN106" s="22">
        <f>'Activity data'!BN65*ManureNEF*NtoN2O*kgtoGg</f>
        <v>1.5634634278695607</v>
      </c>
      <c r="BO106" s="22">
        <f>'Activity data'!BO65*ManureNEF*NtoN2O*kgtoGg</f>
        <v>1.5544246150393388</v>
      </c>
      <c r="BP106" s="22">
        <f>'Activity data'!BP65*ManureNEF*NtoN2O*kgtoGg</f>
        <v>1.5408492188425149</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1.0836040032789309</v>
      </c>
      <c r="AF108" s="22">
        <f>'Activity data'!AF67*UDCPPEF*NtoN2O*kgtoGg</f>
        <v>1.0921513426512339</v>
      </c>
      <c r="AG108" s="22">
        <f>'Activity data'!AG67*UDCPPEF*NtoN2O*kgtoGg</f>
        <v>1.0976439186771809</v>
      </c>
      <c r="AH108" s="22">
        <f>'Activity data'!AH67*UDCPPEF*NtoN2O*kgtoGg</f>
        <v>1.1012937605673541</v>
      </c>
      <c r="AI108" s="22">
        <f>'Activity data'!AI67*UDCPPEF*NtoN2O*kgtoGg</f>
        <v>1.1030649457277466</v>
      </c>
      <c r="AJ108" s="22">
        <f>'Activity data'!AJ67*UDCPPEF*NtoN2O*kgtoGg</f>
        <v>1.1069781529146336</v>
      </c>
      <c r="AK108" s="22">
        <f>'Activity data'!AK67*UDCPPEF*NtoN2O*kgtoGg</f>
        <v>1.1114672588381174</v>
      </c>
      <c r="AL108" s="22">
        <f>'Activity data'!AL67*UDCPPEF*NtoN2O*kgtoGg</f>
        <v>1.0780569787302119</v>
      </c>
      <c r="AM108" s="22">
        <f>'Activity data'!AM67*UDCPPEF*NtoN2O*kgtoGg</f>
        <v>1.0893929251011998</v>
      </c>
      <c r="AN108" s="22">
        <f>'Activity data'!AN67*UDCPPEF*NtoN2O*kgtoGg</f>
        <v>1.0962450477482062</v>
      </c>
      <c r="AO108" s="22">
        <f>'Activity data'!AO67*UDCPPEF*NtoN2O*kgtoGg</f>
        <v>1.1021104775661175</v>
      </c>
      <c r="AP108" s="22">
        <f>'Activity data'!AP67*UDCPPEF*NtoN2O*kgtoGg</f>
        <v>1.1090468544378038</v>
      </c>
      <c r="AQ108" s="22">
        <f>'Activity data'!AQ67*UDCPPEF*NtoN2O*kgtoGg</f>
        <v>1.1174289823883965</v>
      </c>
      <c r="AR108" s="22">
        <f>'Activity data'!AR67*UDCPPEF*NtoN2O*kgtoGg</f>
        <v>1.1258258810432944</v>
      </c>
      <c r="AS108" s="22">
        <f>'Activity data'!AS67*UDCPPEF*NtoN2O*kgtoGg</f>
        <v>1.1354454550929944</v>
      </c>
      <c r="AT108" s="22">
        <f>'Activity data'!AT67*UDCPPEF*NtoN2O*kgtoGg</f>
        <v>1.1459214415814314</v>
      </c>
      <c r="AU108" s="22">
        <f>'Activity data'!AU67*UDCPPEF*NtoN2O*kgtoGg</f>
        <v>1.1570474674598534</v>
      </c>
      <c r="AV108" s="22">
        <f>'Activity data'!AV67*UDCPPEF*NtoN2O*kgtoGg</f>
        <v>1.1682158220769698</v>
      </c>
      <c r="AW108" s="22">
        <f>'Activity data'!AW67*UDCPPEF*NtoN2O*kgtoGg</f>
        <v>1.1812122029945036</v>
      </c>
      <c r="AX108" s="22">
        <f>'Activity data'!AX67*UDCPPEF*NtoN2O*kgtoGg</f>
        <v>1.1951188465833686</v>
      </c>
      <c r="AY108" s="22">
        <f>'Activity data'!AY67*UDCPPEF*NtoN2O*kgtoGg</f>
        <v>1.2099400602016188</v>
      </c>
      <c r="AZ108" s="22">
        <f>'Activity data'!AZ67*UDCPPEF*NtoN2O*kgtoGg</f>
        <v>1.2271370444579202</v>
      </c>
      <c r="BA108" s="22">
        <f>'Activity data'!BA67*UDCPPEF*NtoN2O*kgtoGg</f>
        <v>1.2434220369459863</v>
      </c>
      <c r="BB108" s="22">
        <f>'Activity data'!BB67*UDCPPEF*NtoN2O*kgtoGg</f>
        <v>1.2604393037460944</v>
      </c>
      <c r="BC108" s="22">
        <f>'Activity data'!BC67*UDCPPEF*NtoN2O*kgtoGg</f>
        <v>1.2792032644713704</v>
      </c>
      <c r="BD108" s="22">
        <f>'Activity data'!BD67*UDCPPEF*NtoN2O*kgtoGg</f>
        <v>1.2968752675846458</v>
      </c>
      <c r="BE108" s="22">
        <f>'Activity data'!BE67*UDCPPEF*NtoN2O*kgtoGg</f>
        <v>1.3149441473249144</v>
      </c>
      <c r="BF108" s="22">
        <f>'Activity data'!BF67*UDCPPEF*NtoN2O*kgtoGg</f>
        <v>1.3331578638832005</v>
      </c>
      <c r="BG108" s="22">
        <f>'Activity data'!BG67*UDCPPEF*NtoN2O*kgtoGg</f>
        <v>1.352618044843376</v>
      </c>
      <c r="BH108" s="22">
        <f>'Activity data'!BH67*UDCPPEF*NtoN2O*kgtoGg</f>
        <v>1.3709538502801482</v>
      </c>
      <c r="BI108" s="22">
        <f>'Activity data'!BI67*UDCPPEF*NtoN2O*kgtoGg</f>
        <v>1.3895691822594745</v>
      </c>
      <c r="BJ108" s="22">
        <f>'Activity data'!BJ67*UDCPPEF*NtoN2O*kgtoGg</f>
        <v>1.4088108413800711</v>
      </c>
      <c r="BK108" s="22">
        <f>'Activity data'!BK67*UDCPPEF*NtoN2O*kgtoGg</f>
        <v>1.428778934116546</v>
      </c>
      <c r="BL108" s="22">
        <f>'Activity data'!BL67*UDCPPEF*NtoN2O*kgtoGg</f>
        <v>1.4486185603548618</v>
      </c>
      <c r="BM108" s="22">
        <f>'Activity data'!BM67*UDCPPEF*NtoN2O*kgtoGg</f>
        <v>1.4512642479614373</v>
      </c>
      <c r="BN108" s="22">
        <f>'Activity data'!BN67*UDCPPEF*NtoN2O*kgtoGg</f>
        <v>1.4504346040118288</v>
      </c>
      <c r="BO108" s="22">
        <f>'Activity data'!BO67*UDCPPEF*NtoN2O*kgtoGg</f>
        <v>1.4494275479677248</v>
      </c>
      <c r="BP108" s="22">
        <f>'Activity data'!BP67*UDCPPEF*NtoN2O*kgtoGg</f>
        <v>1.4468994870312495</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0.73794174034663862</v>
      </c>
      <c r="AF109" s="22">
        <f>'Activity data'!AF68*UDCPPEF*NtoN2O*kgtoGg</f>
        <v>0.74376253694082328</v>
      </c>
      <c r="AG109" s="22">
        <f>'Activity data'!AG68*UDCPPEF*NtoN2O*kgtoGg</f>
        <v>0.74750301879518044</v>
      </c>
      <c r="AH109" s="22">
        <f>'Activity data'!AH68*UDCPPEF*NtoN2O*kgtoGg</f>
        <v>0.74998858609492669</v>
      </c>
      <c r="AI109" s="22">
        <f>'Activity data'!AI68*UDCPPEF*NtoN2O*kgtoGg</f>
        <v>0.75119477530775858</v>
      </c>
      <c r="AJ109" s="22">
        <f>'Activity data'!AJ68*UDCPPEF*NtoN2O*kgtoGg</f>
        <v>0.7538596961765357</v>
      </c>
      <c r="AK109" s="22">
        <f>'Activity data'!AK68*UDCPPEF*NtoN2O*kgtoGg</f>
        <v>0.75691680802528449</v>
      </c>
      <c r="AL109" s="22">
        <f>'Activity data'!AL68*UDCPPEF*NtoN2O*kgtoGg</f>
        <v>0.73416417867573247</v>
      </c>
      <c r="AM109" s="22">
        <f>'Activity data'!AM68*UDCPPEF*NtoN2O*kgtoGg</f>
        <v>0.7418840357159151</v>
      </c>
      <c r="AN109" s="22">
        <f>'Activity data'!AN68*UDCPPEF*NtoN2O*kgtoGg</f>
        <v>0.74655037812135083</v>
      </c>
      <c r="AO109" s="22">
        <f>'Activity data'!AO68*UDCPPEF*NtoN2O*kgtoGg</f>
        <v>0.75054477595913394</v>
      </c>
      <c r="AP109" s="22">
        <f>'Activity data'!AP68*UDCPPEF*NtoN2O*kgtoGg</f>
        <v>0.7552684960680518</v>
      </c>
      <c r="AQ109" s="22">
        <f>'Activity data'!AQ68*UDCPPEF*NtoN2O*kgtoGg</f>
        <v>0.76097678255366041</v>
      </c>
      <c r="AR109" s="22">
        <f>'Activity data'!AR68*UDCPPEF*NtoN2O*kgtoGg</f>
        <v>0.76669512798996364</v>
      </c>
      <c r="AS109" s="22">
        <f>'Activity data'!AS68*UDCPPEF*NtoN2O*kgtoGg</f>
        <v>0.77324612373577895</v>
      </c>
      <c r="AT109" s="22">
        <f>'Activity data'!AT68*UDCPPEF*NtoN2O*kgtoGg</f>
        <v>0.78038034221202335</v>
      </c>
      <c r="AU109" s="22">
        <f>'Activity data'!AU68*UDCPPEF*NtoN2O*kgtoGg</f>
        <v>0.78795724196047434</v>
      </c>
      <c r="AV109" s="22">
        <f>'Activity data'!AV68*UDCPPEF*NtoN2O*kgtoGg</f>
        <v>0.79556296786959302</v>
      </c>
      <c r="AW109" s="22">
        <f>'Activity data'!AW68*UDCPPEF*NtoN2O*kgtoGg</f>
        <v>0.80441359219681208</v>
      </c>
      <c r="AX109" s="22">
        <f>'Activity data'!AX68*UDCPPEF*NtoN2O*kgtoGg</f>
        <v>0.81388411163130536</v>
      </c>
      <c r="AY109" s="22">
        <f>'Activity data'!AY68*UDCPPEF*NtoN2O*kgtoGg</f>
        <v>0.82397745951337786</v>
      </c>
      <c r="AZ109" s="22">
        <f>'Activity data'!AZ68*UDCPPEF*NtoN2O*kgtoGg</f>
        <v>0.83568872345519474</v>
      </c>
      <c r="BA109" s="22">
        <f>'Activity data'!BA68*UDCPPEF*NtoN2O*kgtoGg</f>
        <v>0.84677891476291534</v>
      </c>
      <c r="BB109" s="22">
        <f>'Activity data'!BB68*UDCPPEF*NtoN2O*kgtoGg</f>
        <v>0.85836778988742168</v>
      </c>
      <c r="BC109" s="22">
        <f>'Activity data'!BC68*UDCPPEF*NtoN2O*kgtoGg</f>
        <v>0.87114617552600082</v>
      </c>
      <c r="BD109" s="22">
        <f>'Activity data'!BD68*UDCPPEF*NtoN2O*kgtoGg</f>
        <v>0.88318093055953772</v>
      </c>
      <c r="BE109" s="22">
        <f>'Activity data'!BE68*UDCPPEF*NtoN2O*kgtoGg</f>
        <v>0.89548596129152125</v>
      </c>
      <c r="BF109" s="22">
        <f>'Activity data'!BF68*UDCPPEF*NtoN2O*kgtoGg</f>
        <v>0.90788962688756136</v>
      </c>
      <c r="BG109" s="22">
        <f>'Activity data'!BG68*UDCPPEF*NtoN2O*kgtoGg</f>
        <v>0.92114214326970645</v>
      </c>
      <c r="BH109" s="22">
        <f>'Activity data'!BH68*UDCPPEF*NtoN2O*kgtoGg</f>
        <v>0.93362895222733877</v>
      </c>
      <c r="BI109" s="22">
        <f>'Activity data'!BI68*UDCPPEF*NtoN2O*kgtoGg</f>
        <v>0.9463061206729948</v>
      </c>
      <c r="BJ109" s="22">
        <f>'Activity data'!BJ68*UDCPPEF*NtoN2O*kgtoGg</f>
        <v>0.95940982218724158</v>
      </c>
      <c r="BK109" s="22">
        <f>'Activity data'!BK68*UDCPPEF*NtoN2O*kgtoGg</f>
        <v>0.97300822996422376</v>
      </c>
      <c r="BL109" s="22">
        <f>'Activity data'!BL68*UDCPPEF*NtoN2O*kgtoGg</f>
        <v>0.98651915117698075</v>
      </c>
      <c r="BM109" s="22">
        <f>'Activity data'!BM68*UDCPPEF*NtoN2O*kgtoGg</f>
        <v>0.98832088253908534</v>
      </c>
      <c r="BN109" s="22">
        <f>'Activity data'!BN68*UDCPPEF*NtoN2O*kgtoGg</f>
        <v>0.98775588933290526</v>
      </c>
      <c r="BO109" s="22">
        <f>'Activity data'!BO68*UDCPPEF*NtoN2O*kgtoGg</f>
        <v>0.98707007727650453</v>
      </c>
      <c r="BP109" s="22">
        <f>'Activity data'!BP68*UDCPPEF*NtoN2O*kgtoGg</f>
        <v>0.98534845048155029</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15.353527292296841</v>
      </c>
      <c r="AE110" s="22">
        <f>'Activity data'!AE69*UDCPPEF*NtoN2O*kgtoGg</f>
        <v>15.220371053361486</v>
      </c>
      <c r="AF110" s="22">
        <f>'Activity data'!AF69*UDCPPEF*NtoN2O*kgtoGg</f>
        <v>15.16968250417789</v>
      </c>
      <c r="AG110" s="22">
        <f>'Activity data'!AG69*UDCPPEF*NtoN2O*kgtoGg</f>
        <v>14.967111251021189</v>
      </c>
      <c r="AH110" s="22">
        <f>'Activity data'!AH69*UDCPPEF*NtoN2O*kgtoGg</f>
        <v>14.673074129931956</v>
      </c>
      <c r="AI110" s="22">
        <f>'Activity data'!AI69*UDCPPEF*NtoN2O*kgtoGg</f>
        <v>14.293651368256896</v>
      </c>
      <c r="AJ110" s="22">
        <f>'Activity data'!AJ69*UDCPPEF*NtoN2O*kgtoGg</f>
        <v>13.994389539168758</v>
      </c>
      <c r="AK110" s="22">
        <f>'Activity data'!AK69*UDCPPEF*NtoN2O*kgtoGg</f>
        <v>13.711253827544143</v>
      </c>
      <c r="AL110" s="22">
        <f>'Activity data'!AL69*UDCPPEF*NtoN2O*kgtoGg</f>
        <v>12.061905553778045</v>
      </c>
      <c r="AM110" s="22">
        <f>'Activity data'!AM69*UDCPPEF*NtoN2O*kgtoGg</f>
        <v>12.257828994430085</v>
      </c>
      <c r="AN110" s="22">
        <f>'Activity data'!AN69*UDCPPEF*NtoN2O*kgtoGg</f>
        <v>12.284007292995502</v>
      </c>
      <c r="AO110" s="22">
        <f>'Activity data'!AO69*UDCPPEF*NtoN2O*kgtoGg</f>
        <v>12.268194996893492</v>
      </c>
      <c r="AP110" s="22">
        <f>'Activity data'!AP69*UDCPPEF*NtoN2O*kgtoGg</f>
        <v>12.282008879793533</v>
      </c>
      <c r="AQ110" s="22">
        <f>'Activity data'!AQ69*UDCPPEF*NtoN2O*kgtoGg</f>
        <v>12.336792379745747</v>
      </c>
      <c r="AR110" s="22">
        <f>'Activity data'!AR69*UDCPPEF*NtoN2O*kgtoGg</f>
        <v>12.408525717242357</v>
      </c>
      <c r="AS110" s="22">
        <f>'Activity data'!AS69*UDCPPEF*NtoN2O*kgtoGg</f>
        <v>12.511624496739294</v>
      </c>
      <c r="AT110" s="22">
        <f>'Activity data'!AT69*UDCPPEF*NtoN2O*kgtoGg</f>
        <v>12.633102852111428</v>
      </c>
      <c r="AU110" s="22">
        <f>'Activity data'!AU69*UDCPPEF*NtoN2O*kgtoGg</f>
        <v>12.765697767808277</v>
      </c>
      <c r="AV110" s="22">
        <f>'Activity data'!AV69*UDCPPEF*NtoN2O*kgtoGg</f>
        <v>12.890104944175688</v>
      </c>
      <c r="AW110" s="22">
        <f>'Activity data'!AW69*UDCPPEF*NtoN2O*kgtoGg</f>
        <v>12.969688956746007</v>
      </c>
      <c r="AX110" s="22">
        <f>'Activity data'!AX69*UDCPPEF*NtoN2O*kgtoGg</f>
        <v>13.060508489621331</v>
      </c>
      <c r="AY110" s="22">
        <f>'Activity data'!AY69*UDCPPEF*NtoN2O*kgtoGg</f>
        <v>13.161334150727772</v>
      </c>
      <c r="AZ110" s="22">
        <f>'Activity data'!AZ69*UDCPPEF*NtoN2O*kgtoGg</f>
        <v>13.312022528628306</v>
      </c>
      <c r="BA110" s="22">
        <f>'Activity data'!BA69*UDCPPEF*NtoN2O*kgtoGg</f>
        <v>13.417818204189475</v>
      </c>
      <c r="BB110" s="22">
        <f>'Activity data'!BB69*UDCPPEF*NtoN2O*kgtoGg</f>
        <v>13.540633116037901</v>
      </c>
      <c r="BC110" s="22">
        <f>'Activity data'!BC69*UDCPPEF*NtoN2O*kgtoGg</f>
        <v>13.690120798735078</v>
      </c>
      <c r="BD110" s="22">
        <f>'Activity data'!BD69*UDCPPEF*NtoN2O*kgtoGg</f>
        <v>13.7907868422188</v>
      </c>
      <c r="BE110" s="22">
        <f>'Activity data'!BE69*UDCPPEF*NtoN2O*kgtoGg</f>
        <v>13.882357039938549</v>
      </c>
      <c r="BF110" s="22">
        <f>'Activity data'!BF69*UDCPPEF*NtoN2O*kgtoGg</f>
        <v>13.958410959398501</v>
      </c>
      <c r="BG110" s="22">
        <f>'Activity data'!BG69*UDCPPEF*NtoN2O*kgtoGg</f>
        <v>14.129626734122418</v>
      </c>
      <c r="BH110" s="22">
        <f>'Activity data'!BH69*UDCPPEF*NtoN2O*kgtoGg</f>
        <v>14.257969913083317</v>
      </c>
      <c r="BI110" s="22">
        <f>'Activity data'!BI69*UDCPPEF*NtoN2O*kgtoGg</f>
        <v>14.377531152103607</v>
      </c>
      <c r="BJ110" s="22">
        <f>'Activity data'!BJ69*UDCPPEF*NtoN2O*kgtoGg</f>
        <v>14.496002259286861</v>
      </c>
      <c r="BK110" s="22">
        <f>'Activity data'!BK69*UDCPPEF*NtoN2O*kgtoGg</f>
        <v>14.615009922571364</v>
      </c>
      <c r="BL110" s="22">
        <f>'Activity data'!BL69*UDCPPEF*NtoN2O*kgtoGg</f>
        <v>14.727093643475177</v>
      </c>
      <c r="BM110" s="22">
        <f>'Activity data'!BM69*UDCPPEF*NtoN2O*kgtoGg</f>
        <v>14.462731540865176</v>
      </c>
      <c r="BN110" s="22">
        <f>'Activity data'!BN69*UDCPPEF*NtoN2O*kgtoGg</f>
        <v>14.127334442814504</v>
      </c>
      <c r="BO110" s="22">
        <f>'Activity data'!BO69*UDCPPEF*NtoN2O*kgtoGg</f>
        <v>13.791844284185775</v>
      </c>
      <c r="BP110" s="22">
        <f>'Activity data'!BP69*UDCPPEF*NtoN2O*kgtoGg</f>
        <v>13.430123163741788</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9.6543103644621429</v>
      </c>
      <c r="AE111" s="22">
        <f>'Activity data'!AE70*UDCPPEF*NtoN2O*kgtoGg</f>
        <v>9.5705816138517648</v>
      </c>
      <c r="AF111" s="22">
        <f>'Activity data'!AF70*UDCPPEF*NtoN2O*kgtoGg</f>
        <v>9.5387086131773042</v>
      </c>
      <c r="AG111" s="22">
        <f>'Activity data'!AG70*UDCPPEF*NtoN2O*kgtoGg</f>
        <v>9.4113316455488931</v>
      </c>
      <c r="AH111" s="22">
        <f>'Activity data'!AH70*UDCPPEF*NtoN2O*kgtoGg</f>
        <v>9.22644086627548</v>
      </c>
      <c r="AI111" s="22">
        <f>'Activity data'!AI70*UDCPPEF*NtoN2O*kgtoGg</f>
        <v>8.9878595272244652</v>
      </c>
      <c r="AJ111" s="22">
        <f>'Activity data'!AJ70*UDCPPEF*NtoN2O*kgtoGg</f>
        <v>8.7996834473406569</v>
      </c>
      <c r="AK111" s="22">
        <f>'Activity data'!AK70*UDCPPEF*NtoN2O*kgtoGg</f>
        <v>8.6216474831450984</v>
      </c>
      <c r="AL111" s="22">
        <f>'Activity data'!AL70*UDCPPEF*NtoN2O*kgtoGg</f>
        <v>7.5845359562051762</v>
      </c>
      <c r="AM111" s="22">
        <f>'Activity data'!AM70*UDCPPEF*NtoN2O*kgtoGg</f>
        <v>7.7077327739603421</v>
      </c>
      <c r="AN111" s="22">
        <f>'Activity data'!AN70*UDCPPEF*NtoN2O*kgtoGg</f>
        <v>7.7241937092459372</v>
      </c>
      <c r="AO111" s="22">
        <f>'Activity data'!AO70*UDCPPEF*NtoN2O*kgtoGg</f>
        <v>7.7142509246833155</v>
      </c>
      <c r="AP111" s="22">
        <f>'Activity data'!AP70*UDCPPEF*NtoN2O*kgtoGg</f>
        <v>7.7229371054101597</v>
      </c>
      <c r="AQ111" s="22">
        <f>'Activity data'!AQ70*UDCPPEF*NtoN2O*kgtoGg</f>
        <v>7.7573850144359557</v>
      </c>
      <c r="AR111" s="22">
        <f>'Activity data'!AR70*UDCPPEF*NtoN2O*kgtoGg</f>
        <v>7.8024909950022883</v>
      </c>
      <c r="AS111" s="22">
        <f>'Activity data'!AS70*UDCPPEF*NtoN2O*kgtoGg</f>
        <v>7.8673195908364244</v>
      </c>
      <c r="AT111" s="22">
        <f>'Activity data'!AT70*UDCPPEF*NtoN2O*kgtoGg</f>
        <v>7.9437052788284843</v>
      </c>
      <c r="AU111" s="22">
        <f>'Activity data'!AU70*UDCPPEF*NtoN2O*kgtoGg</f>
        <v>8.0270810689330396</v>
      </c>
      <c r="AV111" s="22">
        <f>'Activity data'!AV70*UDCPPEF*NtoN2O*kgtoGg</f>
        <v>8.1053084019329269</v>
      </c>
      <c r="AW111" s="22">
        <f>'Activity data'!AW70*UDCPPEF*NtoN2O*kgtoGg</f>
        <v>8.1553508933276309</v>
      </c>
      <c r="AX111" s="22">
        <f>'Activity data'!AX70*UDCPPEF*NtoN2O*kgtoGg</f>
        <v>8.2124582889665323</v>
      </c>
      <c r="AY111" s="22">
        <f>'Activity data'!AY70*UDCPPEF*NtoN2O*kgtoGg</f>
        <v>8.2758575461204238</v>
      </c>
      <c r="AZ111" s="22">
        <f>'Activity data'!AZ70*UDCPPEF*NtoN2O*kgtoGg</f>
        <v>8.3706105198751271</v>
      </c>
      <c r="BA111" s="22">
        <f>'Activity data'!BA70*UDCPPEF*NtoN2O*kgtoGg</f>
        <v>8.4371349261330888</v>
      </c>
      <c r="BB111" s="22">
        <f>'Activity data'!BB70*UDCPPEF*NtoN2O*kgtoGg</f>
        <v>8.5143610419171587</v>
      </c>
      <c r="BC111" s="22">
        <f>'Activity data'!BC70*UDCPPEF*NtoN2O*kgtoGg</f>
        <v>8.608359017558028</v>
      </c>
      <c r="BD111" s="22">
        <f>'Activity data'!BD70*UDCPPEF*NtoN2O*kgtoGg</f>
        <v>8.6716579070218138</v>
      </c>
      <c r="BE111" s="22">
        <f>'Activity data'!BE70*UDCPPEF*NtoN2O*kgtoGg</f>
        <v>8.7292373213213015</v>
      </c>
      <c r="BF111" s="22">
        <f>'Activity data'!BF70*UDCPPEF*NtoN2O*kgtoGg</f>
        <v>8.7770600873164835</v>
      </c>
      <c r="BG111" s="22">
        <f>'Activity data'!BG70*UDCPPEF*NtoN2O*kgtoGg</f>
        <v>8.8847207047764112</v>
      </c>
      <c r="BH111" s="22">
        <f>'Activity data'!BH70*UDCPPEF*NtoN2O*kgtoGg</f>
        <v>8.9654229993867141</v>
      </c>
      <c r="BI111" s="22">
        <f>'Activity data'!BI70*UDCPPEF*NtoN2O*kgtoGg</f>
        <v>9.0406032030680272</v>
      </c>
      <c r="BJ111" s="22">
        <f>'Activity data'!BJ70*UDCPPEF*NtoN2O*kgtoGg</f>
        <v>9.1150979309695739</v>
      </c>
      <c r="BK111" s="22">
        <f>'Activity data'!BK70*UDCPPEF*NtoN2O*kgtoGg</f>
        <v>9.1899300457810309</v>
      </c>
      <c r="BL111" s="22">
        <f>'Activity data'!BL70*UDCPPEF*NtoN2O*kgtoGg</f>
        <v>9.26040838003013</v>
      </c>
      <c r="BM111" s="22">
        <f>'Activity data'!BM70*UDCPPEF*NtoN2O*kgtoGg</f>
        <v>9.0941772763488746</v>
      </c>
      <c r="BN111" s="22">
        <f>'Activity data'!BN70*UDCPPEF*NtoN2O*kgtoGg</f>
        <v>8.8832793101502094</v>
      </c>
      <c r="BO111" s="22">
        <f>'Activity data'!BO70*UDCPPEF*NtoN2O*kgtoGg</f>
        <v>8.6723228273848836</v>
      </c>
      <c r="BP111" s="22">
        <f>'Activity data'!BP70*UDCPPEF*NtoN2O*kgtoGg</f>
        <v>8.444872294639918</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5.9174420302222517</v>
      </c>
      <c r="AM113" s="22">
        <f>'Activity data'!AM72*UDSOEF*NtoN2O*kgtoGg</f>
        <v>5.9263453985232823</v>
      </c>
      <c r="AN113" s="22">
        <f>'Activity data'!AN72*UDSOEF*NtoN2O*kgtoGg</f>
        <v>5.9362427486542551</v>
      </c>
      <c r="AO113" s="22">
        <f>'Activity data'!AO72*UDSOEF*NtoN2O*kgtoGg</f>
        <v>5.9473974393709526</v>
      </c>
      <c r="AP113" s="22">
        <f>'Activity data'!AP72*UDSOEF*NtoN2O*kgtoGg</f>
        <v>5.959938874025994</v>
      </c>
      <c r="AQ113" s="22">
        <f>'Activity data'!AQ72*UDSOEF*NtoN2O*kgtoGg</f>
        <v>5.9738368092211722</v>
      </c>
      <c r="AR113" s="22">
        <f>'Activity data'!AR72*UDSOEF*NtoN2O*kgtoGg</f>
        <v>5.9823815495784309</v>
      </c>
      <c r="AS113" s="22">
        <f>'Activity data'!AS72*UDSOEF*NtoN2O*kgtoGg</f>
        <v>5.9920749412510226</v>
      </c>
      <c r="AT113" s="22">
        <f>'Activity data'!AT72*UDSOEF*NtoN2O*kgtoGg</f>
        <v>6.0028293292775494</v>
      </c>
      <c r="AU113" s="22">
        <f>'Activity data'!AU72*UDSOEF*NtoN2O*kgtoGg</f>
        <v>6.0145782781398829</v>
      </c>
      <c r="AV113" s="22">
        <f>'Activity data'!AV72*UDSOEF*NtoN2O*kgtoGg</f>
        <v>6.0272198055600503</v>
      </c>
      <c r="AW113" s="22">
        <f>'Activity data'!AW72*UDSOEF*NtoN2O*kgtoGg</f>
        <v>6.0356470541361364</v>
      </c>
      <c r="AX113" s="22">
        <f>'Activity data'!AX72*UDSOEF*NtoN2O*kgtoGg</f>
        <v>6.0449333931358264</v>
      </c>
      <c r="AY113" s="22">
        <f>'Activity data'!AY72*UDSOEF*NtoN2O*kgtoGg</f>
        <v>6.0550466423497058</v>
      </c>
      <c r="AZ113" s="22">
        <f>'Activity data'!AZ72*UDSOEF*NtoN2O*kgtoGg</f>
        <v>6.066103009552978</v>
      </c>
      <c r="BA113" s="22">
        <f>'Activity data'!BA72*UDSOEF*NtoN2O*kgtoGg</f>
        <v>6.0777469205441541</v>
      </c>
      <c r="BB113" s="22">
        <f>'Activity data'!BB72*UDSOEF*NtoN2O*kgtoGg</f>
        <v>6.0851619326050326</v>
      </c>
      <c r="BC113" s="22">
        <f>'Activity data'!BC72*UDSOEF*NtoN2O*kgtoGg</f>
        <v>6.0933434576551146</v>
      </c>
      <c r="BD113" s="22">
        <f>'Activity data'!BD72*UDSOEF*NtoN2O*kgtoGg</f>
        <v>6.1019857153089507</v>
      </c>
      <c r="BE113" s="22">
        <f>'Activity data'!BE72*UDSOEF*NtoN2O*kgtoGg</f>
        <v>6.1112166821755771</v>
      </c>
      <c r="BF113" s="22">
        <f>'Activity data'!BF72*UDSOEF*NtoN2O*kgtoGg</f>
        <v>6.120992110468829</v>
      </c>
      <c r="BG113" s="22">
        <f>'Activity data'!BG72*UDSOEF*NtoN2O*kgtoGg</f>
        <v>6.1267892625359277</v>
      </c>
      <c r="BH113" s="22">
        <f>'Activity data'!BH72*UDSOEF*NtoN2O*kgtoGg</f>
        <v>6.1329411649258532</v>
      </c>
      <c r="BI113" s="22">
        <f>'Activity data'!BI72*UDSOEF*NtoN2O*kgtoGg</f>
        <v>6.1395716075335853</v>
      </c>
      <c r="BJ113" s="22">
        <f>'Activity data'!BJ72*UDSOEF*NtoN2O*kgtoGg</f>
        <v>6.1467000067344459</v>
      </c>
      <c r="BK113" s="22">
        <f>'Activity data'!BK72*UDSOEF*NtoN2O*kgtoGg</f>
        <v>6.1543221840503746</v>
      </c>
      <c r="BL113" s="22">
        <f>'Activity data'!BL72*UDSOEF*NtoN2O*kgtoGg</f>
        <v>6.157679026638986</v>
      </c>
      <c r="BM113" s="22">
        <f>'Activity data'!BM72*UDSOEF*NtoN2O*kgtoGg</f>
        <v>6.159696467057727</v>
      </c>
      <c r="BN113" s="22">
        <f>'Activity data'!BN72*UDSOEF*NtoN2O*kgtoGg</f>
        <v>6.161729730064434</v>
      </c>
      <c r="BO113" s="22">
        <f>'Activity data'!BO72*UDSOEF*NtoN2O*kgtoGg</f>
        <v>6.1640958550543639</v>
      </c>
      <c r="BP113" s="22">
        <f>'Activity data'!BP72*UDSOEF*NtoN2O*kgtoGg</f>
        <v>6.1666500823848702</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0.66056125437728641</v>
      </c>
      <c r="AM114" s="22">
        <f>'Activity data'!AM73*UDSOEF*NtoN2O*kgtoGg</f>
        <v>0.66155513316867531</v>
      </c>
      <c r="AN114" s="22">
        <f>'Activity data'!AN73*UDSOEF*NtoN2O*kgtoGg</f>
        <v>0.66265996968150243</v>
      </c>
      <c r="AO114" s="22">
        <f>'Activity data'!AO73*UDSOEF*NtoN2O*kgtoGg</f>
        <v>0.66390516252908405</v>
      </c>
      <c r="AP114" s="22">
        <f>'Activity data'!AP73*UDSOEF*NtoN2O*kgtoGg</f>
        <v>0.66530515694645465</v>
      </c>
      <c r="AQ114" s="22">
        <f>'Activity data'!AQ73*UDSOEF*NtoN2O*kgtoGg</f>
        <v>0.66685657687737987</v>
      </c>
      <c r="AR114" s="22">
        <f>'Activity data'!AR73*UDSOEF*NtoN2O*kgtoGg</f>
        <v>0.66781042220106746</v>
      </c>
      <c r="AS114" s="22">
        <f>'Activity data'!AS73*UDSOEF*NtoN2O*kgtoGg</f>
        <v>0.66889249092767522</v>
      </c>
      <c r="AT114" s="22">
        <f>'Activity data'!AT73*UDSOEF*NtoN2O*kgtoGg</f>
        <v>0.6700929981753303</v>
      </c>
      <c r="AU114" s="22">
        <f>'Activity data'!AU73*UDSOEF*NtoN2O*kgtoGg</f>
        <v>0.67140452777857451</v>
      </c>
      <c r="AV114" s="22">
        <f>'Activity data'!AV73*UDSOEF*NtoN2O*kgtoGg</f>
        <v>0.67281569550396358</v>
      </c>
      <c r="AW114" s="22">
        <f>'Activity data'!AW73*UDSOEF*NtoN2O*kgtoGg</f>
        <v>0.67375642527570245</v>
      </c>
      <c r="AX114" s="22">
        <f>'Activity data'!AX73*UDSOEF*NtoN2O*kgtoGg</f>
        <v>0.67479305490500496</v>
      </c>
      <c r="AY114" s="22">
        <f>'Activity data'!AY73*UDSOEF*NtoN2O*kgtoGg</f>
        <v>0.67592199213031812</v>
      </c>
      <c r="AZ114" s="22">
        <f>'Activity data'!AZ73*UDSOEF*NtoN2O*kgtoGg</f>
        <v>0.67715620917061159</v>
      </c>
      <c r="BA114" s="22">
        <f>'Activity data'!BA73*UDSOEF*NtoN2O*kgtoGg</f>
        <v>0.67845601344599038</v>
      </c>
      <c r="BB114" s="22">
        <f>'Activity data'!BB73*UDSOEF*NtoN2O*kgtoGg</f>
        <v>0.67928374773441114</v>
      </c>
      <c r="BC114" s="22">
        <f>'Activity data'!BC73*UDSOEF*NtoN2O*kgtoGg</f>
        <v>0.68019704750519028</v>
      </c>
      <c r="BD114" s="22">
        <f>'Activity data'!BD73*UDSOEF*NtoN2O*kgtoGg</f>
        <v>0.68116177863856064</v>
      </c>
      <c r="BE114" s="22">
        <f>'Activity data'!BE73*UDSOEF*NtoN2O*kgtoGg</f>
        <v>0.68219222710284488</v>
      </c>
      <c r="BF114" s="22">
        <f>'Activity data'!BF73*UDSOEF*NtoN2O*kgtoGg</f>
        <v>0.68328345353860653</v>
      </c>
      <c r="BG114" s="22">
        <f>'Activity data'!BG73*UDSOEF*NtoN2O*kgtoGg</f>
        <v>0.68393058688130781</v>
      </c>
      <c r="BH114" s="22">
        <f>'Activity data'!BH73*UDSOEF*NtoN2O*kgtoGg</f>
        <v>0.68461732083471893</v>
      </c>
      <c r="BI114" s="22">
        <f>'Activity data'!BI73*UDSOEF*NtoN2O*kgtoGg</f>
        <v>0.68535747400625313</v>
      </c>
      <c r="BJ114" s="22">
        <f>'Activity data'!BJ73*UDSOEF*NtoN2O*kgtoGg</f>
        <v>0.68615321383670258</v>
      </c>
      <c r="BK114" s="22">
        <f>'Activity data'!BK73*UDSOEF*NtoN2O*kgtoGg</f>
        <v>0.68700407388453755</v>
      </c>
      <c r="BL114" s="22">
        <f>'Activity data'!BL73*UDSOEF*NtoN2O*kgtoGg</f>
        <v>0.68737879663463075</v>
      </c>
      <c r="BM114" s="22">
        <f>'Activity data'!BM73*UDSOEF*NtoN2O*kgtoGg</f>
        <v>0.68760400255415266</v>
      </c>
      <c r="BN114" s="22">
        <f>'Activity data'!BN73*UDSOEF*NtoN2O*kgtoGg</f>
        <v>0.68783097474168386</v>
      </c>
      <c r="BO114" s="22">
        <f>'Activity data'!BO73*UDSOEF*NtoN2O*kgtoGg</f>
        <v>0.68809510415493047</v>
      </c>
      <c r="BP114" s="22">
        <f>'Activity data'!BP73*UDSOEF*NtoN2O*kgtoGg</f>
        <v>0.68838023134346649</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0.71892745361392774</v>
      </c>
      <c r="AF115" s="22">
        <f>'Activity data'!AF74*UDSOEF*NtoN2O*kgtoGg</f>
        <v>0.72149880168720604</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0.73708994755228407</v>
      </c>
      <c r="AK115" s="22">
        <f>'Activity data'!AK74*UDSOEF*NtoN2O*kgtoGg</f>
        <v>0.74193942345928476</v>
      </c>
      <c r="AL115" s="22">
        <f>'Activity data'!AL74*UDSOEF*NtoN2O*kgtoGg</f>
        <v>0.74633734853094358</v>
      </c>
      <c r="AM115" s="22">
        <f>'Activity data'!AM74*UDSOEF*NtoN2O*kgtoGg</f>
        <v>0.74848556371205566</v>
      </c>
      <c r="AN115" s="22">
        <f>'Activity data'!AN74*UDSOEF*NtoN2O*kgtoGg</f>
        <v>0.75076190805371101</v>
      </c>
      <c r="AO115" s="22">
        <f>'Activity data'!AO74*UDSOEF*NtoN2O*kgtoGg</f>
        <v>0.75322031823695168</v>
      </c>
      <c r="AP115" s="22">
        <f>'Activity data'!AP74*UDSOEF*NtoN2O*kgtoGg</f>
        <v>0.75588827720991336</v>
      </c>
      <c r="AQ115" s="22">
        <f>'Activity data'!AQ74*UDSOEF*NtoN2O*kgtoGg</f>
        <v>0.75876236870095803</v>
      </c>
      <c r="AR115" s="22">
        <f>'Activity data'!AR74*UDSOEF*NtoN2O*kgtoGg</f>
        <v>0.76057750755175979</v>
      </c>
      <c r="AS115" s="22">
        <f>'Activity data'!AS74*UDSOEF*NtoN2O*kgtoGg</f>
        <v>0.76256893469792841</v>
      </c>
      <c r="AT115" s="22">
        <f>'Activity data'!AT74*UDSOEF*NtoN2O*kgtoGg</f>
        <v>0.76472161645068537</v>
      </c>
      <c r="AU115" s="22">
        <f>'Activity data'!AU74*UDSOEF*NtoN2O*kgtoGg</f>
        <v>0.76702441224252838</v>
      </c>
      <c r="AV115" s="22">
        <f>'Activity data'!AV74*UDSOEF*NtoN2O*kgtoGg</f>
        <v>0.76945943028667785</v>
      </c>
      <c r="AW115" s="22">
        <f>'Activity data'!AW74*UDSOEF*NtoN2O*kgtoGg</f>
        <v>0.77107378315188402</v>
      </c>
      <c r="AX115" s="22">
        <f>'Activity data'!AX74*UDSOEF*NtoN2O*kgtoGg</f>
        <v>0.77282011789414362</v>
      </c>
      <c r="AY115" s="22">
        <f>'Activity data'!AY74*UDSOEF*NtoN2O*kgtoGg</f>
        <v>0.77469321171184602</v>
      </c>
      <c r="AZ115" s="22">
        <f>'Activity data'!AZ74*UDSOEF*NtoN2O*kgtoGg</f>
        <v>0.77671532761727669</v>
      </c>
      <c r="BA115" s="22">
        <f>'Activity data'!BA74*UDSOEF*NtoN2O*kgtoGg</f>
        <v>0.7788210206030366</v>
      </c>
      <c r="BB115" s="22">
        <f>'Activity data'!BB74*UDSOEF*NtoN2O*kgtoGg</f>
        <v>0.78012007445417286</v>
      </c>
      <c r="BC115" s="22">
        <f>'Activity data'!BC74*UDSOEF*NtoN2O*kgtoGg</f>
        <v>0.78154048678471755</v>
      </c>
      <c r="BD115" s="22">
        <f>'Activity data'!BD74*UDSOEF*NtoN2O*kgtoGg</f>
        <v>0.78302621249505588</v>
      </c>
      <c r="BE115" s="22">
        <f>'Activity data'!BE74*UDSOEF*NtoN2O*kgtoGg</f>
        <v>0.78460135095244909</v>
      </c>
      <c r="BF115" s="22">
        <f>'Activity data'!BF74*UDSOEF*NtoN2O*kgtoGg</f>
        <v>0.78625814401475724</v>
      </c>
      <c r="BG115" s="22">
        <f>'Activity data'!BG74*UDSOEF*NtoN2O*kgtoGg</f>
        <v>0.78716789436809509</v>
      </c>
      <c r="BH115" s="22">
        <f>'Activity data'!BH74*UDSOEF*NtoN2O*kgtoGg</f>
        <v>0.78812813928061254</v>
      </c>
      <c r="BI115" s="22">
        <f>'Activity data'!BI74*UDSOEF*NtoN2O*kgtoGg</f>
        <v>0.78916187244350566</v>
      </c>
      <c r="BJ115" s="22">
        <f>'Activity data'!BJ74*UDSOEF*NtoN2O*kgtoGg</f>
        <v>0.79027285917388934</v>
      </c>
      <c r="BK115" s="22">
        <f>'Activity data'!BK74*UDSOEF*NtoN2O*kgtoGg</f>
        <v>0.79146051173197585</v>
      </c>
      <c r="BL115" s="22">
        <f>'Activity data'!BL74*UDSOEF*NtoN2O*kgtoGg</f>
        <v>0.79185996933613323</v>
      </c>
      <c r="BM115" s="22">
        <f>'Activity data'!BM74*UDSOEF*NtoN2O*kgtoGg</f>
        <v>0.79200653567078572</v>
      </c>
      <c r="BN115" s="22">
        <f>'Activity data'!BN74*UDSOEF*NtoN2O*kgtoGg</f>
        <v>0.79214738449234956</v>
      </c>
      <c r="BO115" s="22">
        <f>'Activity data'!BO74*UDSOEF*NtoN2O*kgtoGg</f>
        <v>0.79234027414554964</v>
      </c>
      <c r="BP115" s="22">
        <f>'Activity data'!BP74*UDSOEF*NtoN2O*kgtoGg</f>
        <v>0.79255917569292156</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1.1867254191644501</v>
      </c>
      <c r="AE116" s="22">
        <f>'Activity data'!AE75*UDSOEF*NtoN2O*kgtoGg</f>
        <v>1.1898103324282718</v>
      </c>
      <c r="AF116" s="22">
        <f>'Activity data'!AF75*UDSOEF*NtoN2O*kgtoGg</f>
        <v>1.1940658612587216</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1.2198688909683482</v>
      </c>
      <c r="AK116" s="22">
        <f>'Activity data'!AK75*UDSOEF*NtoN2O*kgtoGg</f>
        <v>1.2278946750888551</v>
      </c>
      <c r="AL116" s="22">
        <f>'Activity data'!AL75*UDSOEF*NtoN2O*kgtoGg</f>
        <v>1.2351731517490538</v>
      </c>
      <c r="AM116" s="22">
        <f>'Activity data'!AM75*UDSOEF*NtoN2O*kgtoGg</f>
        <v>1.2387284042379079</v>
      </c>
      <c r="AN116" s="22">
        <f>'Activity data'!AN75*UDSOEF*NtoN2O*kgtoGg</f>
        <v>1.2424957078848218</v>
      </c>
      <c r="AO116" s="22">
        <f>'Activity data'!AO75*UDSOEF*NtoN2O*kgtoGg</f>
        <v>1.2465643268013245</v>
      </c>
      <c r="AP116" s="22">
        <f>'Activity data'!AP75*UDSOEF*NtoN2O*kgtoGg</f>
        <v>1.2509797447083293</v>
      </c>
      <c r="AQ116" s="22">
        <f>'Activity data'!AQ75*UDSOEF*NtoN2O*kgtoGg</f>
        <v>1.2557363077456696</v>
      </c>
      <c r="AR116" s="22">
        <f>'Activity data'!AR75*UDSOEF*NtoN2O*kgtoGg</f>
        <v>1.2587403256735139</v>
      </c>
      <c r="AS116" s="22">
        <f>'Activity data'!AS75*UDSOEF*NtoN2O*kgtoGg</f>
        <v>1.2620360971493132</v>
      </c>
      <c r="AT116" s="22">
        <f>'Activity data'!AT75*UDSOEF*NtoN2O*kgtoGg</f>
        <v>1.2655987417235119</v>
      </c>
      <c r="AU116" s="22">
        <f>'Activity data'!AU75*UDSOEF*NtoN2O*kgtoGg</f>
        <v>1.2694098219831875</v>
      </c>
      <c r="AV116" s="22">
        <f>'Activity data'!AV75*UDSOEF*NtoN2O*kgtoGg</f>
        <v>1.2734397273846501</v>
      </c>
      <c r="AW116" s="22">
        <f>'Activity data'!AW75*UDSOEF*NtoN2O*kgtoGg</f>
        <v>1.2761114485848239</v>
      </c>
      <c r="AX116" s="22">
        <f>'Activity data'!AX75*UDSOEF*NtoN2O*kgtoGg</f>
        <v>1.2790015971106234</v>
      </c>
      <c r="AY116" s="22">
        <f>'Activity data'!AY75*UDSOEF*NtoN2O*kgtoGg</f>
        <v>1.282101529331471</v>
      </c>
      <c r="AZ116" s="22">
        <f>'Activity data'!AZ75*UDSOEF*NtoN2O*kgtoGg</f>
        <v>1.2854480900804797</v>
      </c>
      <c r="BA116" s="22">
        <f>'Activity data'!BA75*UDSOEF*NtoN2O*kgtoGg</f>
        <v>1.2889329691997629</v>
      </c>
      <c r="BB116" s="22">
        <f>'Activity data'!BB75*UDSOEF*NtoN2O*kgtoGg</f>
        <v>1.2910828769362013</v>
      </c>
      <c r="BC116" s="22">
        <f>'Activity data'!BC75*UDSOEF*NtoN2O*kgtoGg</f>
        <v>1.2934336304909519</v>
      </c>
      <c r="BD116" s="22">
        <f>'Activity data'!BD75*UDSOEF*NtoN2O*kgtoGg</f>
        <v>1.2958924763625748</v>
      </c>
      <c r="BE116" s="22">
        <f>'Activity data'!BE75*UDSOEF*NtoN2O*kgtoGg</f>
        <v>1.2984992985143662</v>
      </c>
      <c r="BF116" s="22">
        <f>'Activity data'!BF75*UDSOEF*NtoN2O*kgtoGg</f>
        <v>1.3012412573786718</v>
      </c>
      <c r="BG116" s="22">
        <f>'Activity data'!BG75*UDSOEF*NtoN2O*kgtoGg</f>
        <v>1.3027468757340293</v>
      </c>
      <c r="BH116" s="22">
        <f>'Activity data'!BH75*UDSOEF*NtoN2O*kgtoGg</f>
        <v>1.3043360615591526</v>
      </c>
      <c r="BI116" s="22">
        <f>'Activity data'!BI75*UDSOEF*NtoN2O*kgtoGg</f>
        <v>1.3060468689459077</v>
      </c>
      <c r="BJ116" s="22">
        <f>'Activity data'!BJ75*UDSOEF*NtoN2O*kgtoGg</f>
        <v>1.3078855294176372</v>
      </c>
      <c r="BK116" s="22">
        <f>'Activity data'!BK75*UDSOEF*NtoN2O*kgtoGg</f>
        <v>1.3098510702769313</v>
      </c>
      <c r="BL116" s="22">
        <f>'Activity data'!BL75*UDSOEF*NtoN2O*kgtoGg</f>
        <v>1.3105121644977793</v>
      </c>
      <c r="BM116" s="22">
        <f>'Activity data'!BM75*UDSOEF*NtoN2O*kgtoGg</f>
        <v>1.3107547288044825</v>
      </c>
      <c r="BN116" s="22">
        <f>'Activity data'!BN75*UDSOEF*NtoN2O*kgtoGg</f>
        <v>1.3109878307431619</v>
      </c>
      <c r="BO116" s="22">
        <f>'Activity data'!BO75*UDSOEF*NtoN2O*kgtoGg</f>
        <v>1.3113070592011131</v>
      </c>
      <c r="BP116" s="22">
        <f>'Activity data'!BP75*UDSOEF*NtoN2O*kgtoGg</f>
        <v>1.311669336815549</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0.19240499933397137</v>
      </c>
      <c r="AF117" s="22">
        <f>'Activity data'!AF76*UDSOEF*NtoN2O*kgtoGg</f>
        <v>0.19381280191845887</v>
      </c>
      <c r="AG117" s="22">
        <f>'Activity data'!AG76*UDSOEF*NtoN2O*kgtoGg</f>
        <v>0.19411375969056666</v>
      </c>
      <c r="AH117" s="22">
        <f>'Activity data'!AH76*UDSOEF*NtoN2O*kgtoGg</f>
        <v>0.19368291106027902</v>
      </c>
      <c r="AI117" s="22">
        <f>'Activity data'!AI76*UDSOEF*NtoN2O*kgtoGg</f>
        <v>0.19253602379697465</v>
      </c>
      <c r="AJ117" s="22">
        <f>'Activity data'!AJ76*UDSOEF*NtoN2O*kgtoGg</f>
        <v>0.19190012409058904</v>
      </c>
      <c r="AK117" s="22">
        <f>'Activity data'!AK76*UDSOEF*NtoN2O*kgtoGg</f>
        <v>0.19132863754616411</v>
      </c>
      <c r="AL117" s="22">
        <f>'Activity data'!AL76*UDSOEF*NtoN2O*kgtoGg</f>
        <v>0.1803905766291535</v>
      </c>
      <c r="AM117" s="22">
        <f>'Activity data'!AM76*UDSOEF*NtoN2O*kgtoGg</f>
        <v>0.1826245756693145</v>
      </c>
      <c r="AN117" s="22">
        <f>'Activity data'!AN76*UDSOEF*NtoN2O*kgtoGg</f>
        <v>0.18356080495030164</v>
      </c>
      <c r="AO117" s="22">
        <f>'Activity data'!AO76*UDSOEF*NtoN2O*kgtoGg</f>
        <v>0.18415696617811583</v>
      </c>
      <c r="AP117" s="22">
        <f>'Activity data'!AP76*UDSOEF*NtoN2O*kgtoGg</f>
        <v>0.18496727658485598</v>
      </c>
      <c r="AQ117" s="22">
        <f>'Activity data'!AQ76*UDSOEF*NtoN2O*kgtoGg</f>
        <v>0.18608902587161008</v>
      </c>
      <c r="AR117" s="22">
        <f>'Activity data'!AR76*UDSOEF*NtoN2O*kgtoGg</f>
        <v>0.18752321495946164</v>
      </c>
      <c r="AS117" s="22">
        <f>'Activity data'!AS76*UDSOEF*NtoN2O*kgtoGg</f>
        <v>0.18921252332374269</v>
      </c>
      <c r="AT117" s="22">
        <f>'Activity data'!AT76*UDSOEF*NtoN2O*kgtoGg</f>
        <v>0.19105962763803044</v>
      </c>
      <c r="AU117" s="22">
        <f>'Activity data'!AU76*UDSOEF*NtoN2O*kgtoGg</f>
        <v>0.19301005313077035</v>
      </c>
      <c r="AV117" s="22">
        <f>'Activity data'!AV76*UDSOEF*NtoN2O*kgtoGg</f>
        <v>0.19490714617679963</v>
      </c>
      <c r="AW117" s="22">
        <f>'Activity data'!AW76*UDSOEF*NtoN2O*kgtoGg</f>
        <v>0.19752032513537773</v>
      </c>
      <c r="AX117" s="22">
        <f>'Activity data'!AX76*UDSOEF*NtoN2O*kgtoGg</f>
        <v>0.2003055493027025</v>
      </c>
      <c r="AY117" s="22">
        <f>'Activity data'!AY76*UDSOEF*NtoN2O*kgtoGg</f>
        <v>0.20326218406801491</v>
      </c>
      <c r="AZ117" s="22">
        <f>'Activity data'!AZ76*UDSOEF*NtoN2O*kgtoGg</f>
        <v>0.20675702349841499</v>
      </c>
      <c r="BA117" s="22">
        <f>'Activity data'!BA76*UDSOEF*NtoN2O*kgtoGg</f>
        <v>0.20995711479118087</v>
      </c>
      <c r="BB117" s="22">
        <f>'Activity data'!BB76*UDSOEF*NtoN2O*kgtoGg</f>
        <v>0.2135856312321594</v>
      </c>
      <c r="BC117" s="22">
        <f>'Activity data'!BC76*UDSOEF*NtoN2O*kgtoGg</f>
        <v>0.21759462167006366</v>
      </c>
      <c r="BD117" s="22">
        <f>'Activity data'!BD76*UDSOEF*NtoN2O*kgtoGg</f>
        <v>0.22127443936743332</v>
      </c>
      <c r="BE117" s="22">
        <f>'Activity data'!BE76*UDSOEF*NtoN2O*kgtoGg</f>
        <v>0.22499730595265302</v>
      </c>
      <c r="BF117" s="22">
        <f>'Activity data'!BF76*UDSOEF*NtoN2O*kgtoGg</f>
        <v>0.22870049395333916</v>
      </c>
      <c r="BG117" s="22">
        <f>'Activity data'!BG76*UDSOEF*NtoN2O*kgtoGg</f>
        <v>0.23295846114487964</v>
      </c>
      <c r="BH117" s="22">
        <f>'Activity data'!BH76*UDSOEF*NtoN2O*kgtoGg</f>
        <v>0.2368924419602069</v>
      </c>
      <c r="BI117" s="22">
        <f>'Activity data'!BI76*UDSOEF*NtoN2O*kgtoGg</f>
        <v>0.24084858832616518</v>
      </c>
      <c r="BJ117" s="22">
        <f>'Activity data'!BJ76*UDSOEF*NtoN2O*kgtoGg</f>
        <v>0.24491124539364534</v>
      </c>
      <c r="BK117" s="22">
        <f>'Activity data'!BK76*UDSOEF*NtoN2O*kgtoGg</f>
        <v>0.24910372048669324</v>
      </c>
      <c r="BL117" s="22">
        <f>'Activity data'!BL76*UDSOEF*NtoN2O*kgtoGg</f>
        <v>0.25354274140944594</v>
      </c>
      <c r="BM117" s="22">
        <f>'Activity data'!BM76*UDSOEF*NtoN2O*kgtoGg</f>
        <v>0.25377721875718207</v>
      </c>
      <c r="BN117" s="22">
        <f>'Activity data'!BN76*UDSOEF*NtoN2O*kgtoGg</f>
        <v>0.25315017599548001</v>
      </c>
      <c r="BO117" s="22">
        <f>'Activity data'!BO76*UDSOEF*NtoN2O*kgtoGg</f>
        <v>0.25246344217753508</v>
      </c>
      <c r="BP117" s="22">
        <f>'Activity data'!BP76*UDSOEF*NtoN2O*kgtoGg</f>
        <v>0.25139447750270916</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0.66042852152238107</v>
      </c>
      <c r="AN135" s="22">
        <f>'Activity data'!AN47*ttokg*FracGASF*MSVolatEF*NtoN2O*kgtoGg</f>
        <v>0.66025684169352206</v>
      </c>
      <c r="AO135" s="22">
        <f>'Activity data'!AO47*ttokg*FracGASF*MSVolatEF*NtoN2O*kgtoGg</f>
        <v>0.66014868305049579</v>
      </c>
      <c r="AP135" s="22">
        <f>'Activity data'!AP47*ttokg*FracGASF*MSVolatEF*NtoN2O*kgtoGg</f>
        <v>0.66005681257994508</v>
      </c>
      <c r="AQ135" s="22">
        <f>'Activity data'!AQ47*ttokg*FracGASF*MSVolatEF*NtoN2O*kgtoGg</f>
        <v>0.65995424038936434</v>
      </c>
      <c r="AR135" s="22">
        <f>'Activity data'!AR47*ttokg*FracGASF*MSVolatEF*NtoN2O*kgtoGg</f>
        <v>0.65983631780454621</v>
      </c>
      <c r="AS135" s="22">
        <f>'Activity data'!AS47*ttokg*FracGASF*MSVolatEF*NtoN2O*kgtoGg</f>
        <v>0.65971241712512252</v>
      </c>
      <c r="AT135" s="22">
        <f>'Activity data'!AT47*ttokg*FracGASF*MSVolatEF*NtoN2O*kgtoGg</f>
        <v>0.65957642528021465</v>
      </c>
      <c r="AU135" s="22">
        <f>'Activity data'!AU47*ttokg*FracGASF*MSVolatEF*NtoN2O*kgtoGg</f>
        <v>0.6594332298362966</v>
      </c>
      <c r="AV135" s="22">
        <f>'Activity data'!AV47*ttokg*FracGASF*MSVolatEF*NtoN2O*kgtoGg</f>
        <v>0.6592855766116591</v>
      </c>
      <c r="AW135" s="22">
        <f>'Activity data'!AW47*ttokg*FracGASF*MSVolatEF*NtoN2O*kgtoGg</f>
        <v>0.65914087042240432</v>
      </c>
      <c r="AX135" s="22">
        <f>'Activity data'!AX47*ttokg*FracGASF*MSVolatEF*NtoN2O*kgtoGg</f>
        <v>0.65897121694283256</v>
      </c>
      <c r="AY135" s="22">
        <f>'Activity data'!AY47*ttokg*FracGASF*MSVolatEF*NtoN2O*kgtoGg</f>
        <v>0.65879502534324397</v>
      </c>
      <c r="AZ135" s="22">
        <f>'Activity data'!AZ47*ttokg*FracGASF*MSVolatEF*NtoN2O*kgtoGg</f>
        <v>0.65861262120280506</v>
      </c>
      <c r="BA135" s="22">
        <f>'Activity data'!BA47*ttokg*FracGASF*MSVolatEF*NtoN2O*kgtoGg</f>
        <v>0.65840825367148614</v>
      </c>
      <c r="BB135" s="22">
        <f>'Activity data'!BB47*ttokg*FracGASF*MSVolatEF*NtoN2O*kgtoGg</f>
        <v>0.65821887148453184</v>
      </c>
      <c r="BC135" s="22">
        <f>'Activity data'!BC47*ttokg*FracGASF*MSVolatEF*NtoN2O*kgtoGg</f>
        <v>0.65802043215920403</v>
      </c>
      <c r="BD135" s="22">
        <f>'Activity data'!BD47*ttokg*FracGASF*MSVolatEF*NtoN2O*kgtoGg</f>
        <v>0.65780869550268894</v>
      </c>
      <c r="BE135" s="22">
        <f>'Activity data'!BE47*ttokg*FracGASF*MSVolatEF*NtoN2O*kgtoGg</f>
        <v>0.65761330442639243</v>
      </c>
      <c r="BF135" s="22">
        <f>'Activity data'!BF47*ttokg*FracGASF*MSVolatEF*NtoN2O*kgtoGg</f>
        <v>0.65741856191244097</v>
      </c>
      <c r="BG135" s="22">
        <f>'Activity data'!BG47*ttokg*FracGASF*MSVolatEF*NtoN2O*kgtoGg</f>
        <v>0.65722693960157652</v>
      </c>
      <c r="BH135" s="22">
        <f>'Activity data'!BH47*ttokg*FracGASF*MSVolatEF*NtoN2O*kgtoGg</f>
        <v>0.65702305130032002</v>
      </c>
      <c r="BI135" s="22">
        <f>'Activity data'!BI47*ttokg*FracGASF*MSVolatEF*NtoN2O*kgtoGg</f>
        <v>0.65683441997115699</v>
      </c>
      <c r="BJ135" s="22">
        <f>'Activity data'!BJ47*ttokg*FracGASF*MSVolatEF*NtoN2O*kgtoGg</f>
        <v>0.65664742649301167</v>
      </c>
      <c r="BK135" s="22">
        <f>'Activity data'!BK47*ttokg*FracGASF*MSVolatEF*NtoN2O*kgtoGg</f>
        <v>0.65645895538166232</v>
      </c>
      <c r="BL135" s="22">
        <f>'Activity data'!BL47*ttokg*FracGASF*MSVolatEF*NtoN2O*kgtoGg</f>
        <v>0.65626829690139621</v>
      </c>
      <c r="BM135" s="22">
        <f>'Activity data'!BM47*ttokg*FracGASF*MSVolatEF*NtoN2O*kgtoGg</f>
        <v>0.65607856000431986</v>
      </c>
      <c r="BN135" s="22">
        <f>'Activity data'!BN47*ttokg*FracGASF*MSVolatEF*NtoN2O*kgtoGg</f>
        <v>0.65603772924812798</v>
      </c>
      <c r="BO135" s="22">
        <f>'Activity data'!BO47*ttokg*FracGASF*MSVolatEF*NtoN2O*kgtoGg</f>
        <v>0.65602713275569724</v>
      </c>
      <c r="BP135" s="22">
        <f>'Activity data'!BP47*ttokg*FracGASF*MSVolatEF*NtoN2O*kgtoGg</f>
        <v>0.65601871872641282</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8.7176564840954294E-3</v>
      </c>
      <c r="AN136" s="22">
        <f>'Activity data'!AN48*ttokg*FracGASM*MSVolatEF*NtoN2O*kgtoGg</f>
        <v>8.7153903103544955E-3</v>
      </c>
      <c r="AO136" s="22">
        <f>'Activity data'!AO48*ttokg*FracGASM*MSVolatEF*NtoN2O*kgtoGg</f>
        <v>8.7139626162665452E-3</v>
      </c>
      <c r="AP136" s="22">
        <f>'Activity data'!AP48*ttokg*FracGASM*MSVolatEF*NtoN2O*kgtoGg</f>
        <v>8.7127499260552799E-3</v>
      </c>
      <c r="AQ136" s="22">
        <f>'Activity data'!AQ48*ttokg*FracGASM*MSVolatEF*NtoN2O*kgtoGg</f>
        <v>8.7113959731396108E-3</v>
      </c>
      <c r="AR136" s="22">
        <f>'Activity data'!AR48*ttokg*FracGASM*MSVolatEF*NtoN2O*kgtoGg</f>
        <v>8.7098393950200102E-3</v>
      </c>
      <c r="AS136" s="22">
        <f>'Activity data'!AS48*ttokg*FracGASM*MSVolatEF*NtoN2O*kgtoGg</f>
        <v>8.7082039060516168E-3</v>
      </c>
      <c r="AT136" s="22">
        <f>'Activity data'!AT48*ttokg*FracGASM*MSVolatEF*NtoN2O*kgtoGg</f>
        <v>8.7064088136988328E-3</v>
      </c>
      <c r="AU136" s="22">
        <f>'Activity data'!AU48*ttokg*FracGASM*MSVolatEF*NtoN2O*kgtoGg</f>
        <v>8.7045186338391197E-3</v>
      </c>
      <c r="AV136" s="22">
        <f>'Activity data'!AV48*ttokg*FracGASM*MSVolatEF*NtoN2O*kgtoGg</f>
        <v>8.7025696112738998E-3</v>
      </c>
      <c r="AW136" s="22">
        <f>'Activity data'!AW48*ttokg*FracGASM*MSVolatEF*NtoN2O*kgtoGg</f>
        <v>8.7006594895757388E-3</v>
      </c>
      <c r="AX136" s="22">
        <f>'Activity data'!AX48*ttokg*FracGASM*MSVolatEF*NtoN2O*kgtoGg</f>
        <v>8.6984200636453912E-3</v>
      </c>
      <c r="AY136" s="22">
        <f>'Activity data'!AY48*ttokg*FracGASM*MSVolatEF*NtoN2O*kgtoGg</f>
        <v>8.6960943345308194E-3</v>
      </c>
      <c r="AZ136" s="22">
        <f>'Activity data'!AZ48*ttokg*FracGASM*MSVolatEF*NtoN2O*kgtoGg</f>
        <v>8.6936865998770273E-3</v>
      </c>
      <c r="BA136" s="22">
        <f>'Activity data'!BA48*ttokg*FracGASM*MSVolatEF*NtoN2O*kgtoGg</f>
        <v>8.6909889484636203E-3</v>
      </c>
      <c r="BB136" s="22">
        <f>'Activity data'!BB48*ttokg*FracGASM*MSVolatEF*NtoN2O*kgtoGg</f>
        <v>8.6884891035958235E-3</v>
      </c>
      <c r="BC136" s="22">
        <f>'Activity data'!BC48*ttokg*FracGASM*MSVolatEF*NtoN2O*kgtoGg</f>
        <v>8.6858697045014942E-3</v>
      </c>
      <c r="BD136" s="22">
        <f>'Activity data'!BD48*ttokg*FracGASM*MSVolatEF*NtoN2O*kgtoGg</f>
        <v>8.6830747806354996E-3</v>
      </c>
      <c r="BE136" s="22">
        <f>'Activity data'!BE48*ttokg*FracGASM*MSVolatEF*NtoN2O*kgtoGg</f>
        <v>8.6804956184283813E-3</v>
      </c>
      <c r="BF136" s="22">
        <f>'Activity data'!BF48*ttokg*FracGASM*MSVolatEF*NtoN2O*kgtoGg</f>
        <v>8.6779250172442229E-3</v>
      </c>
      <c r="BG136" s="22">
        <f>'Activity data'!BG48*ttokg*FracGASM*MSVolatEF*NtoN2O*kgtoGg</f>
        <v>8.6753956027408128E-3</v>
      </c>
      <c r="BH136" s="22">
        <f>'Activity data'!BH48*ttokg*FracGASM*MSVolatEF*NtoN2O*kgtoGg</f>
        <v>8.6727042771642272E-3</v>
      </c>
      <c r="BI136" s="22">
        <f>'Activity data'!BI48*ttokg*FracGASM*MSVolatEF*NtoN2O*kgtoGg</f>
        <v>8.6702143436192744E-3</v>
      </c>
      <c r="BJ136" s="22">
        <f>'Activity data'!BJ48*ttokg*FracGASM*MSVolatEF*NtoN2O*kgtoGg</f>
        <v>8.6677460297077541E-3</v>
      </c>
      <c r="BK136" s="22">
        <f>'Activity data'!BK48*ttokg*FracGASM*MSVolatEF*NtoN2O*kgtoGg</f>
        <v>8.6652582110379444E-3</v>
      </c>
      <c r="BL136" s="22">
        <f>'Activity data'!BL48*ttokg*FracGASM*MSVolatEF*NtoN2O*kgtoGg</f>
        <v>8.6627415190984325E-3</v>
      </c>
      <c r="BM136" s="22">
        <f>'Activity data'!BM48*ttokg*FracGASM*MSVolatEF*NtoN2O*kgtoGg</f>
        <v>8.6602369920570233E-3</v>
      </c>
      <c r="BN136" s="22">
        <f>'Activity data'!BN48*ttokg*FracGASM*MSVolatEF*NtoN2O*kgtoGg</f>
        <v>8.6596980260752899E-3</v>
      </c>
      <c r="BO136" s="22">
        <f>'Activity data'!BO48*ttokg*FracGASM*MSVolatEF*NtoN2O*kgtoGg</f>
        <v>8.6595581523752057E-3</v>
      </c>
      <c r="BP136" s="22">
        <f>'Activity data'!BP48*ttokg*FracGASM*MSVolatEF*NtoN2O*kgtoGg</f>
        <v>8.6594470871886511E-3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1.2019035107607596</v>
      </c>
      <c r="AF137" s="22">
        <f>SUM('Activity data'!AF50:AF65)*FracGASM*MSVolatEF*NtoN2O*kgtoGg</f>
        <v>1.2088775122881092</v>
      </c>
      <c r="AG137" s="22">
        <f>SUM('Activity data'!AG50:AG65)*FracGASM*MSVolatEF*NtoN2O*kgtoGg</f>
        <v>1.2055442230548157</v>
      </c>
      <c r="AH137" s="22">
        <f>SUM('Activity data'!AH50:AH65)*FracGASM*MSVolatEF*NtoN2O*kgtoGg</f>
        <v>1.195843583832628</v>
      </c>
      <c r="AI137" s="22">
        <f>SUM('Activity data'!AI50:AI65)*FracGASM*MSVolatEF*NtoN2O*kgtoGg</f>
        <v>1.1799964998501227</v>
      </c>
      <c r="AJ137" s="22">
        <f>SUM('Activity data'!AJ50:AJ65)*FracGASM*MSVolatEF*NtoN2O*kgtoGg</f>
        <v>1.169776622170569</v>
      </c>
      <c r="AK137" s="22">
        <f>SUM('Activity data'!AK50:AK65)*FracGASM*MSVolatEF*NtoN2O*kgtoGg</f>
        <v>1.1606871439933115</v>
      </c>
      <c r="AL137" s="22">
        <f>SUM('Activity data'!AL50:AL65)*FracGASM*MSVolatEF*NtoN2O*kgtoGg</f>
        <v>1.0501973880705069</v>
      </c>
      <c r="AM137" s="22">
        <f>SUM('Activity data'!AM50:AM65)*FracGASM*MSVolatEF*NtoN2O*kgtoGg</f>
        <v>1.0703474474613595</v>
      </c>
      <c r="AN137" s="22">
        <f>SUM('Activity data'!AN50:AN65)*FracGASM*MSVolatEF*NtoN2O*kgtoGg</f>
        <v>1.0780252765780527</v>
      </c>
      <c r="AO137" s="22">
        <f>SUM('Activity data'!AO50:AO65)*FracGASM*MSVolatEF*NtoN2O*kgtoGg</f>
        <v>1.0826508266328274</v>
      </c>
      <c r="AP137" s="22">
        <f>SUM('Activity data'!AP50:AP65)*FracGASM*MSVolatEF*NtoN2O*kgtoGg</f>
        <v>1.0896188673753024</v>
      </c>
      <c r="AQ137" s="22">
        <f>SUM('Activity data'!AQ50:AQ65)*FracGASM*MSVolatEF*NtoN2O*kgtoGg</f>
        <v>1.0998462983876509</v>
      </c>
      <c r="AR137" s="22">
        <f>SUM('Activity data'!AR50:AR65)*FracGASM*MSVolatEF*NtoN2O*kgtoGg</f>
        <v>1.1115047469331398</v>
      </c>
      <c r="AS137" s="22">
        <f>SUM('Activity data'!AS50:AS65)*FracGASM*MSVolatEF*NtoN2O*kgtoGg</f>
        <v>1.1257821555914229</v>
      </c>
      <c r="AT137" s="22">
        <f>SUM('Activity data'!AT50:AT65)*FracGASM*MSVolatEF*NtoN2O*kgtoGg</f>
        <v>1.1417160423927022</v>
      </c>
      <c r="AU137" s="22">
        <f>SUM('Activity data'!AU50:AU65)*FracGASM*MSVolatEF*NtoN2O*kgtoGg</f>
        <v>1.1587685351762258</v>
      </c>
      <c r="AV137" s="22">
        <f>SUM('Activity data'!AV50:AV65)*FracGASM*MSVolatEF*NtoN2O*kgtoGg</f>
        <v>1.1754318862023696</v>
      </c>
      <c r="AW137" s="22">
        <f>SUM('Activity data'!AW50:AW65)*FracGASM*MSVolatEF*NtoN2O*kgtoGg</f>
        <v>1.1934067367710564</v>
      </c>
      <c r="AX137" s="22">
        <f>SUM('Activity data'!AX50:AX65)*FracGASM*MSVolatEF*NtoN2O*kgtoGg</f>
        <v>1.2128560812814293</v>
      </c>
      <c r="AY137" s="22">
        <f>SUM('Activity data'!AY50:AY65)*FracGASM*MSVolatEF*NtoN2O*kgtoGg</f>
        <v>1.2337406288729504</v>
      </c>
      <c r="AZ137" s="22">
        <f>SUM('Activity data'!AZ50:AZ65)*FracGASM*MSVolatEF*NtoN2O*kgtoGg</f>
        <v>1.2594370710760741</v>
      </c>
      <c r="BA137" s="22">
        <f>SUM('Activity data'!BA50:BA65)*FracGASM*MSVolatEF*NtoN2O*kgtoGg</f>
        <v>1.2821588554631616</v>
      </c>
      <c r="BB137" s="22">
        <f>SUM('Activity data'!BB50:BB65)*FracGASM*MSVolatEF*NtoN2O*kgtoGg</f>
        <v>1.3070479845784275</v>
      </c>
      <c r="BC137" s="22">
        <f>SUM('Activity data'!BC50:BC65)*FracGASM*MSVolatEF*NtoN2O*kgtoGg</f>
        <v>1.335072717780412</v>
      </c>
      <c r="BD137" s="22">
        <f>SUM('Activity data'!BD50:BD65)*FracGASM*MSVolatEF*NtoN2O*kgtoGg</f>
        <v>1.3597630126318272</v>
      </c>
      <c r="BE137" s="22">
        <f>SUM('Activity data'!BE50:BE65)*FracGASM*MSVolatEF*NtoN2O*kgtoGg</f>
        <v>1.3845232416162481</v>
      </c>
      <c r="BF137" s="22">
        <f>SUM('Activity data'!BF50:BF65)*FracGASM*MSVolatEF*NtoN2O*kgtoGg</f>
        <v>1.4087933159886152</v>
      </c>
      <c r="BG137" s="22">
        <f>SUM('Activity data'!BG50:BG65)*FracGASM*MSVolatEF*NtoN2O*kgtoGg</f>
        <v>1.4387531142851964</v>
      </c>
      <c r="BH137" s="22">
        <f>SUM('Activity data'!BH50:BH65)*FracGASM*MSVolatEF*NtoN2O*kgtoGg</f>
        <v>1.4655795059548784</v>
      </c>
      <c r="BI137" s="22">
        <f>SUM('Activity data'!BI50:BI65)*FracGASM*MSVolatEF*NtoN2O*kgtoGg</f>
        <v>1.4923478066091527</v>
      </c>
      <c r="BJ137" s="22">
        <f>SUM('Activity data'!BJ50:BJ65)*FracGASM*MSVolatEF*NtoN2O*kgtoGg</f>
        <v>1.5197903139635012</v>
      </c>
      <c r="BK137" s="22">
        <f>SUM('Activity data'!BK50:BK65)*FracGASM*MSVolatEF*NtoN2O*kgtoGg</f>
        <v>1.5480963537674137</v>
      </c>
      <c r="BL137" s="22">
        <f>SUM('Activity data'!BL50:BL65)*FracGASM*MSVolatEF*NtoN2O*kgtoGg</f>
        <v>1.5765474924882046</v>
      </c>
      <c r="BM137" s="22">
        <f>SUM('Activity data'!BM50:BM65)*FracGASM*MSVolatEF*NtoN2O*kgtoGg</f>
        <v>1.5689889788731068</v>
      </c>
      <c r="BN137" s="22">
        <f>SUM('Activity data'!BN50:BN65)*FracGASM*MSVolatEF*NtoN2O*kgtoGg</f>
        <v>1.5543292879083597</v>
      </c>
      <c r="BO137" s="22">
        <f>SUM('Activity data'!BO50:BO65)*FracGASM*MSVolatEF*NtoN2O*kgtoGg</f>
        <v>1.5394192885776781</v>
      </c>
      <c r="BP137" s="22">
        <f>SUM('Activity data'!BP50:BP65)*FracGASM*MSVolatEF*NtoN2O*kgtoGg</f>
        <v>1.5215798324085699</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4.3975799639737039</v>
      </c>
      <c r="AE138" s="22">
        <f>SUM('Activity data'!AE66:AE81)*FracGASM*MSVolatEF*NtoN2O*kgtoGg</f>
        <v>4.3787767883653972</v>
      </c>
      <c r="AF138" s="22">
        <f>SUM('Activity data'!AF66:AF81)*FracGASM*MSVolatEF*NtoN2O*kgtoGg</f>
        <v>4.3752716537638952</v>
      </c>
      <c r="AG138" s="22">
        <f>SUM('Activity data'!AG66:AG81)*FracGASM*MSVolatEF*NtoN2O*kgtoGg</f>
        <v>4.3473821211305586</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4.1703852155628232</v>
      </c>
      <c r="AL138" s="22">
        <f>SUM('Activity data'!AL66:AL81)*FracGASM*MSVolatEF*NtoN2O*kgtoGg</f>
        <v>3.9007752533263682</v>
      </c>
      <c r="AM138" s="22">
        <f>SUM('Activity data'!AM66:AM81)*FracGASM*MSVolatEF*NtoN2O*kgtoGg</f>
        <v>3.9381598022687156</v>
      </c>
      <c r="AN138" s="22">
        <f>SUM('Activity data'!AN66:AN81)*FracGASM*MSVolatEF*NtoN2O*kgtoGg</f>
        <v>3.9471719849417339</v>
      </c>
      <c r="AO138" s="22">
        <f>SUM('Activity data'!AO66:AO81)*FracGASM*MSVolatEF*NtoN2O*kgtoGg</f>
        <v>3.9494870744192068</v>
      </c>
      <c r="AP138" s="22">
        <f>SUM('Activity data'!AP66:AP81)*FracGASM*MSVolatEF*NtoN2O*kgtoGg</f>
        <v>3.9572701137517781</v>
      </c>
      <c r="AQ138" s="22">
        <f>SUM('Activity data'!AQ66:AQ81)*FracGASM*MSVolatEF*NtoN2O*kgtoGg</f>
        <v>3.9724426478814481</v>
      </c>
      <c r="AR138" s="22">
        <f>SUM('Activity data'!AR66:AR81)*FracGASM*MSVolatEF*NtoN2O*kgtoGg</f>
        <v>3.9886884904063513</v>
      </c>
      <c r="AS138" s="22">
        <f>SUM('Activity data'!AS66:AS81)*FracGASM*MSVolatEF*NtoN2O*kgtoGg</f>
        <v>4.0106486783961</v>
      </c>
      <c r="AT138" s="22">
        <f>SUM('Activity data'!AT66:AT81)*FracGASM*MSVolatEF*NtoN2O*kgtoGg</f>
        <v>4.0360995684120731</v>
      </c>
      <c r="AU138" s="22">
        <f>SUM('Activity data'!AU66:AU81)*FracGASM*MSVolatEF*NtoN2O*kgtoGg</f>
        <v>4.0637918875568682</v>
      </c>
      <c r="AV138" s="22">
        <f>SUM('Activity data'!AV66:AV81)*FracGASM*MSVolatEF*NtoN2O*kgtoGg</f>
        <v>4.0904156888736605</v>
      </c>
      <c r="AW138" s="22">
        <f>SUM('Activity data'!AW66:AW81)*FracGASM*MSVolatEF*NtoN2O*kgtoGg</f>
        <v>4.1088164860689949</v>
      </c>
      <c r="AX138" s="22">
        <f>SUM('Activity data'!AX66:AX81)*FracGASM*MSVolatEF*NtoN2O*kgtoGg</f>
        <v>4.1294958304356273</v>
      </c>
      <c r="AY138" s="22">
        <f>SUM('Activity data'!AY66:AY81)*FracGASM*MSVolatEF*NtoN2O*kgtoGg</f>
        <v>4.1522441478603058</v>
      </c>
      <c r="AZ138" s="22">
        <f>SUM('Activity data'!AZ66:AZ81)*FracGASM*MSVolatEF*NtoN2O*kgtoGg</f>
        <v>4.1839099279113201</v>
      </c>
      <c r="BA138" s="22">
        <f>SUM('Activity data'!BA66:BA81)*FracGASM*MSVolatEF*NtoN2O*kgtoGg</f>
        <v>4.2082263302056857</v>
      </c>
      <c r="BB138" s="22">
        <f>SUM('Activity data'!BB66:BB81)*FracGASM*MSVolatEF*NtoN2O*kgtoGg</f>
        <v>4.2341550920369668</v>
      </c>
      <c r="BC138" s="22">
        <f>SUM('Activity data'!BC66:BC81)*FracGASM*MSVolatEF*NtoN2O*kgtoGg</f>
        <v>4.265032888735969</v>
      </c>
      <c r="BD138" s="22">
        <f>SUM('Activity data'!BD66:BD81)*FracGASM*MSVolatEF*NtoN2O*kgtoGg</f>
        <v>4.2878463334587096</v>
      </c>
      <c r="BE138" s="22">
        <f>SUM('Activity data'!BE66:BE81)*FracGASM*MSVolatEF*NtoN2O*kgtoGg</f>
        <v>4.3094319342129213</v>
      </c>
      <c r="BF138" s="22">
        <f>SUM('Activity data'!BF66:BF81)*FracGASM*MSVolatEF*NtoN2O*kgtoGg</f>
        <v>4.3286750599051294</v>
      </c>
      <c r="BG138" s="22">
        <f>SUM('Activity data'!BG66:BG81)*FracGASM*MSVolatEF*NtoN2O*kgtoGg</f>
        <v>4.3624574931197531</v>
      </c>
      <c r="BH138" s="22">
        <f>SUM('Activity data'!BH66:BH81)*FracGASM*MSVolatEF*NtoN2O*kgtoGg</f>
        <v>4.3891087114955756</v>
      </c>
      <c r="BI138" s="22">
        <f>SUM('Activity data'!BI66:BI81)*FracGASM*MSVolatEF*NtoN2O*kgtoGg</f>
        <v>4.4145263623472086</v>
      </c>
      <c r="BJ138" s="22">
        <f>SUM('Activity data'!BJ66:BJ81)*FracGASM*MSVolatEF*NtoN2O*kgtoGg</f>
        <v>4.4400447705793535</v>
      </c>
      <c r="BK138" s="22">
        <f>SUM('Activity data'!BK66:BK81)*FracGASM*MSVolatEF*NtoN2O*kgtoGg</f>
        <v>4.465949139615133</v>
      </c>
      <c r="BL138" s="22">
        <f>SUM('Activity data'!BL66:BL81)*FracGASM*MSVolatEF*NtoN2O*kgtoGg</f>
        <v>4.4893866274928254</v>
      </c>
      <c r="BM138" s="22">
        <f>SUM('Activity data'!BM66:BM81)*FracGASM*MSVolatEF*NtoN2O*kgtoGg</f>
        <v>4.4473452996260381</v>
      </c>
      <c r="BN138" s="22">
        <f>SUM('Activity data'!BN66:BN81)*FracGASM*MSVolatEF*NtoN2O*kgtoGg</f>
        <v>4.392977758124081</v>
      </c>
      <c r="BO138" s="22">
        <f>SUM('Activity data'!BO66:BO81)*FracGASM*MSVolatEF*NtoN2O*kgtoGg</f>
        <v>4.3386549349139036</v>
      </c>
      <c r="BP138" s="22">
        <f>SUM('Activity data'!BP66:BP81)*FracGASM*MSVolatEF*NtoN2O*kgtoGg</f>
        <v>4.2797831146230694</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2.278478399252214E-4</v>
      </c>
      <c r="AN139" s="22">
        <f>'Activity data'!AN47*FracLEACH*MSLeachEF*NtoN2O*kgtoGg</f>
        <v>2.2778861038426509E-4</v>
      </c>
      <c r="AO139" s="22">
        <f>'Activity data'!AO47*FracLEACH*MSLeachEF*NtoN2O*kgtoGg</f>
        <v>2.27751295652421E-4</v>
      </c>
      <c r="AP139" s="22">
        <f>'Activity data'!AP47*FracLEACH*MSLeachEF*NtoN2O*kgtoGg</f>
        <v>2.2771960034008101E-4</v>
      </c>
      <c r="AQ139" s="22">
        <f>'Activity data'!AQ47*FracLEACH*MSLeachEF*NtoN2O*kgtoGg</f>
        <v>2.2768421293433067E-4</v>
      </c>
      <c r="AR139" s="22">
        <f>'Activity data'!AR47*FracLEACH*MSLeachEF*NtoN2O*kgtoGg</f>
        <v>2.2764352964256836E-4</v>
      </c>
      <c r="AS139" s="22">
        <f>'Activity data'!AS47*FracLEACH*MSLeachEF*NtoN2O*kgtoGg</f>
        <v>2.276007839081672E-4</v>
      </c>
      <c r="AT139" s="22">
        <f>'Activity data'!AT47*FracLEACH*MSLeachEF*NtoN2O*kgtoGg</f>
        <v>2.27553866721674E-4</v>
      </c>
      <c r="AU139" s="22">
        <f>'Activity data'!AU47*FracLEACH*MSLeachEF*NtoN2O*kgtoGg</f>
        <v>2.2750446429352234E-4</v>
      </c>
      <c r="AV139" s="22">
        <f>'Activity data'!AV47*FracLEACH*MSLeachEF*NtoN2O*kgtoGg</f>
        <v>2.2745352393102234E-4</v>
      </c>
      <c r="AW139" s="22">
        <f>'Activity data'!AW47*FracLEACH*MSLeachEF*NtoN2O*kgtoGg</f>
        <v>2.2740360029572943E-4</v>
      </c>
      <c r="AX139" s="22">
        <f>'Activity data'!AX47*FracLEACH*MSLeachEF*NtoN2O*kgtoGg</f>
        <v>2.2734506984527716E-4</v>
      </c>
      <c r="AY139" s="22">
        <f>'Activity data'!AY47*FracLEACH*MSLeachEF*NtoN2O*kgtoGg</f>
        <v>2.2728428374341916E-4</v>
      </c>
      <c r="AZ139" s="22">
        <f>'Activity data'!AZ47*FracLEACH*MSLeachEF*NtoN2O*kgtoGg</f>
        <v>2.2722135431496774E-4</v>
      </c>
      <c r="BA139" s="22">
        <f>'Activity data'!BA47*FracLEACH*MSLeachEF*NtoN2O*kgtoGg</f>
        <v>2.2715084751666269E-4</v>
      </c>
      <c r="BB139" s="22">
        <f>'Activity data'!BB47*FracLEACH*MSLeachEF*NtoN2O*kgtoGg</f>
        <v>2.2708551066216349E-4</v>
      </c>
      <c r="BC139" s="22">
        <f>'Activity data'!BC47*FracLEACH*MSLeachEF*NtoN2O*kgtoGg</f>
        <v>2.2701704909492532E-4</v>
      </c>
      <c r="BD139" s="22">
        <f>'Activity data'!BD47*FracLEACH*MSLeachEF*NtoN2O*kgtoGg</f>
        <v>2.2694399994842767E-4</v>
      </c>
      <c r="BE139" s="22">
        <f>'Activity data'!BE47*FracLEACH*MSLeachEF*NtoN2O*kgtoGg</f>
        <v>2.2687659002710534E-4</v>
      </c>
      <c r="BF139" s="22">
        <f>'Activity data'!BF47*FracLEACH*MSLeachEF*NtoN2O*kgtoGg</f>
        <v>2.2680940385979212E-4</v>
      </c>
      <c r="BG139" s="22">
        <f>'Activity data'!BG47*FracLEACH*MSLeachEF*NtoN2O*kgtoGg</f>
        <v>2.2674329416254386E-4</v>
      </c>
      <c r="BH139" s="22">
        <f>'Activity data'!BH47*FracLEACH*MSLeachEF*NtoN2O*kgtoGg</f>
        <v>2.266729526986104E-4</v>
      </c>
      <c r="BI139" s="22">
        <f>'Activity data'!BI47*FracLEACH*MSLeachEF*NtoN2O*kgtoGg</f>
        <v>2.2660787489004914E-4</v>
      </c>
      <c r="BJ139" s="22">
        <f>'Activity data'!BJ47*FracLEACH*MSLeachEF*NtoN2O*kgtoGg</f>
        <v>2.2654336214008894E-4</v>
      </c>
      <c r="BK139" s="22">
        <f>'Activity data'!BK47*FracLEACH*MSLeachEF*NtoN2O*kgtoGg</f>
        <v>2.2647833960667349E-4</v>
      </c>
      <c r="BL139" s="22">
        <f>'Activity data'!BL47*FracLEACH*MSLeachEF*NtoN2O*kgtoGg</f>
        <v>2.2641256243098162E-4</v>
      </c>
      <c r="BM139" s="22">
        <f>'Activity data'!BM47*FracLEACH*MSLeachEF*NtoN2O*kgtoGg</f>
        <v>2.2634710320149033E-4</v>
      </c>
      <c r="BN139" s="22">
        <f>'Activity data'!BN47*FracLEACH*MSLeachEF*NtoN2O*kgtoGg</f>
        <v>2.2633301659060411E-4</v>
      </c>
      <c r="BO139" s="22">
        <f>'Activity data'!BO47*FracLEACH*MSLeachEF*NtoN2O*kgtoGg</f>
        <v>2.263293608007155E-4</v>
      </c>
      <c r="BP139" s="22">
        <f>'Activity data'!BP47*FracLEACH*MSLeachEF*NtoN2O*kgtoGg</f>
        <v>2.2632645796061241E-4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1.5037957435064618E-6</v>
      </c>
      <c r="AN140" s="22">
        <f>'Activity data'!AN48*FracLEACH*MSLeachEF*NtoN2O*kgtoGg</f>
        <v>1.5034048285361503E-6</v>
      </c>
      <c r="AO140" s="22">
        <f>'Activity data'!AO48*FracLEACH*MSLeachEF*NtoN2O*kgtoGg</f>
        <v>1.503158551305979E-6</v>
      </c>
      <c r="AP140" s="22">
        <f>'Activity data'!AP48*FracLEACH*MSLeachEF*NtoN2O*kgtoGg</f>
        <v>1.5029493622445352E-6</v>
      </c>
      <c r="AQ140" s="22">
        <f>'Activity data'!AQ48*FracLEACH*MSLeachEF*NtoN2O*kgtoGg</f>
        <v>1.502715805366583E-6</v>
      </c>
      <c r="AR140" s="22">
        <f>'Activity data'!AR48*FracLEACH*MSLeachEF*NtoN2O*kgtoGg</f>
        <v>1.5024472956409517E-6</v>
      </c>
      <c r="AS140" s="22">
        <f>'Activity data'!AS48*FracLEACH*MSLeachEF*NtoN2O*kgtoGg</f>
        <v>1.502165173793904E-6</v>
      </c>
      <c r="AT140" s="22">
        <f>'Activity data'!AT48*FracLEACH*MSLeachEF*NtoN2O*kgtoGg</f>
        <v>1.5018555203630485E-6</v>
      </c>
      <c r="AU140" s="22">
        <f>'Activity data'!AU48*FracLEACH*MSLeachEF*NtoN2O*kgtoGg</f>
        <v>1.5015294643372477E-6</v>
      </c>
      <c r="AV140" s="22">
        <f>'Activity data'!AV48*FracLEACH*MSLeachEF*NtoN2O*kgtoGg</f>
        <v>1.5011932579447476E-6</v>
      </c>
      <c r="AW140" s="22">
        <f>'Activity data'!AW48*FracLEACH*MSLeachEF*NtoN2O*kgtoGg</f>
        <v>1.5008637619518148E-6</v>
      </c>
      <c r="AX140" s="22">
        <f>'Activity data'!AX48*FracLEACH*MSLeachEF*NtoN2O*kgtoGg</f>
        <v>1.5004774609788298E-6</v>
      </c>
      <c r="AY140" s="22">
        <f>'Activity data'!AY48*FracLEACH*MSLeachEF*NtoN2O*kgtoGg</f>
        <v>1.5000762727065665E-6</v>
      </c>
      <c r="AZ140" s="22">
        <f>'Activity data'!AZ48*FracLEACH*MSLeachEF*NtoN2O*kgtoGg</f>
        <v>1.4996609384787873E-6</v>
      </c>
      <c r="BA140" s="22">
        <f>'Activity data'!BA48*FracLEACH*MSLeachEF*NtoN2O*kgtoGg</f>
        <v>1.499195593609974E-6</v>
      </c>
      <c r="BB140" s="22">
        <f>'Activity data'!BB48*FracLEACH*MSLeachEF*NtoN2O*kgtoGg</f>
        <v>1.4987643703702793E-6</v>
      </c>
      <c r="BC140" s="22">
        <f>'Activity data'!BC48*FracLEACH*MSLeachEF*NtoN2O*kgtoGg</f>
        <v>1.4983125240265075E-6</v>
      </c>
      <c r="BD140" s="22">
        <f>'Activity data'!BD48*FracLEACH*MSLeachEF*NtoN2O*kgtoGg</f>
        <v>1.497830399659623E-6</v>
      </c>
      <c r="BE140" s="22">
        <f>'Activity data'!BE48*FracLEACH*MSLeachEF*NtoN2O*kgtoGg</f>
        <v>1.4973854941788956E-6</v>
      </c>
      <c r="BF140" s="22">
        <f>'Activity data'!BF48*FracLEACH*MSLeachEF*NtoN2O*kgtoGg</f>
        <v>1.4969420654746282E-6</v>
      </c>
      <c r="BG140" s="22">
        <f>'Activity data'!BG48*FracLEACH*MSLeachEF*NtoN2O*kgtoGg</f>
        <v>1.4965057414727902E-6</v>
      </c>
      <c r="BH140" s="22">
        <f>'Activity data'!BH48*FracLEACH*MSLeachEF*NtoN2O*kgtoGg</f>
        <v>1.4960414878108286E-6</v>
      </c>
      <c r="BI140" s="22">
        <f>'Activity data'!BI48*FracLEACH*MSLeachEF*NtoN2O*kgtoGg</f>
        <v>1.4956119742743247E-6</v>
      </c>
      <c r="BJ140" s="22">
        <f>'Activity data'!BJ48*FracLEACH*MSLeachEF*NtoN2O*kgtoGg</f>
        <v>1.4951861901245873E-6</v>
      </c>
      <c r="BK140" s="22">
        <f>'Activity data'!BK48*FracLEACH*MSLeachEF*NtoN2O*kgtoGg</f>
        <v>1.4947570414040451E-6</v>
      </c>
      <c r="BL140" s="22">
        <f>'Activity data'!BL48*FracLEACH*MSLeachEF*NtoN2O*kgtoGg</f>
        <v>1.4943229120444793E-6</v>
      </c>
      <c r="BM140" s="22">
        <f>'Activity data'!BM48*FracLEACH*MSLeachEF*NtoN2O*kgtoGg</f>
        <v>1.4938908811298365E-6</v>
      </c>
      <c r="BN140" s="22">
        <f>'Activity data'!BN48*FracLEACH*MSLeachEF*NtoN2O*kgtoGg</f>
        <v>1.4937979094979873E-6</v>
      </c>
      <c r="BO140" s="22">
        <f>'Activity data'!BO48*FracLEACH*MSLeachEF*NtoN2O*kgtoGg</f>
        <v>1.4937737812847226E-6</v>
      </c>
      <c r="BP140" s="22">
        <f>'Activity data'!BP48*FracLEACH*MSLeachEF*NtoN2O*kgtoGg</f>
        <v>1.4937546225400421E-6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0.20732835560623103</v>
      </c>
      <c r="AF141" s="22">
        <f>SUM('Activity data'!AF50:AF65)*FracLEACH*MSLeachEF*NtoN2O*kgtoGg</f>
        <v>0.20853137086969883</v>
      </c>
      <c r="AG141" s="22">
        <f>SUM('Activity data'!AG50:AG65)*FracLEACH*MSLeachEF*NtoN2O*kgtoGg</f>
        <v>0.20795637847695569</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0.18115904944216243</v>
      </c>
      <c r="AM141" s="22">
        <f>SUM('Activity data'!AM50:AM65)*FracLEACH*MSLeachEF*NtoN2O*kgtoGg</f>
        <v>0.18463493468708442</v>
      </c>
      <c r="AN141" s="22">
        <f>SUM('Activity data'!AN50:AN65)*FracLEACH*MSLeachEF*NtoN2O*kgtoGg</f>
        <v>0.18595936020971404</v>
      </c>
      <c r="AO141" s="22">
        <f>SUM('Activity data'!AO50:AO65)*FracLEACH*MSLeachEF*NtoN2O*kgtoGg</f>
        <v>0.18675726759416275</v>
      </c>
      <c r="AP141" s="22">
        <f>SUM('Activity data'!AP50:AP65)*FracLEACH*MSLeachEF*NtoN2O*kgtoGg</f>
        <v>0.18795925462223972</v>
      </c>
      <c r="AQ141" s="22">
        <f>SUM('Activity data'!AQ50:AQ65)*FracLEACH*MSLeachEF*NtoN2O*kgtoGg</f>
        <v>0.18972348647186973</v>
      </c>
      <c r="AR141" s="22">
        <f>SUM('Activity data'!AR50:AR65)*FracLEACH*MSLeachEF*NtoN2O*kgtoGg</f>
        <v>0.19173456884596662</v>
      </c>
      <c r="AS141" s="22">
        <f>SUM('Activity data'!AS50:AS65)*FracLEACH*MSLeachEF*NtoN2O*kgtoGg</f>
        <v>0.19419742183952043</v>
      </c>
      <c r="AT141" s="22">
        <f>SUM('Activity data'!AT50:AT65)*FracLEACH*MSLeachEF*NtoN2O*kgtoGg</f>
        <v>0.19694601731274111</v>
      </c>
      <c r="AU141" s="22">
        <f>SUM('Activity data'!AU50:AU65)*FracLEACH*MSLeachEF*NtoN2O*kgtoGg</f>
        <v>0.19988757231789897</v>
      </c>
      <c r="AV141" s="22">
        <f>SUM('Activity data'!AV50:AV65)*FracLEACH*MSLeachEF*NtoN2O*kgtoGg</f>
        <v>0.20276200036990866</v>
      </c>
      <c r="AW141" s="22">
        <f>SUM('Activity data'!AW50:AW65)*FracLEACH*MSLeachEF*NtoN2O*kgtoGg</f>
        <v>0.20586266209300716</v>
      </c>
      <c r="AX141" s="22">
        <f>SUM('Activity data'!AX50:AX65)*FracLEACH*MSLeachEF*NtoN2O*kgtoGg</f>
        <v>0.20921767402104655</v>
      </c>
      <c r="AY141" s="22">
        <f>SUM('Activity data'!AY50:AY65)*FracLEACH*MSLeachEF*NtoN2O*kgtoGg</f>
        <v>0.21282025848058392</v>
      </c>
      <c r="AZ141" s="22">
        <f>SUM('Activity data'!AZ50:AZ65)*FracLEACH*MSLeachEF*NtoN2O*kgtoGg</f>
        <v>0.21725289476062279</v>
      </c>
      <c r="BA141" s="22">
        <f>SUM('Activity data'!BA50:BA65)*FracLEACH*MSLeachEF*NtoN2O*kgtoGg</f>
        <v>0.22117240256739534</v>
      </c>
      <c r="BB141" s="22">
        <f>SUM('Activity data'!BB50:BB65)*FracLEACH*MSLeachEF*NtoN2O*kgtoGg</f>
        <v>0.22546577733977871</v>
      </c>
      <c r="BC141" s="22">
        <f>SUM('Activity data'!BC50:BC65)*FracLEACH*MSLeachEF*NtoN2O*kgtoGg</f>
        <v>0.23030004381712108</v>
      </c>
      <c r="BD141" s="22">
        <f>SUM('Activity data'!BD50:BD65)*FracLEACH*MSLeachEF*NtoN2O*kgtoGg</f>
        <v>0.23455911967899021</v>
      </c>
      <c r="BE141" s="22">
        <f>SUM('Activity data'!BE50:BE65)*FracLEACH*MSLeachEF*NtoN2O*kgtoGg</f>
        <v>0.23883025917880277</v>
      </c>
      <c r="BF141" s="22">
        <f>SUM('Activity data'!BF50:BF65)*FracLEACH*MSLeachEF*NtoN2O*kgtoGg</f>
        <v>0.24301684700803614</v>
      </c>
      <c r="BG141" s="22">
        <f>SUM('Activity data'!BG50:BG65)*FracLEACH*MSLeachEF*NtoN2O*kgtoGg</f>
        <v>0.24818491221419631</v>
      </c>
      <c r="BH141" s="22">
        <f>SUM('Activity data'!BH50:BH65)*FracLEACH*MSLeachEF*NtoN2O*kgtoGg</f>
        <v>0.25281246477721647</v>
      </c>
      <c r="BI141" s="22">
        <f>SUM('Activity data'!BI50:BI65)*FracLEACH*MSLeachEF*NtoN2O*kgtoGg</f>
        <v>0.25742999664007876</v>
      </c>
      <c r="BJ141" s="22">
        <f>SUM('Activity data'!BJ50:BJ65)*FracLEACH*MSLeachEF*NtoN2O*kgtoGg</f>
        <v>0.2621638291587039</v>
      </c>
      <c r="BK141" s="22">
        <f>SUM('Activity data'!BK50:BK65)*FracLEACH*MSLeachEF*NtoN2O*kgtoGg</f>
        <v>0.26704662102487886</v>
      </c>
      <c r="BL141" s="22">
        <f>SUM('Activity data'!BL50:BL65)*FracLEACH*MSLeachEF*NtoN2O*kgtoGg</f>
        <v>0.27195444245421529</v>
      </c>
      <c r="BM141" s="22">
        <f>SUM('Activity data'!BM50:BM65)*FracLEACH*MSLeachEF*NtoN2O*kgtoGg</f>
        <v>0.27065059885561094</v>
      </c>
      <c r="BN141" s="22">
        <f>SUM('Activity data'!BN50:BN65)*FracLEACH*MSLeachEF*NtoN2O*kgtoGg</f>
        <v>0.26812180216419201</v>
      </c>
      <c r="BO141" s="22">
        <f>SUM('Activity data'!BO50:BO65)*FracLEACH*MSLeachEF*NtoN2O*kgtoGg</f>
        <v>0.26554982727964949</v>
      </c>
      <c r="BP141" s="22">
        <f>SUM('Activity data'!BP50:BP65)*FracLEACH*MSLeachEF*NtoN2O*kgtoGg</f>
        <v>0.26247252109047825</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0.10231676931268709</v>
      </c>
      <c r="AN143" s="22">
        <f>'Activity data'!AN85*FracLEACH*MSLeachEF*NtoN2O*kgtoGg</f>
        <v>0.1027589526180359</v>
      </c>
      <c r="AO143" s="22">
        <f>'Activity data'!AO85*FracLEACH*MSLeachEF*NtoN2O*kgtoGg</f>
        <v>0.10303752900405234</v>
      </c>
      <c r="AP143" s="22">
        <f>'Activity data'!AP85*FracLEACH*MSLeachEF*NtoN2O*kgtoGg</f>
        <v>0.10327415312350779</v>
      </c>
      <c r="AQ143" s="22">
        <f>'Activity data'!AQ85*FracLEACH*MSLeachEF*NtoN2O*kgtoGg</f>
        <v>0.10353834088842666</v>
      </c>
      <c r="AR143" s="22">
        <f>'Activity data'!AR85*FracLEACH*MSLeachEF*NtoN2O*kgtoGg</f>
        <v>0.10384206555239403</v>
      </c>
      <c r="AS143" s="22">
        <f>'Activity data'!AS85*FracLEACH*MSLeachEF*NtoN2O*kgtoGg</f>
        <v>0.10416118756181525</v>
      </c>
      <c r="AT143" s="22">
        <f>'Activity data'!AT85*FracLEACH*MSLeachEF*NtoN2O*kgtoGg</f>
        <v>0.10451145191075817</v>
      </c>
      <c r="AU143" s="22">
        <f>'Activity data'!AU85*FracLEACH*MSLeachEF*NtoN2O*kgtoGg</f>
        <v>0.10488027004812063</v>
      </c>
      <c r="AV143" s="22">
        <f>'Activity data'!AV85*FracLEACH*MSLeachEF*NtoN2O*kgtoGg</f>
        <v>0.10526056976853415</v>
      </c>
      <c r="AW143" s="22">
        <f>'Activity data'!AW85*FracLEACH*MSLeachEF*NtoN2O*kgtoGg</f>
        <v>0.10563327902328132</v>
      </c>
      <c r="AX143" s="22">
        <f>'Activity data'!AX85*FracLEACH*MSLeachEF*NtoN2O*kgtoGg</f>
        <v>0.1060702432074815</v>
      </c>
      <c r="AY143" s="22">
        <f>'Activity data'!AY85*FracLEACH*MSLeachEF*NtoN2O*kgtoGg</f>
        <v>0.10652404715404064</v>
      </c>
      <c r="AZ143" s="22">
        <f>'Activity data'!AZ85*FracLEACH*MSLeachEF*NtoN2O*kgtoGg</f>
        <v>0.10699385229227187</v>
      </c>
      <c r="BA143" s="22">
        <f>'Activity data'!BA85*FracLEACH*MSLeachEF*NtoN2O*kgtoGg</f>
        <v>0.10752022694621469</v>
      </c>
      <c r="BB143" s="22">
        <f>'Activity data'!BB85*FracLEACH*MSLeachEF*NtoN2O*kgtoGg</f>
        <v>0.10800800493363598</v>
      </c>
      <c r="BC143" s="22">
        <f>'Activity data'!BC85*FracLEACH*MSLeachEF*NtoN2O*kgtoGg</f>
        <v>0.10851911073661751</v>
      </c>
      <c r="BD143" s="22">
        <f>'Activity data'!BD85*FracLEACH*MSLeachEF*NtoN2O*kgtoGg</f>
        <v>0.10906446551279358</v>
      </c>
      <c r="BE143" s="22">
        <f>'Activity data'!BE85*FracLEACH*MSLeachEF*NtoN2O*kgtoGg</f>
        <v>0.10956772016144245</v>
      </c>
      <c r="BF143" s="22">
        <f>'Activity data'!BF85*FracLEACH*MSLeachEF*NtoN2O*kgtoGg</f>
        <v>0.11006930435501579</v>
      </c>
      <c r="BG143" s="22">
        <f>'Activity data'!BG85*FracLEACH*MSLeachEF*NtoN2O*kgtoGg</f>
        <v>0.11056285206740461</v>
      </c>
      <c r="BH143" s="22">
        <f>'Activity data'!BH85*FracLEACH*MSLeachEF*NtoN2O*kgtoGg</f>
        <v>0.11108799240317241</v>
      </c>
      <c r="BI143" s="22">
        <f>'Activity data'!BI85*FracLEACH*MSLeachEF*NtoN2O*kgtoGg</f>
        <v>0.11157383646054408</v>
      </c>
      <c r="BJ143" s="22">
        <f>'Activity data'!BJ85*FracLEACH*MSLeachEF*NtoN2O*kgtoGg</f>
        <v>0.11205546202363216</v>
      </c>
      <c r="BK143" s="22">
        <f>'Activity data'!BK85*FracLEACH*MSLeachEF*NtoN2O*kgtoGg</f>
        <v>0.11254089341958043</v>
      </c>
      <c r="BL143" s="22">
        <f>'Activity data'!BL85*FracLEACH*MSLeachEF*NtoN2O*kgtoGg</f>
        <v>0.11303195866327982</v>
      </c>
      <c r="BM143" s="22">
        <f>'Activity data'!BM85*FracLEACH*MSLeachEF*NtoN2O*kgtoGg</f>
        <v>0.11352065025188082</v>
      </c>
      <c r="BN143" s="22">
        <f>'Activity data'!BN85*FracLEACH*MSLeachEF*NtoN2O*kgtoGg</f>
        <v>0.11362581507440464</v>
      </c>
      <c r="BO143" s="22">
        <f>'Activity data'!BO85*FracLEACH*MSLeachEF*NtoN2O*kgtoGg</f>
        <v>0.11365310769275874</v>
      </c>
      <c r="BP143" s="22">
        <f>'Activity data'!BP85*FracLEACH*MSLeachEF*NtoN2O*kgtoGg</f>
        <v>0.11367477909879964</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0.39831175345583053</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0.40481416413578281</v>
      </c>
      <c r="AI156" s="22">
        <f>Constants!$H63*'Activity data'!AI5*Constants!$H81*EF!$H206*MMVolatEF*NtoN2O*kgtoGg</f>
        <v>0.40546521734783819</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0.39627277513185138</v>
      </c>
      <c r="AM156" s="22">
        <f>Constants!$H63*'Activity data'!AM5*Constants!$H81*EF!$H206*MMVolatEF*NtoN2O*kgtoGg</f>
        <v>0.40043964851220676</v>
      </c>
      <c r="AN156" s="22">
        <f>Constants!$H63*'Activity data'!AN5*Constants!$H81*EF!$H206*MMVolatEF*NtoN2O*kgtoGg</f>
        <v>0.40295835551048725</v>
      </c>
      <c r="AO156" s="22">
        <f>Constants!$H63*'Activity data'!AO5*Constants!$H81*EF!$H206*MMVolatEF*NtoN2O*kgtoGg</f>
        <v>0.40511437341783624</v>
      </c>
      <c r="AP156" s="22">
        <f>Constants!$H63*'Activity data'!AP5*Constants!$H81*EF!$H206*MMVolatEF*NtoN2O*kgtoGg</f>
        <v>0.407664050630205</v>
      </c>
      <c r="AQ156" s="22">
        <f>Constants!$H63*'Activity data'!AQ5*Constants!$H81*EF!$H206*MMVolatEF*NtoN2O*kgtoGg</f>
        <v>0.41074515781658399</v>
      </c>
      <c r="AR156" s="22">
        <f>Constants!$H63*'Activity data'!AR5*Constants!$H81*EF!$H206*MMVolatEF*NtoN2O*kgtoGg</f>
        <v>0.41383169442654738</v>
      </c>
      <c r="AS156" s="22">
        <f>Constants!$H63*'Activity data'!AS5*Constants!$H81*EF!$H206*MMVolatEF*NtoN2O*kgtoGg</f>
        <v>0.41736766272828868</v>
      </c>
      <c r="AT156" s="22">
        <f>Constants!$H63*'Activity data'!AT5*Constants!$H81*EF!$H206*MMVolatEF*NtoN2O*kgtoGg</f>
        <v>0.42121843158366618</v>
      </c>
      <c r="AU156" s="22">
        <f>Constants!$H63*'Activity data'!AU5*Constants!$H81*EF!$H206*MMVolatEF*NtoN2O*kgtoGg</f>
        <v>0.4253081422743053</v>
      </c>
      <c r="AV156" s="22">
        <f>Constants!$H63*'Activity data'!AV5*Constants!$H81*EF!$H206*MMVolatEF*NtoN2O*kgtoGg</f>
        <v>0.42941341218591422</v>
      </c>
      <c r="AW156" s="22">
        <f>Constants!$H63*'Activity data'!AW5*Constants!$H81*EF!$H206*MMVolatEF*NtoN2O*kgtoGg</f>
        <v>0.43419062900698419</v>
      </c>
      <c r="AX156" s="22">
        <f>Constants!$H63*'Activity data'!AX5*Constants!$H81*EF!$H206*MMVolatEF*NtoN2O*kgtoGg</f>
        <v>0.43930244067970314</v>
      </c>
      <c r="AY156" s="22">
        <f>Constants!$H63*'Activity data'!AY5*Constants!$H81*EF!$H206*MMVolatEF*NtoN2O*kgtoGg</f>
        <v>0.44475043050510532</v>
      </c>
      <c r="AZ156" s="22">
        <f>Constants!$H63*'Activity data'!AZ5*Constants!$H81*EF!$H206*MMVolatEF*NtoN2O*kgtoGg</f>
        <v>0.45107170740381791</v>
      </c>
      <c r="BA156" s="22">
        <f>Constants!$H63*'Activity data'!BA5*Constants!$H81*EF!$H206*MMVolatEF*NtoN2O*kgtoGg</f>
        <v>0.45705775386849401</v>
      </c>
      <c r="BB156" s="22">
        <f>Constants!$H63*'Activity data'!BB5*Constants!$H81*EF!$H206*MMVolatEF*NtoN2O*kgtoGg</f>
        <v>0.46331297012615474</v>
      </c>
      <c r="BC156" s="22">
        <f>Constants!$H63*'Activity data'!BC5*Constants!$H81*EF!$H206*MMVolatEF*NtoN2O*kgtoGg</f>
        <v>0.47021023709420351</v>
      </c>
      <c r="BD156" s="22">
        <f>Constants!$H63*'Activity data'!BD5*Constants!$H81*EF!$H206*MMVolatEF*NtoN2O*kgtoGg</f>
        <v>0.47670612168472376</v>
      </c>
      <c r="BE156" s="22">
        <f>Constants!$H63*'Activity data'!BE5*Constants!$H81*EF!$H206*MMVolatEF*NtoN2O*kgtoGg</f>
        <v>0.48334789040332482</v>
      </c>
      <c r="BF156" s="22">
        <f>Constants!$H63*'Activity data'!BF5*Constants!$H81*EF!$H206*MMVolatEF*NtoN2O*kgtoGg</f>
        <v>0.49004289831887871</v>
      </c>
      <c r="BG156" s="22">
        <f>Constants!$H63*'Activity data'!BG5*Constants!$H81*EF!$H206*MMVolatEF*NtoN2O*kgtoGg</f>
        <v>0.49719608230247453</v>
      </c>
      <c r="BH156" s="22">
        <f>Constants!$H63*'Activity data'!BH5*Constants!$H81*EF!$H206*MMVolatEF*NtoN2O*kgtoGg</f>
        <v>0.50393596771490046</v>
      </c>
      <c r="BI156" s="22">
        <f>Constants!$H63*'Activity data'!BI5*Constants!$H81*EF!$H206*MMVolatEF*NtoN2O*kgtoGg</f>
        <v>0.51077860164704825</v>
      </c>
      <c r="BJ156" s="22">
        <f>Constants!$H63*'Activity data'!BJ5*Constants!$H81*EF!$H206*MMVolatEF*NtoN2O*kgtoGg</f>
        <v>0.51785146125307857</v>
      </c>
      <c r="BK156" s="22">
        <f>Constants!$H63*'Activity data'!BK5*Constants!$H81*EF!$H206*MMVolatEF*NtoN2O*kgtoGg</f>
        <v>0.52519134372579646</v>
      </c>
      <c r="BL156" s="22">
        <f>Constants!$H63*'Activity data'!BL5*Constants!$H81*EF!$H206*MMVolatEF*NtoN2O*kgtoGg</f>
        <v>0.53248400441270771</v>
      </c>
      <c r="BM156" s="22">
        <f>Constants!$H63*'Activity data'!BM5*Constants!$H81*EF!$H206*MMVolatEF*NtoN2O*kgtoGg</f>
        <v>0.53345650771325159</v>
      </c>
      <c r="BN156" s="22">
        <f>Constants!$H63*'Activity data'!BN5*Constants!$H81*EF!$H206*MMVolatEF*NtoN2O*kgtoGg</f>
        <v>0.53315154673552123</v>
      </c>
      <c r="BO156" s="22">
        <f>Constants!$H63*'Activity data'!BO5*Constants!$H81*EF!$H206*MMVolatEF*NtoN2O*kgtoGg</f>
        <v>0.5327813725228554</v>
      </c>
      <c r="BP156" s="22">
        <f>Constants!$H63*'Activity data'!BP5*Constants!$H81*EF!$H206*MMVolatEF*NtoN2O*kgtoGg</f>
        <v>0.5318521064981786</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3.1424516095088999E-2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3.1937519056453263E-2</v>
      </c>
      <c r="AI157" s="22">
        <f>Constants!$H64*'Activity data'!AI6*Constants!$H82*EF!$H207*MMVolatEF*NtoN2O*kgtoGg</f>
        <v>3.1988883426104654E-2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3.126365238317614E-2</v>
      </c>
      <c r="AM157" s="22">
        <f>Constants!$H64*'Activity data'!AM6*Constants!$H82*EF!$H207*MMVolatEF*NtoN2O*kgtoGg</f>
        <v>3.1592394827934793E-2</v>
      </c>
      <c r="AN157" s="22">
        <f>Constants!$H64*'Activity data'!AN6*Constants!$H82*EF!$H207*MMVolatEF*NtoN2O*kgtoGg</f>
        <v>3.1791106384697981E-2</v>
      </c>
      <c r="AO157" s="22">
        <f>Constants!$H64*'Activity data'!AO6*Constants!$H82*EF!$H207*MMVolatEF*NtoN2O*kgtoGg</f>
        <v>3.1961203849417405E-2</v>
      </c>
      <c r="AP157" s="22">
        <f>Constants!$H64*'Activity data'!AP6*Constants!$H82*EF!$H207*MMVolatEF*NtoN2O*kgtoGg</f>
        <v>3.2162358778696304E-2</v>
      </c>
      <c r="AQ157" s="22">
        <f>Constants!$H64*'Activity data'!AQ6*Constants!$H82*EF!$H207*MMVolatEF*NtoN2O*kgtoGg</f>
        <v>3.2405440489263498E-2</v>
      </c>
      <c r="AR157" s="22">
        <f>Constants!$H64*'Activity data'!AR6*Constants!$H82*EF!$H207*MMVolatEF*NtoN2O*kgtoGg</f>
        <v>3.2648950550255545E-2</v>
      </c>
      <c r="AS157" s="22">
        <f>Constants!$H64*'Activity data'!AS6*Constants!$H82*EF!$H207*MMVolatEF*NtoN2O*kgtoGg</f>
        <v>3.2927918197696839E-2</v>
      </c>
      <c r="AT157" s="22">
        <f>Constants!$H64*'Activity data'!AT6*Constants!$H82*EF!$H207*MMVolatEF*NtoN2O*kgtoGg</f>
        <v>3.3231721805861508E-2</v>
      </c>
      <c r="AU157" s="22">
        <f>Constants!$H64*'Activity data'!AU6*Constants!$H82*EF!$H207*MMVolatEF*NtoN2O*kgtoGg</f>
        <v>3.3554376556335759E-2</v>
      </c>
      <c r="AV157" s="22">
        <f>Constants!$H64*'Activity data'!AV6*Constants!$H82*EF!$H207*MMVolatEF*NtoN2O*kgtoGg</f>
        <v>3.3878258840232128E-2</v>
      </c>
      <c r="AW157" s="22">
        <f>Constants!$H64*'Activity data'!AW6*Constants!$H82*EF!$H207*MMVolatEF*NtoN2O*kgtoGg</f>
        <v>3.4255153886840604E-2</v>
      </c>
      <c r="AX157" s="22">
        <f>Constants!$H64*'Activity data'!AX6*Constants!$H82*EF!$H207*MMVolatEF*NtoN2O*kgtoGg</f>
        <v>3.4658446550917703E-2</v>
      </c>
      <c r="AY157" s="22">
        <f>Constants!$H64*'Activity data'!AY6*Constants!$H82*EF!$H207*MMVolatEF*NtoN2O*kgtoGg</f>
        <v>3.5088261745846949E-2</v>
      </c>
      <c r="AZ157" s="22">
        <f>Constants!$H64*'Activity data'!AZ6*Constants!$H82*EF!$H207*MMVolatEF*NtoN2O*kgtoGg</f>
        <v>3.5586974289279677E-2</v>
      </c>
      <c r="BA157" s="22">
        <f>Constants!$H64*'Activity data'!BA6*Constants!$H82*EF!$H207*MMVolatEF*NtoN2O*kgtoGg</f>
        <v>3.6059239071433602E-2</v>
      </c>
      <c r="BB157" s="22">
        <f>Constants!$H64*'Activity data'!BB6*Constants!$H82*EF!$H207*MMVolatEF*NtoN2O*kgtoGg</f>
        <v>3.6552739808636728E-2</v>
      </c>
      <c r="BC157" s="22">
        <f>Constants!$H64*'Activity data'!BC6*Constants!$H82*EF!$H207*MMVolatEF*NtoN2O*kgtoGg</f>
        <v>3.7096894669669742E-2</v>
      </c>
      <c r="BD157" s="22">
        <f>Constants!$H64*'Activity data'!BD6*Constants!$H82*EF!$H207*MMVolatEF*NtoN2O*kgtoGg</f>
        <v>3.7609382759954728E-2</v>
      </c>
      <c r="BE157" s="22">
        <f>Constants!$H64*'Activity data'!BE6*Constants!$H82*EF!$H207*MMVolatEF*NtoN2O*kgtoGg</f>
        <v>3.8133380272422517E-2</v>
      </c>
      <c r="BF157" s="22">
        <f>Constants!$H64*'Activity data'!BF6*Constants!$H82*EF!$H207*MMVolatEF*NtoN2O*kgtoGg</f>
        <v>3.8661578052612812E-2</v>
      </c>
      <c r="BG157" s="22">
        <f>Constants!$H64*'Activity data'!BG6*Constants!$H82*EF!$H207*MMVolatEF*NtoN2O*kgtoGg</f>
        <v>3.9225923300457904E-2</v>
      </c>
      <c r="BH157" s="22">
        <f>Constants!$H64*'Activity data'!BH6*Constants!$H82*EF!$H207*MMVolatEF*NtoN2O*kgtoGg</f>
        <v>3.9757661658124305E-2</v>
      </c>
      <c r="BI157" s="22">
        <f>Constants!$H64*'Activity data'!BI6*Constants!$H82*EF!$H207*MMVolatEF*NtoN2O*kgtoGg</f>
        <v>4.029750628552476E-2</v>
      </c>
      <c r="BJ157" s="22">
        <f>Constants!$H64*'Activity data'!BJ6*Constants!$H82*EF!$H207*MMVolatEF*NtoN2O*kgtoGg</f>
        <v>4.085551440002206E-2</v>
      </c>
      <c r="BK157" s="22">
        <f>Constants!$H64*'Activity data'!BK6*Constants!$H82*EF!$H207*MMVolatEF*NtoN2O*kgtoGg</f>
        <v>4.1434589089379831E-2</v>
      </c>
      <c r="BL157" s="22">
        <f>Constants!$H64*'Activity data'!BL6*Constants!$H82*EF!$H207*MMVolatEF*NtoN2O*kgtoGg</f>
        <v>4.2009938250291E-2</v>
      </c>
      <c r="BM157" s="22">
        <f>Constants!$H64*'Activity data'!BM6*Constants!$H82*EF!$H207*MMVolatEF*NtoN2O*kgtoGg</f>
        <v>4.2086663190881675E-2</v>
      </c>
      <c r="BN157" s="22">
        <f>Constants!$H64*'Activity data'!BN6*Constants!$H82*EF!$H207*MMVolatEF*NtoN2O*kgtoGg</f>
        <v>4.2062603516343035E-2</v>
      </c>
      <c r="BO157" s="22">
        <f>Constants!$H64*'Activity data'!BO6*Constants!$H82*EF!$H207*MMVolatEF*NtoN2O*kgtoGg</f>
        <v>4.2033398891064014E-2</v>
      </c>
      <c r="BP157" s="22">
        <f>Constants!$H64*'Activity data'!BP6*Constants!$H82*EF!$H207*MMVolatEF*NtoN2O*kgtoGg</f>
        <v>4.1960085123906234E-2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2.9129279224209421E-4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2.960481260901027E-4</v>
      </c>
      <c r="AI158" s="22">
        <f>Constants!$H65*'Activity data'!AI7*Constants!$H83*EF!$H208*MMVolatEF*NtoN2O*kgtoGg</f>
        <v>2.9652425341095731E-4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2.8980164947726278E-4</v>
      </c>
      <c r="AM158" s="22">
        <f>Constants!$H65*'Activity data'!AM7*Constants!$H83*EF!$H208*MMVolatEF*NtoN2O*kgtoGg</f>
        <v>2.9284896146680858E-4</v>
      </c>
      <c r="AN158" s="22">
        <f>Constants!$H65*'Activity data'!AN7*Constants!$H83*EF!$H208*MMVolatEF*NtoN2O*kgtoGg</f>
        <v>2.9469093873211218E-4</v>
      </c>
      <c r="AO158" s="22">
        <f>Constants!$H65*'Activity data'!AO7*Constants!$H83*EF!$H208*MMVolatEF*NtoN2O*kgtoGg</f>
        <v>2.9626767472071085E-4</v>
      </c>
      <c r="AP158" s="22">
        <f>Constants!$H65*'Activity data'!AP7*Constants!$H83*EF!$H208*MMVolatEF*NtoN2O*kgtoGg</f>
        <v>2.9813230107949402E-4</v>
      </c>
      <c r="AQ158" s="22">
        <f>Constants!$H65*'Activity data'!AQ7*Constants!$H83*EF!$H208*MMVolatEF*NtoN2O*kgtoGg</f>
        <v>3.0038557206065548E-4</v>
      </c>
      <c r="AR158" s="22">
        <f>Constants!$H65*'Activity data'!AR7*Constants!$H83*EF!$H208*MMVolatEF*NtoN2O*kgtoGg</f>
        <v>3.0264281368024882E-4</v>
      </c>
      <c r="AS158" s="22">
        <f>Constants!$H65*'Activity data'!AS7*Constants!$H83*EF!$H208*MMVolatEF*NtoN2O*kgtoGg</f>
        <v>3.0522873305359699E-4</v>
      </c>
      <c r="AT158" s="22">
        <f>Constants!$H65*'Activity data'!AT7*Constants!$H83*EF!$H208*MMVolatEF*NtoN2O*kgtoGg</f>
        <v>3.080448719257987E-4</v>
      </c>
      <c r="AU158" s="22">
        <f>Constants!$H65*'Activity data'!AU7*Constants!$H83*EF!$H208*MMVolatEF*NtoN2O*kgtoGg</f>
        <v>3.1103575340545042E-4</v>
      </c>
      <c r="AV158" s="22">
        <f>Constants!$H65*'Activity data'!AV7*Constants!$H83*EF!$H208*MMVolatEF*NtoN2O*kgtoGg</f>
        <v>3.1403801363273404E-4</v>
      </c>
      <c r="AW158" s="22">
        <f>Constants!$H65*'Activity data'!AW7*Constants!$H83*EF!$H208*MMVolatEF*NtoN2O*kgtoGg</f>
        <v>3.1753168113032062E-4</v>
      </c>
      <c r="AX158" s="22">
        <f>Constants!$H65*'Activity data'!AX7*Constants!$H83*EF!$H208*MMVolatEF*NtoN2O*kgtoGg</f>
        <v>3.2127004406498904E-4</v>
      </c>
      <c r="AY158" s="22">
        <f>Constants!$H65*'Activity data'!AY7*Constants!$H83*EF!$H208*MMVolatEF*NtoN2O*kgtoGg</f>
        <v>3.2525426033422816E-4</v>
      </c>
      <c r="AZ158" s="22">
        <f>Constants!$H65*'Activity data'!AZ7*Constants!$H83*EF!$H208*MMVolatEF*NtoN2O*kgtoGg</f>
        <v>3.2987712767968205E-4</v>
      </c>
      <c r="BA158" s="22">
        <f>Constants!$H65*'Activity data'!BA7*Constants!$H83*EF!$H208*MMVolatEF*NtoN2O*kgtoGg</f>
        <v>3.3425483477483501E-4</v>
      </c>
      <c r="BB158" s="22">
        <f>Constants!$H65*'Activity data'!BB7*Constants!$H83*EF!$H208*MMVolatEF*NtoN2O*kgtoGg</f>
        <v>3.3882939074503493E-4</v>
      </c>
      <c r="BC158" s="22">
        <f>Constants!$H65*'Activity data'!BC7*Constants!$H83*EF!$H208*MMVolatEF*NtoN2O*kgtoGg</f>
        <v>3.4387349033921099E-4</v>
      </c>
      <c r="BD158" s="22">
        <f>Constants!$H65*'Activity data'!BD7*Constants!$H83*EF!$H208*MMVolatEF*NtoN2O*kgtoGg</f>
        <v>3.4862405153665961E-4</v>
      </c>
      <c r="BE158" s="22">
        <f>Constants!$H65*'Activity data'!BE7*Constants!$H83*EF!$H208*MMVolatEF*NtoN2O*kgtoGg</f>
        <v>3.534813005098111E-4</v>
      </c>
      <c r="BF158" s="22">
        <f>Constants!$H65*'Activity data'!BF7*Constants!$H83*EF!$H208*MMVolatEF*NtoN2O*kgtoGg</f>
        <v>3.5837748429772161E-4</v>
      </c>
      <c r="BG158" s="22">
        <f>Constants!$H65*'Activity data'!BG7*Constants!$H83*EF!$H208*MMVolatEF*NtoN2O*kgtoGg</f>
        <v>3.6360874076435786E-4</v>
      </c>
      <c r="BH158" s="22">
        <f>Constants!$H65*'Activity data'!BH7*Constants!$H83*EF!$H208*MMVolatEF*NtoN2O*kgtoGg</f>
        <v>3.685377443002653E-4</v>
      </c>
      <c r="BI158" s="22">
        <f>Constants!$H65*'Activity data'!BI7*Constants!$H83*EF!$H208*MMVolatEF*NtoN2O*kgtoGg</f>
        <v>3.7354188973934006E-4</v>
      </c>
      <c r="BJ158" s="22">
        <f>Constants!$H65*'Activity data'!BJ7*Constants!$H83*EF!$H208*MMVolatEF*NtoN2O*kgtoGg</f>
        <v>3.7871440349496383E-4</v>
      </c>
      <c r="BK158" s="22">
        <f>Constants!$H65*'Activity data'!BK7*Constants!$H83*EF!$H208*MMVolatEF*NtoN2O*kgtoGg</f>
        <v>3.8408219603850937E-4</v>
      </c>
      <c r="BL158" s="22">
        <f>Constants!$H65*'Activity data'!BL7*Constants!$H83*EF!$H208*MMVolatEF*NtoN2O*kgtoGg</f>
        <v>3.8941545441196606E-4</v>
      </c>
      <c r="BM158" s="22">
        <f>Constants!$H65*'Activity data'!BM7*Constants!$H83*EF!$H208*MMVolatEF*NtoN2O*kgtoGg</f>
        <v>3.901266641601652E-4</v>
      </c>
      <c r="BN158" s="22">
        <f>Constants!$H65*'Activity data'!BN7*Constants!$H83*EF!$H208*MMVolatEF*NtoN2O*kgtoGg</f>
        <v>3.8990364052614681E-4</v>
      </c>
      <c r="BO158" s="22">
        <f>Constants!$H65*'Activity data'!BO7*Constants!$H83*EF!$H208*MMVolatEF*NtoN2O*kgtoGg</f>
        <v>3.8963292524072551E-4</v>
      </c>
      <c r="BP158" s="22">
        <f>Constants!$H65*'Activity data'!BP7*Constants!$H83*EF!$H208*MMVolatEF*NtoN2O*kgtoGg</f>
        <v>3.889533357164015E-4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3.2323215352203878E-3</v>
      </c>
      <c r="AE159" s="22">
        <f>Constants!$H66*'Activity data'!AE8*Constants!$H84*EF!$H209*MMVolatEF*NtoN2O*kgtoGg</f>
        <v>3.2042886428129452E-3</v>
      </c>
      <c r="AF159" s="22">
        <f>Constants!$H66*'Activity data'!AF8*Constants!$H84*EF!$H209*MMVolatEF*NtoN2O*kgtoGg</f>
        <v>3.1936173693006093E-3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2.9461872714039491E-3</v>
      </c>
      <c r="AK159" s="22">
        <f>Constants!$H66*'Activity data'!AK8*Constants!$H84*EF!$H209*MMVolatEF*NtoN2O*kgtoGg</f>
        <v>2.8865797531671877E-3</v>
      </c>
      <c r="AL159" s="22">
        <f>Constants!$H66*'Activity data'!AL8*Constants!$H84*EF!$H209*MMVolatEF*NtoN2O*kgtoGg</f>
        <v>2.539348537637483E-3</v>
      </c>
      <c r="AM159" s="22">
        <f>Constants!$H66*'Activity data'!AM8*Constants!$H84*EF!$H209*MMVolatEF*NtoN2O*kgtoGg</f>
        <v>2.5805955777747549E-3</v>
      </c>
      <c r="AN159" s="22">
        <f>Constants!$H66*'Activity data'!AN8*Constants!$H84*EF!$H209*MMVolatEF*NtoN2O*kgtoGg</f>
        <v>2.5861067985253699E-3</v>
      </c>
      <c r="AO159" s="22">
        <f>Constants!$H66*'Activity data'!AO8*Constants!$H84*EF!$H209*MMVolatEF*NtoN2O*kgtoGg</f>
        <v>2.5827778940828404E-3</v>
      </c>
      <c r="AP159" s="22">
        <f>Constants!$H66*'Activity data'!AP8*Constants!$H84*EF!$H209*MMVolatEF*NtoN2O*kgtoGg</f>
        <v>2.5856860799565338E-3</v>
      </c>
      <c r="AQ159" s="22">
        <f>Constants!$H66*'Activity data'!AQ8*Constants!$H84*EF!$H209*MMVolatEF*NtoN2O*kgtoGg</f>
        <v>2.5972194483675267E-3</v>
      </c>
      <c r="AR159" s="22">
        <f>Constants!$H66*'Activity data'!AR8*Constants!$H84*EF!$H209*MMVolatEF*NtoN2O*kgtoGg</f>
        <v>2.6123212036299704E-3</v>
      </c>
      <c r="AS159" s="22">
        <f>Constants!$H66*'Activity data'!AS8*Constants!$H84*EF!$H209*MMVolatEF*NtoN2O*kgtoGg</f>
        <v>2.6340262098398515E-3</v>
      </c>
      <c r="AT159" s="22">
        <f>Constants!$H66*'Activity data'!AT8*Constants!$H84*EF!$H209*MMVolatEF*NtoN2O*kgtoGg</f>
        <v>2.6596006004445125E-3</v>
      </c>
      <c r="AU159" s="22">
        <f>Constants!$H66*'Activity data'!AU8*Constants!$H84*EF!$H209*MMVolatEF*NtoN2O*kgtoGg</f>
        <v>2.6875153195385854E-3</v>
      </c>
      <c r="AV159" s="22">
        <f>Constants!$H66*'Activity data'!AV8*Constants!$H84*EF!$H209*MMVolatEF*NtoN2O*kgtoGg</f>
        <v>2.7137063040369876E-3</v>
      </c>
      <c r="AW159" s="22">
        <f>Constants!$H66*'Activity data'!AW8*Constants!$H84*EF!$H209*MMVolatEF*NtoN2O*kgtoGg</f>
        <v>2.7304608329991593E-3</v>
      </c>
      <c r="AX159" s="22">
        <f>Constants!$H66*'Activity data'!AX8*Constants!$H84*EF!$H209*MMVolatEF*NtoN2O*kgtoGg</f>
        <v>2.7495807346571231E-3</v>
      </c>
      <c r="AY159" s="22">
        <f>Constants!$H66*'Activity data'!AY8*Constants!$H84*EF!$H209*MMVolatEF*NtoN2O*kgtoGg</f>
        <v>2.7708071896268998E-3</v>
      </c>
      <c r="AZ159" s="22">
        <f>Constants!$H66*'Activity data'!AZ8*Constants!$H84*EF!$H209*MMVolatEF*NtoN2O*kgtoGg</f>
        <v>2.8025310586585915E-3</v>
      </c>
      <c r="BA159" s="22">
        <f>Constants!$H66*'Activity data'!BA8*Constants!$H84*EF!$H209*MMVolatEF*NtoN2O*kgtoGg</f>
        <v>2.8248038324609421E-3</v>
      </c>
      <c r="BB159" s="22">
        <f>Constants!$H66*'Activity data'!BB8*Constants!$H84*EF!$H209*MMVolatEF*NtoN2O*kgtoGg</f>
        <v>2.8506596033764002E-3</v>
      </c>
      <c r="BC159" s="22">
        <f>Constants!$H66*'Activity data'!BC8*Constants!$H84*EF!$H209*MMVolatEF*NtoN2O*kgtoGg</f>
        <v>2.8821306944705432E-3</v>
      </c>
      <c r="BD159" s="22">
        <f>Constants!$H66*'Activity data'!BD8*Constants!$H84*EF!$H209*MMVolatEF*NtoN2O*kgtoGg</f>
        <v>2.9033235457302741E-3</v>
      </c>
      <c r="BE159" s="22">
        <f>Constants!$H66*'Activity data'!BE8*Constants!$H84*EF!$H209*MMVolatEF*NtoN2O*kgtoGg</f>
        <v>2.9226014820923265E-3</v>
      </c>
      <c r="BF159" s="22">
        <f>Constants!$H66*'Activity data'!BF8*Constants!$H84*EF!$H209*MMVolatEF*NtoN2O*kgtoGg</f>
        <v>2.9386128335575795E-3</v>
      </c>
      <c r="BG159" s="22">
        <f>Constants!$H66*'Activity data'!BG8*Constants!$H84*EF!$H209*MMVolatEF*NtoN2O*kgtoGg</f>
        <v>2.9746582598152468E-3</v>
      </c>
      <c r="BH159" s="22">
        <f>Constants!$H66*'Activity data'!BH8*Constants!$H84*EF!$H209*MMVolatEF*NtoN2O*kgtoGg</f>
        <v>3.0016778764385939E-3</v>
      </c>
      <c r="BI159" s="22">
        <f>Constants!$H66*'Activity data'!BI8*Constants!$H84*EF!$H209*MMVolatEF*NtoN2O*kgtoGg</f>
        <v>3.0268486636007598E-3</v>
      </c>
      <c r="BJ159" s="22">
        <f>Constants!$H66*'Activity data'!BJ8*Constants!$H84*EF!$H209*MMVolatEF*NtoN2O*kgtoGg</f>
        <v>3.05178994932355E-3</v>
      </c>
      <c r="BK159" s="22">
        <f>Constants!$H66*'Activity data'!BK8*Constants!$H84*EF!$H209*MMVolatEF*NtoN2O*kgtoGg</f>
        <v>3.0768441942255506E-3</v>
      </c>
      <c r="BL159" s="22">
        <f>Constants!$H66*'Activity data'!BL8*Constants!$H84*EF!$H209*MMVolatEF*NtoN2O*kgtoGg</f>
        <v>3.1004407670474064E-3</v>
      </c>
      <c r="BM159" s="22">
        <f>Constants!$H66*'Activity data'!BM8*Constants!$H84*EF!$H209*MMVolatEF*NtoN2O*kgtoGg</f>
        <v>3.0447855875505637E-3</v>
      </c>
      <c r="BN159" s="22">
        <f>Constants!$H66*'Activity data'!BN8*Constants!$H84*EF!$H209*MMVolatEF*NtoN2O*kgtoGg</f>
        <v>2.9741756721714751E-3</v>
      </c>
      <c r="BO159" s="22">
        <f>Constants!$H66*'Activity data'!BO8*Constants!$H84*EF!$H209*MMVolatEF*NtoN2O*kgtoGg</f>
        <v>2.9035461650917427E-3</v>
      </c>
      <c r="BP159" s="22">
        <f>Constants!$H66*'Activity data'!BP8*Constants!$H84*EF!$H209*MMVolatEF*NtoN2O*kgtoGg</f>
        <v>2.8273943502614288E-3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1.5950969356419611E-2</v>
      </c>
      <c r="AF160" s="22">
        <f>Constants!$H67*'Activity data'!AF9*Constants!$H85*EF!$H210*MMVolatEF*NtoN2O*kgtoGg</f>
        <v>1.5897847688628838E-2</v>
      </c>
      <c r="AG160" s="22">
        <f>Constants!$H67*'Activity data'!AG9*Constants!$H85*EF!$H210*MMVolatEF*NtoN2O*kgtoGg</f>
        <v>1.5685552742581484E-2</v>
      </c>
      <c r="AH160" s="22">
        <f>Constants!$H67*'Activity data'!AH9*Constants!$H85*EF!$H210*MMVolatEF*NtoN2O*kgtoGg</f>
        <v>1.5377401443792467E-2</v>
      </c>
      <c r="AI160" s="22">
        <f>Constants!$H67*'Activity data'!AI9*Constants!$H85*EF!$H210*MMVolatEF*NtoN2O*kgtoGg</f>
        <v>1.4979765878707444E-2</v>
      </c>
      <c r="AJ160" s="22">
        <f>Constants!$H67*'Activity data'!AJ9*Constants!$H85*EF!$H210*MMVolatEF*NtoN2O*kgtoGg</f>
        <v>1.4666139078901096E-2</v>
      </c>
      <c r="AK160" s="22">
        <f>Constants!$H67*'Activity data'!AK9*Constants!$H85*EF!$H210*MMVolatEF*NtoN2O*kgtoGg</f>
        <v>1.4369412471908498E-2</v>
      </c>
      <c r="AL160" s="22">
        <f>Constants!$H67*'Activity data'!AL9*Constants!$H85*EF!$H210*MMVolatEF*NtoN2O*kgtoGg</f>
        <v>1.2640893260341957E-2</v>
      </c>
      <c r="AM160" s="22">
        <f>Constants!$H67*'Activity data'!AM9*Constants!$H85*EF!$H210*MMVolatEF*NtoN2O*kgtoGg</f>
        <v>1.2846221289933906E-2</v>
      </c>
      <c r="AN160" s="22">
        <f>Constants!$H67*'Activity data'!AN9*Constants!$H85*EF!$H210*MMVolatEF*NtoN2O*kgtoGg</f>
        <v>1.2873656182076561E-2</v>
      </c>
      <c r="AO160" s="22">
        <f>Constants!$H67*'Activity data'!AO9*Constants!$H85*EF!$H210*MMVolatEF*NtoN2O*kgtoGg</f>
        <v>1.2857084874472192E-2</v>
      </c>
      <c r="AP160" s="22">
        <f>Constants!$H67*'Activity data'!AP9*Constants!$H85*EF!$H210*MMVolatEF*NtoN2O*kgtoGg</f>
        <v>1.2871561842350264E-2</v>
      </c>
      <c r="AQ160" s="22">
        <f>Constants!$H67*'Activity data'!AQ9*Constants!$H85*EF!$H210*MMVolatEF*NtoN2O*kgtoGg</f>
        <v>1.2928975024059925E-2</v>
      </c>
      <c r="AR160" s="22">
        <f>Constants!$H67*'Activity data'!AR9*Constants!$H85*EF!$H210*MMVolatEF*NtoN2O*kgtoGg</f>
        <v>1.3004151658337144E-2</v>
      </c>
      <c r="AS160" s="22">
        <f>Constants!$H67*'Activity data'!AS9*Constants!$H85*EF!$H210*MMVolatEF*NtoN2O*kgtoGg</f>
        <v>1.3112199318060706E-2</v>
      </c>
      <c r="AT160" s="22">
        <f>Constants!$H67*'Activity data'!AT9*Constants!$H85*EF!$H210*MMVolatEF*NtoN2O*kgtoGg</f>
        <v>1.3239508798047476E-2</v>
      </c>
      <c r="AU160" s="22">
        <f>Constants!$H67*'Activity data'!AU9*Constants!$H85*EF!$H210*MMVolatEF*NtoN2O*kgtoGg</f>
        <v>1.337846844822173E-2</v>
      </c>
      <c r="AV160" s="22">
        <f>Constants!$H67*'Activity data'!AV9*Constants!$H85*EF!$H210*MMVolatEF*NtoN2O*kgtoGg</f>
        <v>1.3508847336554879E-2</v>
      </c>
      <c r="AW160" s="22">
        <f>Constants!$H67*'Activity data'!AW9*Constants!$H85*EF!$H210*MMVolatEF*NtoN2O*kgtoGg</f>
        <v>1.3592251488879385E-2</v>
      </c>
      <c r="AX160" s="22">
        <f>Constants!$H67*'Activity data'!AX9*Constants!$H85*EF!$H210*MMVolatEF*NtoN2O*kgtoGg</f>
        <v>1.3687430481610884E-2</v>
      </c>
      <c r="AY160" s="22">
        <f>Constants!$H67*'Activity data'!AY9*Constants!$H85*EF!$H210*MMVolatEF*NtoN2O*kgtoGg</f>
        <v>1.3793095910200706E-2</v>
      </c>
      <c r="AZ160" s="22">
        <f>Constants!$H67*'Activity data'!AZ9*Constants!$H85*EF!$H210*MMVolatEF*NtoN2O*kgtoGg</f>
        <v>1.3951017533125212E-2</v>
      </c>
      <c r="BA160" s="22">
        <f>Constants!$H67*'Activity data'!BA9*Constants!$H85*EF!$H210*MMVolatEF*NtoN2O*kgtoGg</f>
        <v>1.4061891543555147E-2</v>
      </c>
      <c r="BB160" s="22">
        <f>Constants!$H67*'Activity data'!BB9*Constants!$H85*EF!$H210*MMVolatEF*NtoN2O*kgtoGg</f>
        <v>1.4190601736528594E-2</v>
      </c>
      <c r="BC160" s="22">
        <f>Constants!$H67*'Activity data'!BC9*Constants!$H85*EF!$H210*MMVolatEF*NtoN2O*kgtoGg</f>
        <v>1.4347265029263381E-2</v>
      </c>
      <c r="BD160" s="22">
        <f>Constants!$H67*'Activity data'!BD9*Constants!$H85*EF!$H210*MMVolatEF*NtoN2O*kgtoGg</f>
        <v>1.4452763178369687E-2</v>
      </c>
      <c r="BE160" s="22">
        <f>Constants!$H67*'Activity data'!BE9*Constants!$H85*EF!$H210*MMVolatEF*NtoN2O*kgtoGg</f>
        <v>1.4548728868868833E-2</v>
      </c>
      <c r="BF160" s="22">
        <f>Constants!$H67*'Activity data'!BF9*Constants!$H85*EF!$H210*MMVolatEF*NtoN2O*kgtoGg</f>
        <v>1.4628433478860807E-2</v>
      </c>
      <c r="BG160" s="22">
        <f>Constants!$H67*'Activity data'!BG9*Constants!$H85*EF!$H210*MMVolatEF*NtoN2O*kgtoGg</f>
        <v>1.4807867841294018E-2</v>
      </c>
      <c r="BH160" s="22">
        <f>Constants!$H67*'Activity data'!BH9*Constants!$H85*EF!$H210*MMVolatEF*NtoN2O*kgtoGg</f>
        <v>1.4942371665644518E-2</v>
      </c>
      <c r="BI160" s="22">
        <f>Constants!$H67*'Activity data'!BI9*Constants!$H85*EF!$H210*MMVolatEF*NtoN2O*kgtoGg</f>
        <v>1.5067672005113379E-2</v>
      </c>
      <c r="BJ160" s="22">
        <f>Constants!$H67*'Activity data'!BJ9*Constants!$H85*EF!$H210*MMVolatEF*NtoN2O*kgtoGg</f>
        <v>1.5191829884949286E-2</v>
      </c>
      <c r="BK160" s="22">
        <f>Constants!$H67*'Activity data'!BK9*Constants!$H85*EF!$H210*MMVolatEF*NtoN2O*kgtoGg</f>
        <v>1.5316550076301718E-2</v>
      </c>
      <c r="BL160" s="22">
        <f>Constants!$H67*'Activity data'!BL9*Constants!$H85*EF!$H210*MMVolatEF*NtoN2O*kgtoGg</f>
        <v>1.543401396671688E-2</v>
      </c>
      <c r="BM160" s="22">
        <f>Constants!$H67*'Activity data'!BM9*Constants!$H85*EF!$H210*MMVolatEF*NtoN2O*kgtoGg</f>
        <v>1.5156962127248126E-2</v>
      </c>
      <c r="BN160" s="22">
        <f>Constants!$H67*'Activity data'!BN9*Constants!$H85*EF!$H210*MMVolatEF*NtoN2O*kgtoGg</f>
        <v>1.4805465516917016E-2</v>
      </c>
      <c r="BO160" s="22">
        <f>Constants!$H67*'Activity data'!BO9*Constants!$H85*EF!$H210*MMVolatEF*NtoN2O*kgtoGg</f>
        <v>1.4453871378974806E-2</v>
      </c>
      <c r="BP160" s="22">
        <f>Constants!$H67*'Activity data'!BP9*Constants!$H85*EF!$H210*MMVolatEF*NtoN2O*kgtoGg</f>
        <v>1.4074787157733198E-2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0.16370016056893649</v>
      </c>
      <c r="AF161" s="22">
        <f>Constants!$H68*'Activity data'!AF10*Constants!$H86*EF!$H211*MMVolatEF*NtoN2O*kgtoGg</f>
        <v>0.17003774892948592</v>
      </c>
      <c r="AG161" s="22">
        <f>Constants!$H68*'Activity data'!AG10*Constants!$H86*EF!$H211*MMVolatEF*NtoN2O*kgtoGg</f>
        <v>0.17476418316081979</v>
      </c>
      <c r="AH161" s="22">
        <f>Constants!$H68*'Activity data'!AH10*Constants!$H86*EF!$H211*MMVolatEF*NtoN2O*kgtoGg</f>
        <v>0.17840915017095665</v>
      </c>
      <c r="AI161" s="22">
        <f>Constants!$H68*'Activity data'!AI10*Constants!$H86*EF!$H211*MMVolatEF*NtoN2O*kgtoGg</f>
        <v>0.18092055691117109</v>
      </c>
      <c r="AJ161" s="22">
        <f>Constants!$H68*'Activity data'!AJ10*Constants!$H86*EF!$H211*MMVolatEF*NtoN2O*kgtoGg</f>
        <v>0.18434967364231722</v>
      </c>
      <c r="AK161" s="22">
        <f>Constants!$H68*'Activity data'!AK10*Constants!$H86*EF!$H211*MMVolatEF*NtoN2O*kgtoGg</f>
        <v>0.18794438918293391</v>
      </c>
      <c r="AL161" s="22">
        <f>Constants!$H68*'Activity data'!AL10*Constants!$H86*EF!$H211*MMVolatEF*NtoN2O*kgtoGg</f>
        <v>0.17201842480005375</v>
      </c>
      <c r="AM161" s="22">
        <f>Constants!$H68*'Activity data'!AM10*Constants!$H86*EF!$H211*MMVolatEF*NtoN2O*kgtoGg</f>
        <v>0.17902425245502246</v>
      </c>
      <c r="AN161" s="22">
        <f>Constants!$H68*'Activity data'!AN10*Constants!$H86*EF!$H211*MMVolatEF*NtoN2O*kgtoGg</f>
        <v>0.18366961680112739</v>
      </c>
      <c r="AO161" s="22">
        <f>Constants!$H68*'Activity data'!AO10*Constants!$H86*EF!$H211*MMVolatEF*NtoN2O*kgtoGg</f>
        <v>0.18773650742852169</v>
      </c>
      <c r="AP161" s="22">
        <f>Constants!$H68*'Activity data'!AP10*Constants!$H86*EF!$H211*MMVolatEF*NtoN2O*kgtoGg</f>
        <v>0.1923052269063614</v>
      </c>
      <c r="AQ161" s="22">
        <f>Constants!$H68*'Activity data'!AQ10*Constants!$H86*EF!$H211*MMVolatEF*NtoN2O*kgtoGg</f>
        <v>0.19759239881737778</v>
      </c>
      <c r="AR161" s="22">
        <f>Constants!$H68*'Activity data'!AR10*Constants!$H86*EF!$H211*MMVolatEF*NtoN2O*kgtoGg</f>
        <v>0.20325258725254483</v>
      </c>
      <c r="AS161" s="22">
        <f>Constants!$H68*'Activity data'!AS10*Constants!$H86*EF!$H211*MMVolatEF*NtoN2O*kgtoGg</f>
        <v>0.20954981594850242</v>
      </c>
      <c r="AT161" s="22">
        <f>Constants!$H68*'Activity data'!AT10*Constants!$H86*EF!$H211*MMVolatEF*NtoN2O*kgtoGg</f>
        <v>0.2163009887167861</v>
      </c>
      <c r="AU161" s="22">
        <f>Constants!$H68*'Activity data'!AU10*Constants!$H86*EF!$H211*MMVolatEF*NtoN2O*kgtoGg</f>
        <v>0.22340451974058295</v>
      </c>
      <c r="AV161" s="22">
        <f>Constants!$H68*'Activity data'!AV10*Constants!$H86*EF!$H211*MMVolatEF*NtoN2O*kgtoGg</f>
        <v>0.23053299718174192</v>
      </c>
      <c r="AW161" s="22">
        <f>Constants!$H68*'Activity data'!AW10*Constants!$H86*EF!$H211*MMVolatEF*NtoN2O*kgtoGg</f>
        <v>0.23964861683720101</v>
      </c>
      <c r="AX161" s="22">
        <f>Constants!$H68*'Activity data'!AX10*Constants!$H86*EF!$H211*MMVolatEF*NtoN2O*kgtoGg</f>
        <v>0.24934513399210423</v>
      </c>
      <c r="AY161" s="22">
        <f>Constants!$H68*'Activity data'!AY10*Constants!$H86*EF!$H211*MMVolatEF*NtoN2O*kgtoGg</f>
        <v>0.25964014308652628</v>
      </c>
      <c r="AZ161" s="22">
        <f>Constants!$H68*'Activity data'!AZ10*Constants!$H86*EF!$H211*MMVolatEF*NtoN2O*kgtoGg</f>
        <v>0.27138858391623261</v>
      </c>
      <c r="BA161" s="22">
        <f>Constants!$H68*'Activity data'!BA10*Constants!$H86*EF!$H211*MMVolatEF*NtoN2O*kgtoGg</f>
        <v>0.28272114828840883</v>
      </c>
      <c r="BB161" s="22">
        <f>Constants!$H68*'Activity data'!BB10*Constants!$H86*EF!$H211*MMVolatEF*NtoN2O*kgtoGg</f>
        <v>0.29492135813748688</v>
      </c>
      <c r="BC161" s="22">
        <f>Constants!$H68*'Activity data'!BC10*Constants!$H86*EF!$H211*MMVolatEF*NtoN2O*kgtoGg</f>
        <v>0.30827348432620832</v>
      </c>
      <c r="BD161" s="22">
        <f>Constants!$H68*'Activity data'!BD10*Constants!$H86*EF!$H211*MMVolatEF*NtoN2O*kgtoGg</f>
        <v>0.32111397036111317</v>
      </c>
      <c r="BE161" s="22">
        <f>Constants!$H68*'Activity data'!BE10*Constants!$H86*EF!$H211*MMVolatEF*NtoN2O*kgtoGg</f>
        <v>0.33432066957394929</v>
      </c>
      <c r="BF161" s="22">
        <f>Constants!$H68*'Activity data'!BF10*Constants!$H86*EF!$H211*MMVolatEF*NtoN2O*kgtoGg</f>
        <v>0.34774716766452368</v>
      </c>
      <c r="BG161" s="22">
        <f>Constants!$H68*'Activity data'!BG10*Constants!$H86*EF!$H211*MMVolatEF*NtoN2O*kgtoGg</f>
        <v>0.36194480254651368</v>
      </c>
      <c r="BH161" s="22">
        <f>Constants!$H68*'Activity data'!BH10*Constants!$H86*EF!$H211*MMVolatEF*NtoN2O*kgtoGg</f>
        <v>0.37557318734716766</v>
      </c>
      <c r="BI161" s="22">
        <f>Constants!$H68*'Activity data'!BI10*Constants!$H86*EF!$H211*MMVolatEF*NtoN2O*kgtoGg</f>
        <v>0.38948703502526855</v>
      </c>
      <c r="BJ161" s="22">
        <f>Constants!$H68*'Activity data'!BJ10*Constants!$H86*EF!$H211*MMVolatEF*NtoN2O*kgtoGg</f>
        <v>0.40390637125857315</v>
      </c>
      <c r="BK161" s="22">
        <f>Constants!$H68*'Activity data'!BK10*Constants!$H86*EF!$H211*MMVolatEF*NtoN2O*kgtoGg</f>
        <v>0.41890228717975414</v>
      </c>
      <c r="BL161" s="22">
        <f>Constants!$H68*'Activity data'!BL10*Constants!$H86*EF!$H211*MMVolatEF*NtoN2O*kgtoGg</f>
        <v>0.43428487691995377</v>
      </c>
      <c r="BM161" s="22">
        <f>Constants!$H68*'Activity data'!BM10*Constants!$H86*EF!$H211*MMVolatEF*NtoN2O*kgtoGg</f>
        <v>0.43885440843683049</v>
      </c>
      <c r="BN161" s="22">
        <f>Constants!$H68*'Activity data'!BN10*Constants!$H86*EF!$H211*MMVolatEF*NtoN2O*kgtoGg</f>
        <v>0.44118115168203109</v>
      </c>
      <c r="BO161" s="22">
        <f>Constants!$H68*'Activity data'!BO10*Constants!$H86*EF!$H211*MMVolatEF*NtoN2O*kgtoGg</f>
        <v>0.44334879007058303</v>
      </c>
      <c r="BP161" s="22">
        <f>Constants!$H68*'Activity data'!BP10*Constants!$H86*EF!$H211*MMVolatEF*NtoN2O*kgtoGg</f>
        <v>0.44448327694422263</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1.1954428343883336E-4</v>
      </c>
      <c r="AM162" s="22">
        <f>Constants!$H69*'Activity data'!AM11*Constants!$H87*EF!$H212*MMVolatEF*NtoN2O*kgtoGg</f>
        <v>1.1972414946511682E-4</v>
      </c>
      <c r="AN162" s="22">
        <f>Constants!$H69*'Activity data'!AN11*Constants!$H87*EF!$H212*MMVolatEF*NtoN2O*kgtoGg</f>
        <v>1.1992409593240921E-4</v>
      </c>
      <c r="AO162" s="22">
        <f>Constants!$H69*'Activity data'!AO11*Constants!$H87*EF!$H212*MMVolatEF*NtoN2O*kgtoGg</f>
        <v>1.201494432196152E-4</v>
      </c>
      <c r="AP162" s="22">
        <f>Constants!$H69*'Activity data'!AP11*Constants!$H87*EF!$H212*MMVolatEF*NtoN2O*kgtoGg</f>
        <v>1.2040280553587867E-4</v>
      </c>
      <c r="AQ162" s="22">
        <f>Constants!$H69*'Activity data'!AQ11*Constants!$H87*EF!$H212*MMVolatEF*NtoN2O*kgtoGg</f>
        <v>1.20683571903458E-4</v>
      </c>
      <c r="AR162" s="22">
        <f>Constants!$H69*'Activity data'!AR11*Constants!$H87*EF!$H212*MMVolatEF*NtoN2O*kgtoGg</f>
        <v>1.208561929207764E-4</v>
      </c>
      <c r="AS162" s="22">
        <f>Constants!$H69*'Activity data'!AS11*Constants!$H87*EF!$H212*MMVolatEF*NtoN2O*kgtoGg</f>
        <v>1.2105201901517219E-4</v>
      </c>
      <c r="AT162" s="22">
        <f>Constants!$H69*'Activity data'!AT11*Constants!$H87*EF!$H212*MMVolatEF*NtoN2O*kgtoGg</f>
        <v>1.2126927937934441E-4</v>
      </c>
      <c r="AU162" s="22">
        <f>Constants!$H69*'Activity data'!AU11*Constants!$H87*EF!$H212*MMVolatEF*NtoN2O*kgtoGg</f>
        <v>1.2150663188161378E-4</v>
      </c>
      <c r="AV162" s="22">
        <f>Constants!$H69*'Activity data'!AV11*Constants!$H87*EF!$H212*MMVolatEF*NtoN2O*kgtoGg</f>
        <v>1.217620162739404E-4</v>
      </c>
      <c r="AW162" s="22">
        <f>Constants!$H69*'Activity data'!AW11*Constants!$H87*EF!$H212*MMVolatEF*NtoN2O*kgtoGg</f>
        <v>1.2193226371992196E-4</v>
      </c>
      <c r="AX162" s="22">
        <f>Constants!$H69*'Activity data'!AX11*Constants!$H87*EF!$H212*MMVolatEF*NtoN2O*kgtoGg</f>
        <v>1.2211986652799648E-4</v>
      </c>
      <c r="AY162" s="22">
        <f>Constants!$H69*'Activity data'!AY11*Constants!$H87*EF!$H212*MMVolatEF*NtoN2O*kgtoGg</f>
        <v>1.2232417459292339E-4</v>
      </c>
      <c r="AZ162" s="22">
        <f>Constants!$H69*'Activity data'!AZ11*Constants!$H87*EF!$H212*MMVolatEF*NtoN2O*kgtoGg</f>
        <v>1.225475355465248E-4</v>
      </c>
      <c r="BA162" s="22">
        <f>Constants!$H69*'Activity data'!BA11*Constants!$H87*EF!$H212*MMVolatEF*NtoN2O*kgtoGg</f>
        <v>1.2278276607159908E-4</v>
      </c>
      <c r="BB162" s="22">
        <f>Constants!$H69*'Activity data'!BB11*Constants!$H87*EF!$H212*MMVolatEF*NtoN2O*kgtoGg</f>
        <v>1.2293256429505119E-4</v>
      </c>
      <c r="BC162" s="22">
        <f>Constants!$H69*'Activity data'!BC11*Constants!$H87*EF!$H212*MMVolatEF*NtoN2O*kgtoGg</f>
        <v>1.230978476293963E-4</v>
      </c>
      <c r="BD162" s="22">
        <f>Constants!$H69*'Activity data'!BD11*Constants!$H87*EF!$H212*MMVolatEF*NtoN2O*kgtoGg</f>
        <v>1.2327243869311014E-4</v>
      </c>
      <c r="BE162" s="22">
        <f>Constants!$H69*'Activity data'!BE11*Constants!$H87*EF!$H212*MMVolatEF*NtoN2O*kgtoGg</f>
        <v>1.2345892287223388E-4</v>
      </c>
      <c r="BF162" s="22">
        <f>Constants!$H69*'Activity data'!BF11*Constants!$H87*EF!$H212*MMVolatEF*NtoN2O*kgtoGg</f>
        <v>1.2365640627209754E-4</v>
      </c>
      <c r="BG162" s="22">
        <f>Constants!$H69*'Activity data'!BG11*Constants!$H87*EF!$H212*MMVolatEF*NtoN2O*kgtoGg</f>
        <v>1.2377352045527126E-4</v>
      </c>
      <c r="BH162" s="22">
        <f>Constants!$H69*'Activity data'!BH11*Constants!$H87*EF!$H212*MMVolatEF*NtoN2O*kgtoGg</f>
        <v>1.238978013116334E-4</v>
      </c>
      <c r="BI162" s="22">
        <f>Constants!$H69*'Activity data'!BI11*Constants!$H87*EF!$H212*MMVolatEF*NtoN2O*kgtoGg</f>
        <v>1.2403174964714311E-4</v>
      </c>
      <c r="BJ162" s="22">
        <f>Constants!$H69*'Activity data'!BJ11*Constants!$H87*EF!$H212*MMVolatEF*NtoN2O*kgtoGg</f>
        <v>1.2417575771180698E-4</v>
      </c>
      <c r="BK162" s="22">
        <f>Constants!$H69*'Activity data'!BK11*Constants!$H87*EF!$H212*MMVolatEF*NtoN2O*kgtoGg</f>
        <v>1.2432974109192677E-4</v>
      </c>
      <c r="BL162" s="22">
        <f>Constants!$H69*'Activity data'!BL11*Constants!$H87*EF!$H212*MMVolatEF*NtoN2O*kgtoGg</f>
        <v>1.2439755609371689E-4</v>
      </c>
      <c r="BM162" s="22">
        <f>Constants!$H69*'Activity data'!BM11*Constants!$H87*EF!$H212*MMVolatEF*NtoN2O*kgtoGg</f>
        <v>1.2443831246581265E-4</v>
      </c>
      <c r="BN162" s="22">
        <f>Constants!$H69*'Activity data'!BN11*Constants!$H87*EF!$H212*MMVolatEF*NtoN2O*kgtoGg</f>
        <v>1.2447938848615019E-4</v>
      </c>
      <c r="BO162" s="22">
        <f>Constants!$H69*'Activity data'!BO11*Constants!$H87*EF!$H212*MMVolatEF*NtoN2O*kgtoGg</f>
        <v>1.2452718899099723E-4</v>
      </c>
      <c r="BP162" s="22">
        <f>Constants!$H69*'Activity data'!BP11*Constants!$H87*EF!$H212*MMVolatEF*NtoN2O*kgtoGg</f>
        <v>1.2457878954312868E-4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8.2037446108146881E-4</v>
      </c>
      <c r="AM163" s="22">
        <f>Constants!$H70*'Activity data'!AM12*Constants!$H88*EF!$H213*MMVolatEF*NtoN2O*kgtoGg</f>
        <v>8.2160879441916146E-4</v>
      </c>
      <c r="AN163" s="22">
        <f>Constants!$H70*'Activity data'!AN12*Constants!$H88*EF!$H213*MMVolatEF*NtoN2O*kgtoGg</f>
        <v>8.2298093008831763E-4</v>
      </c>
      <c r="AO163" s="22">
        <f>Constants!$H70*'Activity data'!AO12*Constants!$H88*EF!$H213*MMVolatEF*NtoN2O*kgtoGg</f>
        <v>8.2452737926999174E-4</v>
      </c>
      <c r="AP163" s="22">
        <f>Constants!$H70*'Activity data'!AP12*Constants!$H88*EF!$H213*MMVolatEF*NtoN2O*kgtoGg</f>
        <v>8.2626608201414545E-4</v>
      </c>
      <c r="AQ163" s="22">
        <f>Constants!$H70*'Activity data'!AQ12*Constants!$H88*EF!$H213*MMVolatEF*NtoN2O*kgtoGg</f>
        <v>8.2819284547674618E-4</v>
      </c>
      <c r="AR163" s="22">
        <f>Constants!$H70*'Activity data'!AR12*Constants!$H88*EF!$H213*MMVolatEF*NtoN2O*kgtoGg</f>
        <v>8.2937745983035799E-4</v>
      </c>
      <c r="AS163" s="22">
        <f>Constants!$H70*'Activity data'!AS12*Constants!$H88*EF!$H213*MMVolatEF*NtoN2O*kgtoGg</f>
        <v>8.3072131937791938E-4</v>
      </c>
      <c r="AT163" s="22">
        <f>Constants!$H70*'Activity data'!AT12*Constants!$H88*EF!$H213*MMVolatEF*NtoN2O*kgtoGg</f>
        <v>8.3221227192742679E-4</v>
      </c>
      <c r="AU163" s="22">
        <f>Constants!$H70*'Activity data'!AU12*Constants!$H88*EF!$H213*MMVolatEF*NtoN2O*kgtoGg</f>
        <v>8.3384110707984281E-4</v>
      </c>
      <c r="AV163" s="22">
        <f>Constants!$H70*'Activity data'!AV12*Constants!$H88*EF!$H213*MMVolatEF*NtoN2O*kgtoGg</f>
        <v>8.3559368635169708E-4</v>
      </c>
      <c r="AW163" s="22">
        <f>Constants!$H70*'Activity data'!AW12*Constants!$H88*EF!$H213*MMVolatEF*NtoN2O*kgtoGg</f>
        <v>8.3676201203595308E-4</v>
      </c>
      <c r="AX163" s="22">
        <f>Constants!$H70*'Activity data'!AX12*Constants!$H88*EF!$H213*MMVolatEF*NtoN2O*kgtoGg</f>
        <v>8.3804943915621617E-4</v>
      </c>
      <c r="AY163" s="22">
        <f>Constants!$H70*'Activity data'!AY12*Constants!$H88*EF!$H213*MMVolatEF*NtoN2O*kgtoGg</f>
        <v>8.3945150635539529E-4</v>
      </c>
      <c r="AZ163" s="22">
        <f>Constants!$H70*'Activity data'!AZ12*Constants!$H88*EF!$H213*MMVolatEF*NtoN2O*kgtoGg</f>
        <v>8.4098432429253393E-4</v>
      </c>
      <c r="BA163" s="22">
        <f>Constants!$H70*'Activity data'!BA12*Constants!$H88*EF!$H213*MMVolatEF*NtoN2O*kgtoGg</f>
        <v>8.4259859734421398E-4</v>
      </c>
      <c r="BB163" s="22">
        <f>Constants!$H70*'Activity data'!BB12*Constants!$H88*EF!$H213*MMVolatEF*NtoN2O*kgtoGg</f>
        <v>8.4362658992822041E-4</v>
      </c>
      <c r="BC163" s="22">
        <f>Constants!$H70*'Activity data'!BC12*Constants!$H88*EF!$H213*MMVolatEF*NtoN2O*kgtoGg</f>
        <v>8.4476084932096247E-4</v>
      </c>
      <c r="BD163" s="22">
        <f>Constants!$H70*'Activity data'!BD12*Constants!$H88*EF!$H213*MMVolatEF*NtoN2O*kgtoGg</f>
        <v>8.459589831478902E-4</v>
      </c>
      <c r="BE163" s="22">
        <f>Constants!$H70*'Activity data'!BE12*Constants!$H88*EF!$H213*MMVolatEF*NtoN2O*kgtoGg</f>
        <v>8.4723873365998492E-4</v>
      </c>
      <c r="BF163" s="22">
        <f>Constants!$H70*'Activity data'!BF12*Constants!$H88*EF!$H213*MMVolatEF*NtoN2O*kgtoGg</f>
        <v>8.4859396649149558E-4</v>
      </c>
      <c r="BG163" s="22">
        <f>Constants!$H70*'Activity data'!BG12*Constants!$H88*EF!$H213*MMVolatEF*NtoN2O*kgtoGg</f>
        <v>8.4939766435259193E-4</v>
      </c>
      <c r="BH163" s="22">
        <f>Constants!$H70*'Activity data'!BH12*Constants!$H88*EF!$H213*MMVolatEF*NtoN2O*kgtoGg</f>
        <v>8.5025054361731239E-4</v>
      </c>
      <c r="BI163" s="22">
        <f>Constants!$H70*'Activity data'!BI12*Constants!$H88*EF!$H213*MMVolatEF*NtoN2O*kgtoGg</f>
        <v>8.511697661045403E-4</v>
      </c>
      <c r="BJ163" s="22">
        <f>Constants!$H70*'Activity data'!BJ12*Constants!$H88*EF!$H213*MMVolatEF*NtoN2O*kgtoGg</f>
        <v>8.5215802363590486E-4</v>
      </c>
      <c r="BK163" s="22">
        <f>Constants!$H70*'Activity data'!BK12*Constants!$H88*EF!$H213*MMVolatEF*NtoN2O*kgtoGg</f>
        <v>8.5321473692111954E-4</v>
      </c>
      <c r="BL163" s="22">
        <f>Constants!$H70*'Activity data'!BL12*Constants!$H88*EF!$H213*MMVolatEF*NtoN2O*kgtoGg</f>
        <v>8.5368011840107399E-4</v>
      </c>
      <c r="BM163" s="22">
        <f>Constants!$H70*'Activity data'!BM12*Constants!$H88*EF!$H213*MMVolatEF*NtoN2O*kgtoGg</f>
        <v>8.5395980962370581E-4</v>
      </c>
      <c r="BN163" s="22">
        <f>Constants!$H70*'Activity data'!BN12*Constants!$H88*EF!$H213*MMVolatEF*NtoN2O*kgtoGg</f>
        <v>8.5424169443725287E-4</v>
      </c>
      <c r="BO163" s="22">
        <f>Constants!$H70*'Activity data'!BO12*Constants!$H88*EF!$H213*MMVolatEF*NtoN2O*kgtoGg</f>
        <v>8.5456972612789762E-4</v>
      </c>
      <c r="BP163" s="22">
        <f>Constants!$H70*'Activity data'!BP12*Constants!$H88*EF!$H213*MMVolatEF*NtoN2O*kgtoGg</f>
        <v>8.5492383570075702E-4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1.4486129996083081E-5</v>
      </c>
      <c r="AE164" s="22">
        <f>Constants!$H71*'Activity data'!AE13*Constants!$H89*EF!$H214*MMVolatEF*NtoN2O*kgtoGg</f>
        <v>1.4523786941695509E-5</v>
      </c>
      <c r="AF164" s="22">
        <f>Constants!$H71*'Activity data'!AF13*Constants!$H89*EF!$H214*MMVolatEF*NtoN2O*kgtoGg</f>
        <v>1.4575733367418303E-5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1.4890706011157255E-5</v>
      </c>
      <c r="AK164" s="22">
        <f>Constants!$H71*'Activity data'!AK13*Constants!$H89*EF!$H214*MMVolatEF*NtoN2O*kgtoGg</f>
        <v>1.4988675221399694E-5</v>
      </c>
      <c r="AL164" s="22">
        <f>Constants!$H71*'Activity data'!AL13*Constants!$H89*EF!$H214*MMVolatEF*NtoN2O*kgtoGg</f>
        <v>1.5077522192544314E-5</v>
      </c>
      <c r="AM164" s="22">
        <f>Constants!$H71*'Activity data'!AM13*Constants!$H89*EF!$H214*MMVolatEF*NtoN2O*kgtoGg</f>
        <v>1.5120920479031429E-5</v>
      </c>
      <c r="AN164" s="22">
        <f>Constants!$H71*'Activity data'!AN13*Constants!$H89*EF!$H214*MMVolatEF*NtoN2O*kgtoGg</f>
        <v>1.5166907233408302E-5</v>
      </c>
      <c r="AO164" s="22">
        <f>Constants!$H71*'Activity data'!AO13*Constants!$H89*EF!$H214*MMVolatEF*NtoN2O*kgtoGg</f>
        <v>1.5216572085594984E-5</v>
      </c>
      <c r="AP164" s="22">
        <f>Constants!$H71*'Activity data'!AP13*Constants!$H89*EF!$H214*MMVolatEF*NtoN2O*kgtoGg</f>
        <v>1.5270470246664915E-5</v>
      </c>
      <c r="AQ164" s="22">
        <f>Constants!$H71*'Activity data'!AQ13*Constants!$H89*EF!$H214*MMVolatEF*NtoN2O*kgtoGg</f>
        <v>1.5328532701029456E-5</v>
      </c>
      <c r="AR164" s="22">
        <f>Constants!$H71*'Activity data'!AR13*Constants!$H89*EF!$H214*MMVolatEF*NtoN2O*kgtoGg</f>
        <v>1.5365202172762824E-5</v>
      </c>
      <c r="AS164" s="22">
        <f>Constants!$H71*'Activity data'!AS13*Constants!$H89*EF!$H214*MMVolatEF*NtoN2O*kgtoGg</f>
        <v>1.5405433024200575E-5</v>
      </c>
      <c r="AT164" s="22">
        <f>Constants!$H71*'Activity data'!AT13*Constants!$H89*EF!$H214*MMVolatEF*NtoN2O*kgtoGg</f>
        <v>1.5448921544458292E-5</v>
      </c>
      <c r="AU164" s="22">
        <f>Constants!$H71*'Activity data'!AU13*Constants!$H89*EF!$H214*MMVolatEF*NtoN2O*kgtoGg</f>
        <v>1.5495442671566232E-5</v>
      </c>
      <c r="AV164" s="22">
        <f>Constants!$H71*'Activity data'!AV13*Constants!$H89*EF!$H214*MMVolatEF*NtoN2O*kgtoGg</f>
        <v>1.5544634955286424E-5</v>
      </c>
      <c r="AW164" s="22">
        <f>Constants!$H71*'Activity data'!AW13*Constants!$H89*EF!$H214*MMVolatEF*NtoN2O*kgtoGg</f>
        <v>1.5577248144482508E-5</v>
      </c>
      <c r="AX164" s="22">
        <f>Constants!$H71*'Activity data'!AX13*Constants!$H89*EF!$H214*MMVolatEF*NtoN2O*kgtoGg</f>
        <v>1.5612527634225129E-5</v>
      </c>
      <c r="AY164" s="22">
        <f>Constants!$H71*'Activity data'!AY13*Constants!$H89*EF!$H214*MMVolatEF*NtoN2O*kgtoGg</f>
        <v>1.5650367913370624E-5</v>
      </c>
      <c r="AZ164" s="22">
        <f>Constants!$H71*'Activity data'!AZ13*Constants!$H89*EF!$H214*MMVolatEF*NtoN2O*kgtoGg</f>
        <v>1.5691218739742962E-5</v>
      </c>
      <c r="BA164" s="22">
        <f>Constants!$H71*'Activity data'!BA13*Constants!$H89*EF!$H214*MMVolatEF*NtoN2O*kgtoGg</f>
        <v>1.5733757991980536E-5</v>
      </c>
      <c r="BB164" s="22">
        <f>Constants!$H71*'Activity data'!BB13*Constants!$H89*EF!$H214*MMVolatEF*NtoN2O*kgtoGg</f>
        <v>1.5760001504124704E-5</v>
      </c>
      <c r="BC164" s="22">
        <f>Constants!$H71*'Activity data'!BC13*Constants!$H89*EF!$H214*MMVolatEF*NtoN2O*kgtoGg</f>
        <v>1.5788696702721565E-5</v>
      </c>
      <c r="BD164" s="22">
        <f>Constants!$H71*'Activity data'!BD13*Constants!$H89*EF!$H214*MMVolatEF*NtoN2O*kgtoGg</f>
        <v>1.5818711363536487E-5</v>
      </c>
      <c r="BE164" s="22">
        <f>Constants!$H71*'Activity data'!BE13*Constants!$H89*EF!$H214*MMVolatEF*NtoN2O*kgtoGg</f>
        <v>1.5850532342473721E-5</v>
      </c>
      <c r="BF164" s="22">
        <f>Constants!$H71*'Activity data'!BF13*Constants!$H89*EF!$H214*MMVolatEF*NtoN2O*kgtoGg</f>
        <v>1.5884002909389034E-5</v>
      </c>
      <c r="BG164" s="22">
        <f>Constants!$H71*'Activity data'!BG13*Constants!$H89*EF!$H214*MMVolatEF*NtoN2O*kgtoGg</f>
        <v>1.5902381704405965E-5</v>
      </c>
      <c r="BH164" s="22">
        <f>Constants!$H71*'Activity data'!BH13*Constants!$H89*EF!$H214*MMVolatEF*NtoN2O*kgtoGg</f>
        <v>1.5921780591527528E-5</v>
      </c>
      <c r="BI164" s="22">
        <f>Constants!$H71*'Activity data'!BI13*Constants!$H89*EF!$H214*MMVolatEF*NtoN2O*kgtoGg</f>
        <v>1.594266408976779E-5</v>
      </c>
      <c r="BJ164" s="22">
        <f>Constants!$H71*'Activity data'!BJ13*Constants!$H89*EF!$H214*MMVolatEF*NtoN2O*kgtoGg</f>
        <v>1.5965108266139178E-5</v>
      </c>
      <c r="BK164" s="22">
        <f>Constants!$H71*'Activity data'!BK13*Constants!$H89*EF!$H214*MMVolatEF*NtoN2O*kgtoGg</f>
        <v>1.5989101247110622E-5</v>
      </c>
      <c r="BL164" s="22">
        <f>Constants!$H71*'Activity data'!BL13*Constants!$H89*EF!$H214*MMVolatEF*NtoN2O*kgtoGg</f>
        <v>1.5997171097699661E-5</v>
      </c>
      <c r="BM164" s="22">
        <f>Constants!$H71*'Activity data'!BM13*Constants!$H89*EF!$H214*MMVolatEF*NtoN2O*kgtoGg</f>
        <v>1.6000132033753247E-5</v>
      </c>
      <c r="BN164" s="22">
        <f>Constants!$H71*'Activity data'!BN13*Constants!$H89*EF!$H214*MMVolatEF*NtoN2O*kgtoGg</f>
        <v>1.6002977464491909E-5</v>
      </c>
      <c r="BO164" s="22">
        <f>Constants!$H71*'Activity data'!BO13*Constants!$H89*EF!$H214*MMVolatEF*NtoN2O*kgtoGg</f>
        <v>1.6006874225162621E-5</v>
      </c>
      <c r="BP164" s="22">
        <f>Constants!$H71*'Activity data'!BP13*Constants!$H89*EF!$H214*MMVolatEF*NtoN2O*kgtoGg</f>
        <v>1.6011296478644884E-5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1.4738364076719785E-3</v>
      </c>
      <c r="AE165" s="22">
        <f>Constants!$H72*'Activity data'!AE14*Constants!$H90*EF!$H215*MMVolatEF*NtoN2O*kgtoGg</f>
        <v>1.4776676709189829E-3</v>
      </c>
      <c r="AF165" s="22">
        <f>Constants!$H72*'Activity data'!AF14*Constants!$H90*EF!$H215*MMVolatEF*NtoN2O*kgtoGg</f>
        <v>1.4829527631761545E-3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1.5149984613639165E-3</v>
      </c>
      <c r="AK165" s="22">
        <f>Constants!$H72*'Activity data'!AK14*Constants!$H90*EF!$H215*MMVolatEF*NtoN2O*kgtoGg</f>
        <v>1.5249659674490624E-3</v>
      </c>
      <c r="AL165" s="22">
        <f>Constants!$H72*'Activity data'!AL14*Constants!$H90*EF!$H215*MMVolatEF*NtoN2O*kgtoGg</f>
        <v>1.5340053658818901E-3</v>
      </c>
      <c r="AM165" s="22">
        <f>Constants!$H72*'Activity data'!AM14*Constants!$H90*EF!$H215*MMVolatEF*NtoN2O*kgtoGg</f>
        <v>1.538420760101918E-3</v>
      </c>
      <c r="AN165" s="22">
        <f>Constants!$H72*'Activity data'!AN14*Constants!$H90*EF!$H215*MMVolatEF*NtoN2O*kgtoGg</f>
        <v>1.5430995081795373E-3</v>
      </c>
      <c r="AO165" s="22">
        <f>Constants!$H72*'Activity data'!AO14*Constants!$H90*EF!$H215*MMVolatEF*NtoN2O*kgtoGg</f>
        <v>1.5481524703822901E-3</v>
      </c>
      <c r="AP165" s="22">
        <f>Constants!$H72*'Activity data'!AP14*Constants!$H90*EF!$H215*MMVolatEF*NtoN2O*kgtoGg</f>
        <v>1.5536361345571189E-3</v>
      </c>
      <c r="AQ165" s="22">
        <f>Constants!$H72*'Activity data'!AQ14*Constants!$H90*EF!$H215*MMVolatEF*NtoN2O*kgtoGg</f>
        <v>1.559543478974461E-3</v>
      </c>
      <c r="AR165" s="22">
        <f>Constants!$H72*'Activity data'!AR14*Constants!$H90*EF!$H215*MMVolatEF*NtoN2O*kgtoGg</f>
        <v>1.5632742754332356E-3</v>
      </c>
      <c r="AS165" s="22">
        <f>Constants!$H72*'Activity data'!AS14*Constants!$H90*EF!$H215*MMVolatEF*NtoN2O*kgtoGg</f>
        <v>1.56736741097576E-3</v>
      </c>
      <c r="AT165" s="22">
        <f>Constants!$H72*'Activity data'!AT14*Constants!$H90*EF!$H215*MMVolatEF*NtoN2O*kgtoGg</f>
        <v>1.5717919856888779E-3</v>
      </c>
      <c r="AU165" s="22">
        <f>Constants!$H72*'Activity data'!AU14*Constants!$H90*EF!$H215*MMVolatEF*NtoN2O*kgtoGg</f>
        <v>1.5765251014952495E-3</v>
      </c>
      <c r="AV165" s="22">
        <f>Constants!$H72*'Activity data'!AV14*Constants!$H90*EF!$H215*MMVolatEF*NtoN2O*kgtoGg</f>
        <v>1.5815299840099691E-3</v>
      </c>
      <c r="AW165" s="22">
        <f>Constants!$H72*'Activity data'!AW14*Constants!$H90*EF!$H215*MMVolatEF*NtoN2O*kgtoGg</f>
        <v>1.5848480893714753E-3</v>
      </c>
      <c r="AX165" s="22">
        <f>Constants!$H72*'Activity data'!AX14*Constants!$H90*EF!$H215*MMVolatEF*NtoN2O*kgtoGg</f>
        <v>1.588437467379323E-3</v>
      </c>
      <c r="AY165" s="22">
        <f>Constants!$H72*'Activity data'!AY14*Constants!$H90*EF!$H215*MMVolatEF*NtoN2O*kgtoGg</f>
        <v>1.5922873832019885E-3</v>
      </c>
      <c r="AZ165" s="22">
        <f>Constants!$H72*'Activity data'!AZ14*Constants!$H90*EF!$H215*MMVolatEF*NtoN2O*kgtoGg</f>
        <v>1.5964435957451118E-3</v>
      </c>
      <c r="BA165" s="22">
        <f>Constants!$H72*'Activity data'!BA14*Constants!$H90*EF!$H215*MMVolatEF*NtoN2O*kgtoGg</f>
        <v>1.6007715907803513E-3</v>
      </c>
      <c r="BB165" s="22">
        <f>Constants!$H72*'Activity data'!BB14*Constants!$H90*EF!$H215*MMVolatEF*NtoN2O*kgtoGg</f>
        <v>1.6034416374852828E-3</v>
      </c>
      <c r="BC165" s="22">
        <f>Constants!$H72*'Activity data'!BC14*Constants!$H90*EF!$H215*MMVolatEF*NtoN2O*kgtoGg</f>
        <v>1.6063611217387633E-3</v>
      </c>
      <c r="BD165" s="22">
        <f>Constants!$H72*'Activity data'!BD14*Constants!$H90*EF!$H215*MMVolatEF*NtoN2O*kgtoGg</f>
        <v>1.6094148496761016E-3</v>
      </c>
      <c r="BE165" s="22">
        <f>Constants!$H72*'Activity data'!BE14*Constants!$H90*EF!$H215*MMVolatEF*NtoN2O*kgtoGg</f>
        <v>1.6126523546065516E-3</v>
      </c>
      <c r="BF165" s="22">
        <f>Constants!$H72*'Activity data'!BF14*Constants!$H90*EF!$H215*MMVolatEF*NtoN2O*kgtoGg</f>
        <v>1.6160576906154474E-3</v>
      </c>
      <c r="BG165" s="22">
        <f>Constants!$H72*'Activity data'!BG14*Constants!$H90*EF!$H215*MMVolatEF*NtoN2O*kgtoGg</f>
        <v>1.6179275714761335E-3</v>
      </c>
      <c r="BH165" s="22">
        <f>Constants!$H72*'Activity data'!BH14*Constants!$H90*EF!$H215*MMVolatEF*NtoN2O*kgtoGg</f>
        <v>1.6199012377428185E-3</v>
      </c>
      <c r="BI165" s="22">
        <f>Constants!$H72*'Activity data'!BI14*Constants!$H90*EF!$H215*MMVolatEF*NtoN2O*kgtoGg</f>
        <v>1.6220259501424986E-3</v>
      </c>
      <c r="BJ165" s="22">
        <f>Constants!$H72*'Activity data'!BJ14*Constants!$H90*EF!$H215*MMVolatEF*NtoN2O*kgtoGg</f>
        <v>1.6243094478251309E-3</v>
      </c>
      <c r="BK165" s="22">
        <f>Constants!$H72*'Activity data'!BK14*Constants!$H90*EF!$H215*MMVolatEF*NtoN2O*kgtoGg</f>
        <v>1.6267505227632862E-3</v>
      </c>
      <c r="BL165" s="22">
        <f>Constants!$H72*'Activity data'!BL14*Constants!$H90*EF!$H215*MMVolatEF*NtoN2O*kgtoGg</f>
        <v>1.6275715591343393E-3</v>
      </c>
      <c r="BM165" s="22">
        <f>Constants!$H72*'Activity data'!BM14*Constants!$H90*EF!$H215*MMVolatEF*NtoN2O*kgtoGg</f>
        <v>1.6278728083539546E-3</v>
      </c>
      <c r="BN165" s="22">
        <f>Constants!$H72*'Activity data'!BN14*Constants!$H90*EF!$H215*MMVolatEF*NtoN2O*kgtoGg</f>
        <v>1.6281623059229595E-3</v>
      </c>
      <c r="BO165" s="22">
        <f>Constants!$H72*'Activity data'!BO14*Constants!$H90*EF!$H215*MMVolatEF*NtoN2O*kgtoGg</f>
        <v>1.6285587670723503E-3</v>
      </c>
      <c r="BP165" s="22">
        <f>Constants!$H72*'Activity data'!BP14*Constants!$H90*EF!$H215*MMVolatEF*NtoN2O*kgtoGg</f>
        <v>1.6290086924967307E-3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0.13004550543955873</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0.12056837226162823</v>
      </c>
      <c r="AL168" s="22">
        <f>Constants!$H75*'Activity data'!AL17*Constants!$H93*EF!$H218*MMVolatEF*NtoN2O*kgtoGg</f>
        <v>0.10645582631892825</v>
      </c>
      <c r="AM168" s="22">
        <f>Constants!$H75*'Activity data'!AM17*Constants!$H93*EF!$H218*MMVolatEF*NtoN2O*kgtoGg</f>
        <v>0.10780204810068256</v>
      </c>
      <c r="AN168" s="22">
        <f>Constants!$H75*'Activity data'!AN17*Constants!$H93*EF!$H218*MMVolatEF*NtoN2O*kgtoGg</f>
        <v>0.10763043157018623</v>
      </c>
      <c r="AO168" s="22">
        <f>Constants!$H75*'Activity data'!AO17*Constants!$H93*EF!$H218*MMVolatEF*NtoN2O*kgtoGg</f>
        <v>0.10709838736664135</v>
      </c>
      <c r="AP168" s="22">
        <f>Constants!$H75*'Activity data'!AP17*Constants!$H93*EF!$H218*MMVolatEF*NtoN2O*kgtoGg</f>
        <v>0.1068504180548161</v>
      </c>
      <c r="AQ168" s="22">
        <f>Constants!$H75*'Activity data'!AQ17*Constants!$H93*EF!$H218*MMVolatEF*NtoN2O*kgtoGg</f>
        <v>0.10698603174448645</v>
      </c>
      <c r="AR168" s="22">
        <f>Constants!$H75*'Activity data'!AR17*Constants!$H93*EF!$H218*MMVolatEF*NtoN2O*kgtoGg</f>
        <v>0.10732528533321652</v>
      </c>
      <c r="AS168" s="22">
        <f>Constants!$H75*'Activity data'!AS17*Constants!$H93*EF!$H218*MMVolatEF*NtoN2O*kgtoGg</f>
        <v>0.10795725471874085</v>
      </c>
      <c r="AT168" s="22">
        <f>Constants!$H75*'Activity data'!AT17*Constants!$H93*EF!$H218*MMVolatEF*NtoN2O*kgtoGg</f>
        <v>0.1087642002592808</v>
      </c>
      <c r="AU168" s="22">
        <f>Constants!$H75*'Activity data'!AU17*Constants!$H93*EF!$H218*MMVolatEF*NtoN2O*kgtoGg</f>
        <v>0.10968021248055237</v>
      </c>
      <c r="AV168" s="22">
        <f>Constants!$H75*'Activity data'!AV17*Constants!$H93*EF!$H218*MMVolatEF*NtoN2O*kgtoGg</f>
        <v>0.11053240249536506</v>
      </c>
      <c r="AW168" s="22">
        <f>Constants!$H75*'Activity data'!AW17*Constants!$H93*EF!$H218*MMVolatEF*NtoN2O*kgtoGg</f>
        <v>0.1120016645138466</v>
      </c>
      <c r="AX168" s="22">
        <f>Constants!$H75*'Activity data'!AX17*Constants!$H93*EF!$H218*MMVolatEF*NtoN2O*kgtoGg</f>
        <v>0.11362549644765359</v>
      </c>
      <c r="AY168" s="22">
        <f>Constants!$H75*'Activity data'!AY17*Constants!$H93*EF!$H218*MMVolatEF*NtoN2O*kgtoGg</f>
        <v>0.11539722040020252</v>
      </c>
      <c r="AZ168" s="22">
        <f>Constants!$H75*'Activity data'!AZ17*Constants!$H93*EF!$H218*MMVolatEF*NtoN2O*kgtoGg</f>
        <v>0.11768820374003125</v>
      </c>
      <c r="BA168" s="22">
        <f>Constants!$H75*'Activity data'!BA17*Constants!$H93*EF!$H218*MMVolatEF*NtoN2O*kgtoGg</f>
        <v>0.11963370875387938</v>
      </c>
      <c r="BB168" s="22">
        <f>Constants!$H75*'Activity data'!BB17*Constants!$H93*EF!$H218*MMVolatEF*NtoN2O*kgtoGg</f>
        <v>0.1218304131618427</v>
      </c>
      <c r="BC168" s="22">
        <f>Constants!$H75*'Activity data'!BC17*Constants!$H93*EF!$H218*MMVolatEF*NtoN2O*kgtoGg</f>
        <v>0.1243519403090952</v>
      </c>
      <c r="BD168" s="22">
        <f>Constants!$H75*'Activity data'!BD17*Constants!$H93*EF!$H218*MMVolatEF*NtoN2O*kgtoGg</f>
        <v>0.12648925772095415</v>
      </c>
      <c r="BE168" s="22">
        <f>Constants!$H75*'Activity data'!BE17*Constants!$H93*EF!$H218*MMVolatEF*NtoN2O*kgtoGg</f>
        <v>0.12861562242958183</v>
      </c>
      <c r="BF168" s="22">
        <f>Constants!$H75*'Activity data'!BF17*Constants!$H93*EF!$H218*MMVolatEF*NtoN2O*kgtoGg</f>
        <v>0.13067004529129198</v>
      </c>
      <c r="BG168" s="22">
        <f>Constants!$H75*'Activity data'!BG17*Constants!$H93*EF!$H218*MMVolatEF*NtoN2O*kgtoGg</f>
        <v>0.1330564447087742</v>
      </c>
      <c r="BH168" s="22">
        <f>Constants!$H75*'Activity data'!BH17*Constants!$H93*EF!$H218*MMVolatEF*NtoN2O*kgtoGg</f>
        <v>0.13507083791692001</v>
      </c>
      <c r="BI168" s="22">
        <f>Constants!$H75*'Activity data'!BI17*Constants!$H93*EF!$H218*MMVolatEF*NtoN2O*kgtoGg</f>
        <v>0.13704526497447814</v>
      </c>
      <c r="BJ168" s="22">
        <f>Constants!$H75*'Activity data'!BJ17*Constants!$H93*EF!$H218*MMVolatEF*NtoN2O*kgtoGg</f>
        <v>0.13905666435648104</v>
      </c>
      <c r="BK168" s="22">
        <f>Constants!$H75*'Activity data'!BK17*Constants!$H93*EF!$H218*MMVolatEF*NtoN2O*kgtoGg</f>
        <v>0.14112314362241812</v>
      </c>
      <c r="BL168" s="22">
        <f>Constants!$H75*'Activity data'!BL17*Constants!$H93*EF!$H218*MMVolatEF*NtoN2O*kgtoGg</f>
        <v>0.14319174981988672</v>
      </c>
      <c r="BM168" s="22">
        <f>Constants!$H75*'Activity data'!BM17*Constants!$H93*EF!$H218*MMVolatEF*NtoN2O*kgtoGg</f>
        <v>0.14149412995307076</v>
      </c>
      <c r="BN168" s="22">
        <f>Constants!$H75*'Activity data'!BN17*Constants!$H93*EF!$H218*MMVolatEF*NtoN2O*kgtoGg</f>
        <v>0.13907409816419206</v>
      </c>
      <c r="BO168" s="22">
        <f>Constants!$H75*'Activity data'!BO17*Constants!$H93*EF!$H218*MMVolatEF*NtoN2O*kgtoGg</f>
        <v>0.13664554729439307</v>
      </c>
      <c r="BP168" s="22">
        <f>Constants!$H75*'Activity data'!BP17*Constants!$H93*EF!$H218*MMVolatEF*NtoN2O*kgtoGg</f>
        <v>0.13393654190379831</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1.2655466337890216E-2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1.2355059245839614E-2</v>
      </c>
      <c r="AI169" s="22">
        <f>Constants!$H76*'Activity data'!AI18*Constants!$H94*EF!$H219*MMVolatEF*NtoN2O*kgtoGg</f>
        <v>1.2094642930917438E-2</v>
      </c>
      <c r="AJ169" s="22">
        <f>Constants!$H76*'Activity data'!AJ18*Constants!$H94*EF!$H219*MMVolatEF*NtoN2O*kgtoGg</f>
        <v>1.1905551806853844E-2</v>
      </c>
      <c r="AK169" s="22">
        <f>Constants!$H76*'Activity data'!AK18*Constants!$H94*EF!$H219*MMVolatEF*NtoN2O*kgtoGg</f>
        <v>1.1733192711380727E-2</v>
      </c>
      <c r="AL169" s="22">
        <f>Constants!$H76*'Activity data'!AL18*Constants!$H94*EF!$H219*MMVolatEF*NtoN2O*kgtoGg</f>
        <v>1.0359820755801856E-2</v>
      </c>
      <c r="AM169" s="22">
        <f>Constants!$H76*'Activity data'!AM18*Constants!$H94*EF!$H219*MMVolatEF*NtoN2O*kgtoGg</f>
        <v>1.0490829239214957E-2</v>
      </c>
      <c r="AN169" s="22">
        <f>Constants!$H76*'Activity data'!AN18*Constants!$H94*EF!$H219*MMVolatEF*NtoN2O*kgtoGg</f>
        <v>1.0474128260450789E-2</v>
      </c>
      <c r="AO169" s="22">
        <f>Constants!$H76*'Activity data'!AO18*Constants!$H94*EF!$H219*MMVolatEF*NtoN2O*kgtoGg</f>
        <v>1.0422352018853869E-2</v>
      </c>
      <c r="AP169" s="22">
        <f>Constants!$H76*'Activity data'!AP18*Constants!$H94*EF!$H219*MMVolatEF*NtoN2O*kgtoGg</f>
        <v>1.039822071752187E-2</v>
      </c>
      <c r="AQ169" s="22">
        <f>Constants!$H76*'Activity data'!AQ18*Constants!$H94*EF!$H219*MMVolatEF*NtoN2O*kgtoGg</f>
        <v>1.0411418055475068E-2</v>
      </c>
      <c r="AR169" s="22">
        <f>Constants!$H76*'Activity data'!AR18*Constants!$H94*EF!$H219*MMVolatEF*NtoN2O*kgtoGg</f>
        <v>1.044443274796805E-2</v>
      </c>
      <c r="AS169" s="22">
        <f>Constants!$H76*'Activity data'!AS18*Constants!$H94*EF!$H219*MMVolatEF*NtoN2O*kgtoGg</f>
        <v>1.0505933276248876E-2</v>
      </c>
      <c r="AT169" s="22">
        <f>Constants!$H76*'Activity data'!AT18*Constants!$H94*EF!$H219*MMVolatEF*NtoN2O*kgtoGg</f>
        <v>1.0584461727426765E-2</v>
      </c>
      <c r="AU169" s="22">
        <f>Constants!$H76*'Activity data'!AU18*Constants!$H94*EF!$H219*MMVolatEF*NtoN2O*kgtoGg</f>
        <v>1.0673604076423874E-2</v>
      </c>
      <c r="AV169" s="22">
        <f>Constants!$H76*'Activity data'!AV18*Constants!$H94*EF!$H219*MMVolatEF*NtoN2O*kgtoGg</f>
        <v>1.0756535524223586E-2</v>
      </c>
      <c r="AW169" s="22">
        <f>Constants!$H76*'Activity data'!AW18*Constants!$H94*EF!$H219*MMVolatEF*NtoN2O*kgtoGg</f>
        <v>1.0899517751510759E-2</v>
      </c>
      <c r="AX169" s="22">
        <f>Constants!$H76*'Activity data'!AX18*Constants!$H94*EF!$H219*MMVolatEF*NtoN2O*kgtoGg</f>
        <v>1.1057542054674673E-2</v>
      </c>
      <c r="AY169" s="22">
        <f>Constants!$H76*'Activity data'!AY18*Constants!$H94*EF!$H219*MMVolatEF*NtoN2O*kgtoGg</f>
        <v>1.1229958569691703E-2</v>
      </c>
      <c r="AZ169" s="22">
        <f>Constants!$H76*'Activity data'!AZ18*Constants!$H94*EF!$H219*MMVolatEF*NtoN2O*kgtoGg</f>
        <v>1.1452907163261861E-2</v>
      </c>
      <c r="BA169" s="22">
        <f>Constants!$H76*'Activity data'!BA18*Constants!$H94*EF!$H219*MMVolatEF*NtoN2O*kgtoGg</f>
        <v>1.1642235299822451E-2</v>
      </c>
      <c r="BB169" s="22">
        <f>Constants!$H76*'Activity data'!BB18*Constants!$H94*EF!$H219*MMVolatEF*NtoN2O*kgtoGg</f>
        <v>1.1856009075358243E-2</v>
      </c>
      <c r="BC169" s="22">
        <f>Constants!$H76*'Activity data'!BC18*Constants!$H94*EF!$H219*MMVolatEF*NtoN2O*kgtoGg</f>
        <v>1.2101393195511182E-2</v>
      </c>
      <c r="BD169" s="22">
        <f>Constants!$H76*'Activity data'!BD18*Constants!$H94*EF!$H219*MMVolatEF*NtoN2O*kgtoGg</f>
        <v>1.230938768534566E-2</v>
      </c>
      <c r="BE169" s="22">
        <f>Constants!$H76*'Activity data'!BE18*Constants!$H94*EF!$H219*MMVolatEF*NtoN2O*kgtoGg</f>
        <v>1.2516316305455655E-2</v>
      </c>
      <c r="BF169" s="22">
        <f>Constants!$H76*'Activity data'!BF18*Constants!$H94*EF!$H219*MMVolatEF*NtoN2O*kgtoGg</f>
        <v>1.2716243856064072E-2</v>
      </c>
      <c r="BG169" s="22">
        <f>Constants!$H76*'Activity data'!BG18*Constants!$H94*EF!$H219*MMVolatEF*NtoN2O*kgtoGg</f>
        <v>1.2948477929780244E-2</v>
      </c>
      <c r="BH169" s="22">
        <f>Constants!$H76*'Activity data'!BH18*Constants!$H94*EF!$H219*MMVolatEF*NtoN2O*kgtoGg</f>
        <v>1.3144509967571915E-2</v>
      </c>
      <c r="BI169" s="22">
        <f>Constants!$H76*'Activity data'!BI18*Constants!$H94*EF!$H219*MMVolatEF*NtoN2O*kgtoGg</f>
        <v>1.3336652672381962E-2</v>
      </c>
      <c r="BJ169" s="22">
        <f>Constants!$H76*'Activity data'!BJ18*Constants!$H94*EF!$H219*MMVolatEF*NtoN2O*kgtoGg</f>
        <v>1.3532393363957198E-2</v>
      </c>
      <c r="BK169" s="22">
        <f>Constants!$H76*'Activity data'!BK18*Constants!$H94*EF!$H219*MMVolatEF*NtoN2O*kgtoGg</f>
        <v>1.3733494191699147E-2</v>
      </c>
      <c r="BL169" s="22">
        <f>Constants!$H76*'Activity data'!BL18*Constants!$H94*EF!$H219*MMVolatEF*NtoN2O*kgtoGg</f>
        <v>1.3934802003221948E-2</v>
      </c>
      <c r="BM169" s="22">
        <f>Constants!$H76*'Activity data'!BM18*Constants!$H94*EF!$H219*MMVolatEF*NtoN2O*kgtoGg</f>
        <v>1.3769596977439586E-2</v>
      </c>
      <c r="BN169" s="22">
        <f>Constants!$H76*'Activity data'!BN18*Constants!$H94*EF!$H219*MMVolatEF*NtoN2O*kgtoGg</f>
        <v>1.3534089946748597E-2</v>
      </c>
      <c r="BO169" s="22">
        <f>Constants!$H76*'Activity data'!BO18*Constants!$H94*EF!$H219*MMVolatEF*NtoN2O*kgtoGg</f>
        <v>1.3297753875934681E-2</v>
      </c>
      <c r="BP169" s="22">
        <f>Constants!$H76*'Activity data'!BP18*Constants!$H94*EF!$H219*MMVolatEF*NtoN2O*kgtoGg</f>
        <v>1.3034125183701499E-2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6.4453339767617121E-2</v>
      </c>
      <c r="AE170" s="22">
        <f>Constants!$H77*'Activity data'!AE19*Constants!$H95*EF!$H220*MMVolatEF*NtoN2O*kgtoGg</f>
        <v>6.5763803942104557E-2</v>
      </c>
      <c r="AF170" s="22">
        <f>Constants!$H77*'Activity data'!AF19*Constants!$H95*EF!$H220*MMVolatEF*NtoN2O*kgtoGg</f>
        <v>6.7295612361813639E-2</v>
      </c>
      <c r="AG170" s="22">
        <f>Constants!$H77*'Activity data'!AG19*Constants!$H95*EF!$H220*MMVolatEF*NtoN2O*kgtoGg</f>
        <v>6.8471619369899747E-2</v>
      </c>
      <c r="AH170" s="22">
        <f>Constants!$H77*'Activity data'!AH19*Constants!$H95*EF!$H220*MMVolatEF*NtoN2O*kgtoGg</f>
        <v>6.9415657765503513E-2</v>
      </c>
      <c r="AI170" s="22">
        <f>Constants!$H77*'Activity data'!AI19*Constants!$H95*EF!$H220*MMVolatEF*NtoN2O*kgtoGg</f>
        <v>7.0122113289878357E-2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6.8766561354121403E-2</v>
      </c>
      <c r="AM170" s="22">
        <f>Constants!$H77*'Activity data'!AM19*Constants!$H95*EF!$H220*MMVolatEF*NtoN2O*kgtoGg</f>
        <v>7.0478155574691351E-2</v>
      </c>
      <c r="AN170" s="22">
        <f>Constants!$H77*'Activity data'!AN19*Constants!$H95*EF!$H220*MMVolatEF*NtoN2O*kgtoGg</f>
        <v>7.1687438875068552E-2</v>
      </c>
      <c r="AO170" s="22">
        <f>Constants!$H77*'Activity data'!AO19*Constants!$H95*EF!$H220*MMVolatEF*NtoN2O*kgtoGg</f>
        <v>7.2773902727780379E-2</v>
      </c>
      <c r="AP170" s="22">
        <f>Constants!$H77*'Activity data'!AP19*Constants!$H95*EF!$H220*MMVolatEF*NtoN2O*kgtoGg</f>
        <v>7.3965586831732863E-2</v>
      </c>
      <c r="AQ170" s="22">
        <f>Constants!$H77*'Activity data'!AQ19*Constants!$H95*EF!$H220*MMVolatEF*NtoN2O*kgtoGg</f>
        <v>7.5307129485095534E-2</v>
      </c>
      <c r="AR170" s="22">
        <f>Constants!$H77*'Activity data'!AR19*Constants!$H95*EF!$H220*MMVolatEF*NtoN2O*kgtoGg</f>
        <v>7.6675484159145477E-2</v>
      </c>
      <c r="AS170" s="22">
        <f>Constants!$H77*'Activity data'!AS19*Constants!$H95*EF!$H220*MMVolatEF*NtoN2O*kgtoGg</f>
        <v>7.8173836938361371E-2</v>
      </c>
      <c r="AT170" s="22">
        <f>Constants!$H77*'Activity data'!AT19*Constants!$H95*EF!$H220*MMVolatEF*NtoN2O*kgtoGg</f>
        <v>7.9763149300346448E-2</v>
      </c>
      <c r="AU170" s="22">
        <f>Constants!$H77*'Activity data'!AU19*Constants!$H95*EF!$H220*MMVolatEF*NtoN2O*kgtoGg</f>
        <v>8.1421693977763471E-2</v>
      </c>
      <c r="AV170" s="22">
        <f>Constants!$H77*'Activity data'!AV19*Constants!$H95*EF!$H220*MMVolatEF*NtoN2O*kgtoGg</f>
        <v>8.3081264166084148E-2</v>
      </c>
      <c r="AW170" s="22">
        <f>Constants!$H77*'Activity data'!AW19*Constants!$H95*EF!$H220*MMVolatEF*NtoN2O*kgtoGg</f>
        <v>8.4976160867746633E-2</v>
      </c>
      <c r="AX170" s="22">
        <f>Constants!$H77*'Activity data'!AX19*Constants!$H95*EF!$H220*MMVolatEF*NtoN2O*kgtoGg</f>
        <v>8.6975326167795686E-2</v>
      </c>
      <c r="AY170" s="22">
        <f>Constants!$H77*'Activity data'!AY19*Constants!$H95*EF!$H220*MMVolatEF*NtoN2O*kgtoGg</f>
        <v>8.9080782821135934E-2</v>
      </c>
      <c r="AZ170" s="22">
        <f>Constants!$H77*'Activity data'!AZ19*Constants!$H95*EF!$H220*MMVolatEF*NtoN2O*kgtoGg</f>
        <v>9.1464139350533755E-2</v>
      </c>
      <c r="BA170" s="22">
        <f>Constants!$H77*'Activity data'!BA19*Constants!$H95*EF!$H220*MMVolatEF*NtoN2O*kgtoGg</f>
        <v>9.3744446842035839E-2</v>
      </c>
      <c r="BB170" s="22">
        <f>Constants!$H77*'Activity data'!BB19*Constants!$H95*EF!$H220*MMVolatEF*NtoN2O*kgtoGg</f>
        <v>9.6141045661249105E-2</v>
      </c>
      <c r="BC170" s="22">
        <f>Constants!$H77*'Activity data'!BC19*Constants!$H95*EF!$H220*MMVolatEF*NtoN2O*kgtoGg</f>
        <v>9.8747362434866398E-2</v>
      </c>
      <c r="BD170" s="22">
        <f>Constants!$H77*'Activity data'!BD19*Constants!$H95*EF!$H220*MMVolatEF*NtoN2O*kgtoGg</f>
        <v>0.10123005578156853</v>
      </c>
      <c r="BE170" s="22">
        <f>Constants!$H77*'Activity data'!BE19*Constants!$H95*EF!$H220*MMVolatEF*NtoN2O*kgtoGg</f>
        <v>0.10376440206494507</v>
      </c>
      <c r="BF170" s="22">
        <f>Constants!$H77*'Activity data'!BF19*Constants!$H95*EF!$H220*MMVolatEF*NtoN2O*kgtoGg</f>
        <v>0.10632089496141642</v>
      </c>
      <c r="BG170" s="22">
        <f>Constants!$H77*'Activity data'!BG19*Constants!$H95*EF!$H220*MMVolatEF*NtoN2O*kgtoGg</f>
        <v>0.10905755311835959</v>
      </c>
      <c r="BH170" s="22">
        <f>Constants!$H77*'Activity data'!BH19*Constants!$H95*EF!$H220*MMVolatEF*NtoN2O*kgtoGg</f>
        <v>0.11166573328272066</v>
      </c>
      <c r="BI170" s="22">
        <f>Constants!$H77*'Activity data'!BI19*Constants!$H95*EF!$H220*MMVolatEF*NtoN2O*kgtoGg</f>
        <v>0.11431298807220699</v>
      </c>
      <c r="BJ170" s="22">
        <f>Constants!$H77*'Activity data'!BJ19*Constants!$H95*EF!$H220*MMVolatEF*NtoN2O*kgtoGg</f>
        <v>0.11704151133344828</v>
      </c>
      <c r="BK170" s="22">
        <f>Constants!$H77*'Activity data'!BK19*Constants!$H95*EF!$H220*MMVolatEF*NtoN2O*kgtoGg</f>
        <v>0.11986414616687295</v>
      </c>
      <c r="BL170" s="22">
        <f>Constants!$H77*'Activity data'!BL19*Constants!$H95*EF!$H220*MMVolatEF*NtoN2O*kgtoGg</f>
        <v>0.12270469662876107</v>
      </c>
      <c r="BM170" s="22">
        <f>Constants!$H77*'Activity data'!BM19*Constants!$H95*EF!$H220*MMVolatEF*NtoN2O*kgtoGg</f>
        <v>0.12345592258908764</v>
      </c>
      <c r="BN170" s="22">
        <f>Constants!$H77*'Activity data'!BN19*Constants!$H95*EF!$H220*MMVolatEF*NtoN2O*kgtoGg</f>
        <v>0.12377593599665673</v>
      </c>
      <c r="BO170" s="22">
        <f>Constants!$H77*'Activity data'!BO19*Constants!$H95*EF!$H220*MMVolatEF*NtoN2O*kgtoGg</f>
        <v>0.12406559493377273</v>
      </c>
      <c r="BP170" s="22">
        <f>Constants!$H77*'Activity data'!BP19*Constants!$H95*EF!$H220*MMVolatEF*NtoN2O*kgtoGg</f>
        <v>0.1241596603487197</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0.31034319165291735</v>
      </c>
      <c r="AE171" s="22">
        <f>Constants!$H78*'Activity data'!AE20*Constants!$H96*EF!$H221*MMVolatEF*NtoN2O*kgtoGg</f>
        <v>0.31442985679016994</v>
      </c>
      <c r="AF171" s="22">
        <f>Constants!$H78*'Activity data'!AF20*Constants!$H96*EF!$H221*MMVolatEF*NtoN2O*kgtoGg</f>
        <v>0.32099421325528482</v>
      </c>
      <c r="AG171" s="22">
        <f>Constants!$H78*'Activity data'!AG20*Constants!$H96*EF!$H221*MMVolatEF*NtoN2O*kgtoGg</f>
        <v>0.32287903178152944</v>
      </c>
      <c r="AH171" s="22">
        <f>Constants!$H78*'Activity data'!AH20*Constants!$H96*EF!$H221*MMVolatEF*NtoN2O*kgtoGg</f>
        <v>0.32172327535887107</v>
      </c>
      <c r="AI171" s="22">
        <f>Constants!$H78*'Activity data'!AI20*Constants!$H96*EF!$H221*MMVolatEF*NtoN2O*kgtoGg</f>
        <v>0.31753924052538918</v>
      </c>
      <c r="AJ171" s="22">
        <f>Constants!$H78*'Activity data'!AJ20*Constants!$H96*EF!$H221*MMVolatEF*NtoN2O*kgtoGg</f>
        <v>0.31577785743754255</v>
      </c>
      <c r="AK171" s="22">
        <f>Constants!$H78*'Activity data'!AK20*Constants!$H96*EF!$H221*MMVolatEF*NtoN2O*kgtoGg</f>
        <v>0.31441607582114939</v>
      </c>
      <c r="AL171" s="22">
        <f>Constants!$H78*'Activity data'!AL20*Constants!$H96*EF!$H221*MMVolatEF*NtoN2O*kgtoGg</f>
        <v>0.26503640685083257</v>
      </c>
      <c r="AM171" s="22">
        <f>Constants!$H78*'Activity data'!AM20*Constants!$H96*EF!$H221*MMVolatEF*NtoN2O*kgtoGg</f>
        <v>0.27553319962484762</v>
      </c>
      <c r="AN171" s="22">
        <f>Constants!$H78*'Activity data'!AN20*Constants!$H96*EF!$H221*MMVolatEF*NtoN2O*kgtoGg</f>
        <v>0.28011246601536188</v>
      </c>
      <c r="AO171" s="22">
        <f>Constants!$H78*'Activity data'!AO20*Constants!$H96*EF!$H221*MMVolatEF*NtoN2O*kgtoGg</f>
        <v>0.28320648287278166</v>
      </c>
      <c r="AP171" s="22">
        <f>Constants!$H78*'Activity data'!AP20*Constants!$H96*EF!$H221*MMVolatEF*NtoN2O*kgtoGg</f>
        <v>0.28739674652836844</v>
      </c>
      <c r="AQ171" s="22">
        <f>Constants!$H78*'Activity data'!AQ20*Constants!$H96*EF!$H221*MMVolatEF*NtoN2O*kgtoGg</f>
        <v>0.29314685098328896</v>
      </c>
      <c r="AR171" s="22">
        <f>Constants!$H78*'Activity data'!AR20*Constants!$H96*EF!$H221*MMVolatEF*NtoN2O*kgtoGg</f>
        <v>0.300032895456538</v>
      </c>
      <c r="AS171" s="22">
        <f>Constants!$H78*'Activity data'!AS20*Constants!$H96*EF!$H221*MMVolatEF*NtoN2O*kgtoGg</f>
        <v>0.30821144929016975</v>
      </c>
      <c r="AT171" s="22">
        <f>Constants!$H78*'Activity data'!AT20*Constants!$H96*EF!$H221*MMVolatEF*NtoN2O*kgtoGg</f>
        <v>0.31723041742861824</v>
      </c>
      <c r="AU171" s="22">
        <f>Constants!$H78*'Activity data'!AU20*Constants!$H96*EF!$H221*MMVolatEF*NtoN2O*kgtoGg</f>
        <v>0.32683803571801312</v>
      </c>
      <c r="AV171" s="22">
        <f>Constants!$H78*'Activity data'!AV20*Constants!$H96*EF!$H221*MMVolatEF*NtoN2O*kgtoGg</f>
        <v>0.33629611478109744</v>
      </c>
      <c r="AW171" s="22">
        <f>Constants!$H78*'Activity data'!AW20*Constants!$H96*EF!$H221*MMVolatEF*NtoN2O*kgtoGg</f>
        <v>0.34885207487336911</v>
      </c>
      <c r="AX171" s="22">
        <f>Constants!$H78*'Activity data'!AX20*Constants!$H96*EF!$H221*MMVolatEF*NtoN2O*kgtoGg</f>
        <v>0.36231677891876807</v>
      </c>
      <c r="AY171" s="22">
        <f>Constants!$H78*'Activity data'!AY20*Constants!$H96*EF!$H221*MMVolatEF*NtoN2O*kgtoGg</f>
        <v>0.37669399446438362</v>
      </c>
      <c r="AZ171" s="22">
        <f>Constants!$H78*'Activity data'!AZ20*Constants!$H96*EF!$H221*MMVolatEF*NtoN2O*kgtoGg</f>
        <v>0.39374172099975535</v>
      </c>
      <c r="BA171" s="22">
        <f>Constants!$H78*'Activity data'!BA20*Constants!$H96*EF!$H221*MMVolatEF*NtoN2O*kgtoGg</f>
        <v>0.40949476161521309</v>
      </c>
      <c r="BB171" s="22">
        <f>Constants!$H78*'Activity data'!BB20*Constants!$H96*EF!$H221*MMVolatEF*NtoN2O*kgtoGg</f>
        <v>0.42693639911582354</v>
      </c>
      <c r="BC171" s="22">
        <f>Constants!$H78*'Activity data'!BC20*Constants!$H96*EF!$H221*MMVolatEF*NtoN2O*kgtoGg</f>
        <v>0.44628261677312608</v>
      </c>
      <c r="BD171" s="22">
        <f>Constants!$H78*'Activity data'!BD20*Constants!$H96*EF!$H221*MMVolatEF*NtoN2O*kgtoGg</f>
        <v>0.46414086365065893</v>
      </c>
      <c r="BE171" s="22">
        <f>Constants!$H78*'Activity data'!BE20*Constants!$H96*EF!$H221*MMVolatEF*NtoN2O*kgtoGg</f>
        <v>0.48229667450006081</v>
      </c>
      <c r="BF171" s="22">
        <f>Constants!$H78*'Activity data'!BF20*Constants!$H96*EF!$H221*MMVolatEF*NtoN2O*kgtoGg</f>
        <v>0.50045311821249594</v>
      </c>
      <c r="BG171" s="22">
        <f>Constants!$H78*'Activity data'!BG20*Constants!$H96*EF!$H221*MMVolatEF*NtoN2O*kgtoGg</f>
        <v>0.5208352044245389</v>
      </c>
      <c r="BH171" s="22">
        <f>Constants!$H78*'Activity data'!BH20*Constants!$H96*EF!$H221*MMVolatEF*NtoN2O*kgtoGg</f>
        <v>0.5397232528286966</v>
      </c>
      <c r="BI171" s="22">
        <f>Constants!$H78*'Activity data'!BI20*Constants!$H96*EF!$H221*MMVolatEF*NtoN2O*kgtoGg</f>
        <v>0.5587839587516773</v>
      </c>
      <c r="BJ171" s="22">
        <f>Constants!$H78*'Activity data'!BJ20*Constants!$H96*EF!$H221*MMVolatEF*NtoN2O*kgtoGg</f>
        <v>0.57842657568398048</v>
      </c>
      <c r="BK171" s="22">
        <f>Constants!$H78*'Activity data'!BK20*Constants!$H96*EF!$H221*MMVolatEF*NtoN2O*kgtoGg</f>
        <v>0.59876737138810709</v>
      </c>
      <c r="BL171" s="22">
        <f>Constants!$H78*'Activity data'!BL20*Constants!$H96*EF!$H221*MMVolatEF*NtoN2O*kgtoGg</f>
        <v>0.61972276959193795</v>
      </c>
      <c r="BM171" s="22">
        <f>Constants!$H78*'Activity data'!BM20*Constants!$H96*EF!$H221*MMVolatEF*NtoN2O*kgtoGg</f>
        <v>0.62048676557725702</v>
      </c>
      <c r="BN171" s="22">
        <f>Constants!$H78*'Activity data'!BN20*Constants!$H96*EF!$H221*MMVolatEF*NtoN2O*kgtoGg</f>
        <v>0.61715661626430041</v>
      </c>
      <c r="BO171" s="22">
        <f>Constants!$H78*'Activity data'!BO20*Constants!$H96*EF!$H221*MMVolatEF*NtoN2O*kgtoGg</f>
        <v>0.61358866383131794</v>
      </c>
      <c r="BP171" s="22">
        <f>Constants!$H78*'Activity data'!BP20*Constants!$H96*EF!$H221*MMVolatEF*NtoN2O*kgtoGg</f>
        <v>0.60822995480625597</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8.9709854381943815E-2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9.1174361291842948E-2</v>
      </c>
      <c r="AI172" s="22">
        <f>Constants!$H63*'Activity data'!AI5*Constants!$H81*FracLEACHMM*MMLeachEF*NtoN2O*kgtoGg</f>
        <v>9.1320994898161756E-2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8.9250625029696246E-2</v>
      </c>
      <c r="AM172" s="22">
        <f>Constants!$H63*'Activity data'!AM5*Constants!$H81*FracLEACHMM*MMLeachEF*NtoN2O*kgtoGg</f>
        <v>9.0189110025271801E-2</v>
      </c>
      <c r="AN172" s="22">
        <f>Constants!$H63*'Activity data'!AN5*Constants!$H81*FracLEACHMM*MMLeachEF*NtoN2O*kgtoGg</f>
        <v>9.0756386376235856E-2</v>
      </c>
      <c r="AO172" s="22">
        <f>Constants!$H63*'Activity data'!AO5*Constants!$H81*FracLEACHMM*MMLeachEF*NtoN2O*kgtoGg</f>
        <v>9.1241975995008148E-2</v>
      </c>
      <c r="AP172" s="22">
        <f>Constants!$H63*'Activity data'!AP5*Constants!$H81*FracLEACHMM*MMLeachEF*NtoN2O*kgtoGg</f>
        <v>9.1816227619415533E-2</v>
      </c>
      <c r="AQ172" s="22">
        <f>Constants!$H63*'Activity data'!AQ5*Constants!$H81*FracLEACHMM*MMLeachEF*NtoN2O*kgtoGg</f>
        <v>9.2510170679410794E-2</v>
      </c>
      <c r="AR172" s="22">
        <f>Constants!$H63*'Activity data'!AR5*Constants!$H81*FracLEACHMM*MMLeachEF*NtoN2O*kgtoGg</f>
        <v>9.3205336582555712E-2</v>
      </c>
      <c r="AS172" s="22">
        <f>Constants!$H63*'Activity data'!AS5*Constants!$H81*FracLEACHMM*MMLeachEF*NtoN2O*kgtoGg</f>
        <v>9.4001725839704633E-2</v>
      </c>
      <c r="AT172" s="22">
        <f>Constants!$H63*'Activity data'!AT5*Constants!$H81*FracLEACHMM*MMLeachEF*NtoN2O*kgtoGg</f>
        <v>9.4869016122447317E-2</v>
      </c>
      <c r="AU172" s="22">
        <f>Constants!$H63*'Activity data'!AU5*Constants!$H81*FracLEACHMM*MMLeachEF*NtoN2O*kgtoGg</f>
        <v>9.5790122133852532E-2</v>
      </c>
      <c r="AV172" s="22">
        <f>Constants!$H63*'Activity data'!AV5*Constants!$H81*FracLEACHMM*MMLeachEF*NtoN2O*kgtoGg</f>
        <v>9.671473247430501E-2</v>
      </c>
      <c r="AW172" s="22">
        <f>Constants!$H63*'Activity data'!AW5*Constants!$H81*FracLEACHMM*MMLeachEF*NtoN2O*kgtoGg</f>
        <v>9.7790682208780219E-2</v>
      </c>
      <c r="AX172" s="22">
        <f>Constants!$H63*'Activity data'!AX5*Constants!$H81*FracLEACHMM*MMLeachEF*NtoN2O*kgtoGg</f>
        <v>9.8941991144077271E-2</v>
      </c>
      <c r="AY172" s="22">
        <f>Constants!$H63*'Activity data'!AY5*Constants!$H81*FracLEACHMM*MMLeachEF*NtoN2O*kgtoGg</f>
        <v>0.1001690158795282</v>
      </c>
      <c r="AZ172" s="22">
        <f>Constants!$H63*'Activity data'!AZ5*Constants!$H81*FracLEACHMM*MMLeachEF*NtoN2O*kgtoGg</f>
        <v>0.1015927268927518</v>
      </c>
      <c r="BA172" s="22">
        <f>Constants!$H63*'Activity data'!BA5*Constants!$H81*FracLEACHMM*MMLeachEF*NtoN2O*kgtoGg</f>
        <v>0.1029409355559671</v>
      </c>
      <c r="BB172" s="22">
        <f>Constants!$H63*'Activity data'!BB5*Constants!$H81*FracLEACHMM*MMLeachEF*NtoN2O*kgtoGg</f>
        <v>0.10434976804643124</v>
      </c>
      <c r="BC172" s="22">
        <f>Constants!$H63*'Activity data'!BC5*Constants!$H81*FracLEACHMM*MMLeachEF*NtoN2O*kgtoGg</f>
        <v>0.10590320655274854</v>
      </c>
      <c r="BD172" s="22">
        <f>Constants!$H63*'Activity data'!BD5*Constants!$H81*FracLEACHMM*MMLeachEF*NtoN2O*kgtoGg</f>
        <v>0.1073662436226855</v>
      </c>
      <c r="BE172" s="22">
        <f>Constants!$H63*'Activity data'!BE5*Constants!$H81*FracLEACHMM*MMLeachEF*NtoN2O*kgtoGg</f>
        <v>0.10886213747822628</v>
      </c>
      <c r="BF172" s="22">
        <f>Constants!$H63*'Activity data'!BF5*Constants!$H81*FracLEACHMM*MMLeachEF*NtoN2O*kgtoGg</f>
        <v>0.11037002214389161</v>
      </c>
      <c r="BG172" s="22">
        <f>Constants!$H63*'Activity data'!BG5*Constants!$H81*FracLEACHMM*MMLeachEF*NtoN2O*kgtoGg</f>
        <v>0.11198109961767445</v>
      </c>
      <c r="BH172" s="22">
        <f>Constants!$H63*'Activity data'!BH5*Constants!$H81*FracLEACHMM*MMLeachEF*NtoN2O*kgtoGg</f>
        <v>0.11349909182768024</v>
      </c>
      <c r="BI172" s="22">
        <f>Constants!$H63*'Activity data'!BI5*Constants!$H81*FracLEACHMM*MMLeachEF*NtoN2O*kgtoGg</f>
        <v>0.11504022559618203</v>
      </c>
      <c r="BJ172" s="22">
        <f>Constants!$H63*'Activity data'!BJ5*Constants!$H81*FracLEACHMM*MMLeachEF*NtoN2O*kgtoGg</f>
        <v>0.1166332119939366</v>
      </c>
      <c r="BK172" s="22">
        <f>Constants!$H63*'Activity data'!BK5*Constants!$H81*FracLEACHMM*MMLeachEF*NtoN2O*kgtoGg</f>
        <v>0.11828633867698118</v>
      </c>
      <c r="BL172" s="22">
        <f>Constants!$H63*'Activity data'!BL5*Constants!$H81*FracLEACHMM*MMLeachEF*NtoN2O*kgtoGg</f>
        <v>0.11992882982268192</v>
      </c>
      <c r="BM172" s="22">
        <f>Constants!$H63*'Activity data'!BM5*Constants!$H81*FracLEACHMM*MMLeachEF*NtoN2O*kgtoGg</f>
        <v>0.12014786209757918</v>
      </c>
      <c r="BN172" s="22">
        <f>Constants!$H63*'Activity data'!BN5*Constants!$H81*FracLEACHMM*MMLeachEF*NtoN2O*kgtoGg</f>
        <v>0.12007917719268496</v>
      </c>
      <c r="BO172" s="22">
        <f>Constants!$H63*'Activity data'!BO5*Constants!$H81*FracLEACHMM*MMLeachEF*NtoN2O*kgtoGg</f>
        <v>0.1199958046222647</v>
      </c>
      <c r="BP172" s="22">
        <f>Constants!$H63*'Activity data'!BP5*Constants!$H81*FracLEACHMM*MMLeachEF*NtoN2O*kgtoGg</f>
        <v>0.11978651047256277</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2.757662364319367E-2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2.6951424468255294E-2</v>
      </c>
      <c r="AM173" s="22">
        <f>Constants!$H64*'Activity data'!AM6*Constants!$H82*FracLEACHMM*MMLeachEF*NtoN2O*kgtoGg</f>
        <v>2.7234823127530002E-2</v>
      </c>
      <c r="AN173" s="22">
        <f>Constants!$H64*'Activity data'!AN6*Constants!$H82*FracLEACHMM*MMLeachEF*NtoN2O*kgtoGg</f>
        <v>2.7406126193705155E-2</v>
      </c>
      <c r="AO173" s="22">
        <f>Constants!$H64*'Activity data'!AO6*Constants!$H82*FracLEACHMM*MMLeachEF*NtoN2O*kgtoGg</f>
        <v>2.7552761939152935E-2</v>
      </c>
      <c r="AP173" s="22">
        <f>Constants!$H64*'Activity data'!AP6*Constants!$H82*FracLEACHMM*MMLeachEF*NtoN2O*kgtoGg</f>
        <v>2.7726171360945087E-2</v>
      </c>
      <c r="AQ173" s="22">
        <f>Constants!$H64*'Activity data'!AQ6*Constants!$H82*FracLEACHMM*MMLeachEF*NtoN2O*kgtoGg</f>
        <v>2.7935724559709919E-2</v>
      </c>
      <c r="AR173" s="22">
        <f>Constants!$H64*'Activity data'!AR6*Constants!$H82*FracLEACHMM*MMLeachEF*NtoN2O*kgtoGg</f>
        <v>2.8145647026082365E-2</v>
      </c>
      <c r="AS173" s="22">
        <f>Constants!$H64*'Activity data'!AS6*Constants!$H82*FracLEACHMM*MMLeachEF*NtoN2O*kgtoGg</f>
        <v>2.8386136377324862E-2</v>
      </c>
      <c r="AT173" s="22">
        <f>Constants!$H64*'Activity data'!AT6*Constants!$H82*FracLEACHMM*MMLeachEF*NtoN2O*kgtoGg</f>
        <v>2.8648036039535779E-2</v>
      </c>
      <c r="AU173" s="22">
        <f>Constants!$H64*'Activity data'!AU6*Constants!$H82*FracLEACHMM*MMLeachEF*NtoN2O*kgtoGg</f>
        <v>2.8926186686496342E-2</v>
      </c>
      <c r="AV173" s="22">
        <f>Constants!$H64*'Activity data'!AV6*Constants!$H82*FracLEACHMM*MMLeachEF*NtoN2O*kgtoGg</f>
        <v>2.9205395551924244E-2</v>
      </c>
      <c r="AW173" s="22">
        <f>Constants!$H64*'Activity data'!AW6*Constants!$H82*FracLEACHMM*MMLeachEF*NtoN2O*kgtoGg</f>
        <v>2.9530305074862588E-2</v>
      </c>
      <c r="AX173" s="22">
        <f>Constants!$H64*'Activity data'!AX6*Constants!$H82*FracLEACHMM*MMLeachEF*NtoN2O*kgtoGg</f>
        <v>2.9877971164584224E-2</v>
      </c>
      <c r="AY173" s="22">
        <f>Constants!$H64*'Activity data'!AY6*Constants!$H82*FracLEACHMM*MMLeachEF*NtoN2O*kgtoGg</f>
        <v>3.0248501505040468E-2</v>
      </c>
      <c r="AZ173" s="22">
        <f>Constants!$H64*'Activity data'!AZ6*Constants!$H82*FracLEACHMM*MMLeachEF*NtoN2O*kgtoGg</f>
        <v>3.0678426111448002E-2</v>
      </c>
      <c r="BA173" s="22">
        <f>Constants!$H64*'Activity data'!BA6*Constants!$H82*FracLEACHMM*MMLeachEF*NtoN2O*kgtoGg</f>
        <v>3.108555092364966E-2</v>
      </c>
      <c r="BB173" s="22">
        <f>Constants!$H64*'Activity data'!BB6*Constants!$H82*FracLEACHMM*MMLeachEF*NtoN2O*kgtoGg</f>
        <v>3.1510982593652363E-2</v>
      </c>
      <c r="BC173" s="22">
        <f>Constants!$H64*'Activity data'!BC6*Constants!$H82*FracLEACHMM*MMLeachEF*NtoN2O*kgtoGg</f>
        <v>3.198008161178427E-2</v>
      </c>
      <c r="BD173" s="22">
        <f>Constants!$H64*'Activity data'!BD6*Constants!$H82*FracLEACHMM*MMLeachEF*NtoN2O*kgtoGg</f>
        <v>3.2421881689616149E-2</v>
      </c>
      <c r="BE173" s="22">
        <f>Constants!$H64*'Activity data'!BE6*Constants!$H82*FracLEACHMM*MMLeachEF*NtoN2O*kgtoGg</f>
        <v>3.2873603683122858E-2</v>
      </c>
      <c r="BF173" s="22">
        <f>Constants!$H64*'Activity data'!BF6*Constants!$H82*FracLEACHMM*MMLeachEF*NtoN2O*kgtoGg</f>
        <v>3.3328946597080022E-2</v>
      </c>
      <c r="BG173" s="22">
        <f>Constants!$H64*'Activity data'!BG6*Constants!$H82*FracLEACHMM*MMLeachEF*NtoN2O*kgtoGg</f>
        <v>3.3815451121084403E-2</v>
      </c>
      <c r="BH173" s="22">
        <f>Constants!$H64*'Activity data'!BH6*Constants!$H82*FracLEACHMM*MMLeachEF*NtoN2O*kgtoGg</f>
        <v>3.4273846257003714E-2</v>
      </c>
      <c r="BI173" s="22">
        <f>Constants!$H64*'Activity data'!BI6*Constants!$H82*FracLEACHMM*MMLeachEF*NtoN2O*kgtoGg</f>
        <v>3.473922955648686E-2</v>
      </c>
      <c r="BJ173" s="22">
        <f>Constants!$H64*'Activity data'!BJ6*Constants!$H82*FracLEACHMM*MMLeachEF*NtoN2O*kgtoGg</f>
        <v>3.5220271034501774E-2</v>
      </c>
      <c r="BK173" s="22">
        <f>Constants!$H64*'Activity data'!BK6*Constants!$H82*FracLEACHMM*MMLeachEF*NtoN2O*kgtoGg</f>
        <v>3.5719473352913658E-2</v>
      </c>
      <c r="BL173" s="22">
        <f>Constants!$H64*'Activity data'!BL6*Constants!$H82*FracLEACHMM*MMLeachEF*NtoN2O*kgtoGg</f>
        <v>3.6215464008871552E-2</v>
      </c>
      <c r="BM173" s="22">
        <f>Constants!$H64*'Activity data'!BM6*Constants!$H82*FracLEACHMM*MMLeachEF*NtoN2O*kgtoGg</f>
        <v>3.6281606199035935E-2</v>
      </c>
      <c r="BN173" s="22">
        <f>Constants!$H64*'Activity data'!BN6*Constants!$H82*FracLEACHMM*MMLeachEF*NtoN2O*kgtoGg</f>
        <v>3.6260865100295726E-2</v>
      </c>
      <c r="BO173" s="22">
        <f>Constants!$H64*'Activity data'!BO6*Constants!$H82*FracLEACHMM*MMLeachEF*NtoN2O*kgtoGg</f>
        <v>3.6235688699193122E-2</v>
      </c>
      <c r="BP173" s="22">
        <f>Constants!$H64*'Activity data'!BP6*Constants!$H82*FracLEACHMM*MMLeachEF*NtoN2O*kgtoGg</f>
        <v>3.617248717578124E-2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1.4564639612104711E-3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1.4802406304505133E-3</v>
      </c>
      <c r="AI174" s="22">
        <f>Constants!$H65*'Activity data'!AI7*Constants!$H83*FracLEACHMM*MMLeachEF*NtoN2O*kgtoGg</f>
        <v>1.4826212670547866E-3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1.4490082473863142E-3</v>
      </c>
      <c r="AM174" s="22">
        <f>Constants!$H65*'Activity data'!AM7*Constants!$H83*FracLEACHMM*MMLeachEF*NtoN2O*kgtoGg</f>
        <v>1.4642448073340431E-3</v>
      </c>
      <c r="AN174" s="22">
        <f>Constants!$H65*'Activity data'!AN7*Constants!$H83*FracLEACHMM*MMLeachEF*NtoN2O*kgtoGg</f>
        <v>1.4734546936605608E-3</v>
      </c>
      <c r="AO174" s="22">
        <f>Constants!$H65*'Activity data'!AO7*Constants!$H83*FracLEACHMM*MMLeachEF*NtoN2O*kgtoGg</f>
        <v>1.4813383736035544E-3</v>
      </c>
      <c r="AP174" s="22">
        <f>Constants!$H65*'Activity data'!AP7*Constants!$H83*FracLEACHMM*MMLeachEF*NtoN2O*kgtoGg</f>
        <v>1.4906615053974703E-3</v>
      </c>
      <c r="AQ174" s="22">
        <f>Constants!$H65*'Activity data'!AQ7*Constants!$H83*FracLEACHMM*MMLeachEF*NtoN2O*kgtoGg</f>
        <v>1.5019278603032773E-3</v>
      </c>
      <c r="AR174" s="22">
        <f>Constants!$H65*'Activity data'!AR7*Constants!$H83*FracLEACHMM*MMLeachEF*NtoN2O*kgtoGg</f>
        <v>1.513214068401244E-3</v>
      </c>
      <c r="AS174" s="22">
        <f>Constants!$H65*'Activity data'!AS7*Constants!$H83*FracLEACHMM*MMLeachEF*NtoN2O*kgtoGg</f>
        <v>1.526143665267985E-3</v>
      </c>
      <c r="AT174" s="22">
        <f>Constants!$H65*'Activity data'!AT7*Constants!$H83*FracLEACHMM*MMLeachEF*NtoN2O*kgtoGg</f>
        <v>1.5402243596289937E-3</v>
      </c>
      <c r="AU174" s="22">
        <f>Constants!$H65*'Activity data'!AU7*Constants!$H83*FracLEACHMM*MMLeachEF*NtoN2O*kgtoGg</f>
        <v>1.5551787670272522E-3</v>
      </c>
      <c r="AV174" s="22">
        <f>Constants!$H65*'Activity data'!AV7*Constants!$H83*FracLEACHMM*MMLeachEF*NtoN2O*kgtoGg</f>
        <v>1.5701900681636706E-3</v>
      </c>
      <c r="AW174" s="22">
        <f>Constants!$H65*'Activity data'!AW7*Constants!$H83*FracLEACHMM*MMLeachEF*NtoN2O*kgtoGg</f>
        <v>1.5876584056516031E-3</v>
      </c>
      <c r="AX174" s="22">
        <f>Constants!$H65*'Activity data'!AX7*Constants!$H83*FracLEACHMM*MMLeachEF*NtoN2O*kgtoGg</f>
        <v>1.6063502203249454E-3</v>
      </c>
      <c r="AY174" s="22">
        <f>Constants!$H65*'Activity data'!AY7*Constants!$H83*FracLEACHMM*MMLeachEF*NtoN2O*kgtoGg</f>
        <v>1.6262713016711409E-3</v>
      </c>
      <c r="AZ174" s="22">
        <f>Constants!$H65*'Activity data'!AZ7*Constants!$H83*FracLEACHMM*MMLeachEF*NtoN2O*kgtoGg</f>
        <v>1.6493856383984103E-3</v>
      </c>
      <c r="BA174" s="22">
        <f>Constants!$H65*'Activity data'!BA7*Constants!$H83*FracLEACHMM*MMLeachEF*NtoN2O*kgtoGg</f>
        <v>1.6712741738741754E-3</v>
      </c>
      <c r="BB174" s="22">
        <f>Constants!$H65*'Activity data'!BB7*Constants!$H83*FracLEACHMM*MMLeachEF*NtoN2O*kgtoGg</f>
        <v>1.6941469537251745E-3</v>
      </c>
      <c r="BC174" s="22">
        <f>Constants!$H65*'Activity data'!BC7*Constants!$H83*FracLEACHMM*MMLeachEF*NtoN2O*kgtoGg</f>
        <v>1.719367451696055E-3</v>
      </c>
      <c r="BD174" s="22">
        <f>Constants!$H65*'Activity data'!BD7*Constants!$H83*FracLEACHMM*MMLeachEF*NtoN2O*kgtoGg</f>
        <v>1.7431202576832982E-3</v>
      </c>
      <c r="BE174" s="22">
        <f>Constants!$H65*'Activity data'!BE7*Constants!$H83*FracLEACHMM*MMLeachEF*NtoN2O*kgtoGg</f>
        <v>1.7674065025490553E-3</v>
      </c>
      <c r="BF174" s="22">
        <f>Constants!$H65*'Activity data'!BF7*Constants!$H83*FracLEACHMM*MMLeachEF*NtoN2O*kgtoGg</f>
        <v>1.7918874214886084E-3</v>
      </c>
      <c r="BG174" s="22">
        <f>Constants!$H65*'Activity data'!BG7*Constants!$H83*FracLEACHMM*MMLeachEF*NtoN2O*kgtoGg</f>
        <v>1.8180437038217894E-3</v>
      </c>
      <c r="BH174" s="22">
        <f>Constants!$H65*'Activity data'!BH7*Constants!$H83*FracLEACHMM*MMLeachEF*NtoN2O*kgtoGg</f>
        <v>1.8426887215013264E-3</v>
      </c>
      <c r="BI174" s="22">
        <f>Constants!$H65*'Activity data'!BI7*Constants!$H83*FracLEACHMM*MMLeachEF*NtoN2O*kgtoGg</f>
        <v>1.8677094486967004E-3</v>
      </c>
      <c r="BJ174" s="22">
        <f>Constants!$H65*'Activity data'!BJ7*Constants!$H83*FracLEACHMM*MMLeachEF*NtoN2O*kgtoGg</f>
        <v>1.893572017474819E-3</v>
      </c>
      <c r="BK174" s="22">
        <f>Constants!$H65*'Activity data'!BK7*Constants!$H83*FracLEACHMM*MMLeachEF*NtoN2O*kgtoGg</f>
        <v>1.9204109801925469E-3</v>
      </c>
      <c r="BL174" s="22">
        <f>Constants!$H65*'Activity data'!BL7*Constants!$H83*FracLEACHMM*MMLeachEF*NtoN2O*kgtoGg</f>
        <v>1.9470772720598308E-3</v>
      </c>
      <c r="BM174" s="22">
        <f>Constants!$H65*'Activity data'!BM7*Constants!$H83*FracLEACHMM*MMLeachEF*NtoN2O*kgtoGg</f>
        <v>1.950633320800826E-3</v>
      </c>
      <c r="BN174" s="22">
        <f>Constants!$H65*'Activity data'!BN7*Constants!$H83*FracLEACHMM*MMLeachEF*NtoN2O*kgtoGg</f>
        <v>1.9495182026307342E-3</v>
      </c>
      <c r="BO174" s="22">
        <f>Constants!$H65*'Activity data'!BO7*Constants!$H83*FracLEACHMM*MMLeachEF*NtoN2O*kgtoGg</f>
        <v>1.9481646262036276E-3</v>
      </c>
      <c r="BP174" s="22">
        <f>Constants!$H65*'Activity data'!BP7*Constants!$H83*FracLEACHMM*MMLeachEF*NtoN2O*kgtoGg</f>
        <v>1.9447666785820073E-3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3.0040206026371367E-2</v>
      </c>
      <c r="AF175" s="22">
        <f>Constants!$H66*'Activity data'!AF8*Constants!$H84*FracLEACHMM*MMLeachEF*NtoN2O*kgtoGg</f>
        <v>2.994016283719321E-2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2.7620505669412019E-2</v>
      </c>
      <c r="AK175" s="22">
        <f>Constants!$H66*'Activity data'!AK8*Constants!$H84*FracLEACHMM*MMLeachEF*NtoN2O*kgtoGg</f>
        <v>2.7061685185942385E-2</v>
      </c>
      <c r="AL175" s="22">
        <f>Constants!$H66*'Activity data'!AL8*Constants!$H84*FracLEACHMM*MMLeachEF*NtoN2O*kgtoGg</f>
        <v>2.3806392540351405E-2</v>
      </c>
      <c r="AM175" s="22">
        <f>Constants!$H66*'Activity data'!AM8*Constants!$H84*FracLEACHMM*MMLeachEF*NtoN2O*kgtoGg</f>
        <v>2.4193083541638325E-2</v>
      </c>
      <c r="AN175" s="22">
        <f>Constants!$H66*'Activity data'!AN8*Constants!$H84*FracLEACHMM*MMLeachEF*NtoN2O*kgtoGg</f>
        <v>2.4244751236175342E-2</v>
      </c>
      <c r="AO175" s="22">
        <f>Constants!$H66*'Activity data'!AO8*Constants!$H84*FracLEACHMM*MMLeachEF*NtoN2O*kgtoGg</f>
        <v>2.4213542757026627E-2</v>
      </c>
      <c r="AP175" s="22">
        <f>Constants!$H66*'Activity data'!AP8*Constants!$H84*FracLEACHMM*MMLeachEF*NtoN2O*kgtoGg</f>
        <v>2.4240806999592503E-2</v>
      </c>
      <c r="AQ175" s="22">
        <f>Constants!$H66*'Activity data'!AQ8*Constants!$H84*FracLEACHMM*MMLeachEF*NtoN2O*kgtoGg</f>
        <v>2.4348932328445559E-2</v>
      </c>
      <c r="AR175" s="22">
        <f>Constants!$H66*'Activity data'!AR8*Constants!$H84*FracLEACHMM*MMLeachEF*NtoN2O*kgtoGg</f>
        <v>2.4490511284030972E-2</v>
      </c>
      <c r="AS175" s="22">
        <f>Constants!$H66*'Activity data'!AS8*Constants!$H84*FracLEACHMM*MMLeachEF*NtoN2O*kgtoGg</f>
        <v>2.4693995717248608E-2</v>
      </c>
      <c r="AT175" s="22">
        <f>Constants!$H66*'Activity data'!AT8*Constants!$H84*FracLEACHMM*MMLeachEF*NtoN2O*kgtoGg</f>
        <v>2.4933755629167303E-2</v>
      </c>
      <c r="AU175" s="22">
        <f>Constants!$H66*'Activity data'!AU8*Constants!$H84*FracLEACHMM*MMLeachEF*NtoN2O*kgtoGg</f>
        <v>2.5195456120674233E-2</v>
      </c>
      <c r="AV175" s="22">
        <f>Constants!$H66*'Activity data'!AV8*Constants!$H84*FracLEACHMM*MMLeachEF*NtoN2O*kgtoGg</f>
        <v>2.5440996600346759E-2</v>
      </c>
      <c r="AW175" s="22">
        <f>Constants!$H66*'Activity data'!AW8*Constants!$H84*FracLEACHMM*MMLeachEF*NtoN2O*kgtoGg</f>
        <v>2.5598070309367119E-2</v>
      </c>
      <c r="AX175" s="22">
        <f>Constants!$H66*'Activity data'!AX8*Constants!$H84*FracLEACHMM*MMLeachEF*NtoN2O*kgtoGg</f>
        <v>2.5777319387410531E-2</v>
      </c>
      <c r="AY175" s="22">
        <f>Constants!$H66*'Activity data'!AY8*Constants!$H84*FracLEACHMM*MMLeachEF*NtoN2O*kgtoGg</f>
        <v>2.5976317402752185E-2</v>
      </c>
      <c r="AZ175" s="22">
        <f>Constants!$H66*'Activity data'!AZ8*Constants!$H84*FracLEACHMM*MMLeachEF*NtoN2O*kgtoGg</f>
        <v>2.627372867492429E-2</v>
      </c>
      <c r="BA175" s="22">
        <f>Constants!$H66*'Activity data'!BA8*Constants!$H84*FracLEACHMM*MMLeachEF*NtoN2O*kgtoGg</f>
        <v>2.6482535929321333E-2</v>
      </c>
      <c r="BB175" s="22">
        <f>Constants!$H66*'Activity data'!BB8*Constants!$H84*FracLEACHMM*MMLeachEF*NtoN2O*kgtoGg</f>
        <v>2.6724933781653751E-2</v>
      </c>
      <c r="BC175" s="22">
        <f>Constants!$H66*'Activity data'!BC8*Constants!$H84*FracLEACHMM*MMLeachEF*NtoN2O*kgtoGg</f>
        <v>2.7019975260661341E-2</v>
      </c>
      <c r="BD175" s="22">
        <f>Constants!$H66*'Activity data'!BD8*Constants!$H84*FracLEACHMM*MMLeachEF*NtoN2O*kgtoGg</f>
        <v>2.721865824122132E-2</v>
      </c>
      <c r="BE175" s="22">
        <f>Constants!$H66*'Activity data'!BE8*Constants!$H84*FracLEACHMM*MMLeachEF*NtoN2O*kgtoGg</f>
        <v>2.7399388894615552E-2</v>
      </c>
      <c r="BF175" s="22">
        <f>Constants!$H66*'Activity data'!BF8*Constants!$H84*FracLEACHMM*MMLeachEF*NtoN2O*kgtoGg</f>
        <v>2.7549495314602303E-2</v>
      </c>
      <c r="BG175" s="22">
        <f>Constants!$H66*'Activity data'!BG8*Constants!$H84*FracLEACHMM*MMLeachEF*NtoN2O*kgtoGg</f>
        <v>2.7887421185767935E-2</v>
      </c>
      <c r="BH175" s="22">
        <f>Constants!$H66*'Activity data'!BH8*Constants!$H84*FracLEACHMM*MMLeachEF*NtoN2O*kgtoGg</f>
        <v>2.8140730091611818E-2</v>
      </c>
      <c r="BI175" s="22">
        <f>Constants!$H66*'Activity data'!BI8*Constants!$H84*FracLEACHMM*MMLeachEF*NtoN2O*kgtoGg</f>
        <v>2.8376706221257122E-2</v>
      </c>
      <c r="BJ175" s="22">
        <f>Constants!$H66*'Activity data'!BJ8*Constants!$H84*FracLEACHMM*MMLeachEF*NtoN2O*kgtoGg</f>
        <v>2.8610530774908279E-2</v>
      </c>
      <c r="BK175" s="22">
        <f>Constants!$H66*'Activity data'!BK8*Constants!$H84*FracLEACHMM*MMLeachEF*NtoN2O*kgtoGg</f>
        <v>2.884541432086454E-2</v>
      </c>
      <c r="BL175" s="22">
        <f>Constants!$H66*'Activity data'!BL8*Constants!$H84*FracLEACHMM*MMLeachEF*NtoN2O*kgtoGg</f>
        <v>2.906663219106943E-2</v>
      </c>
      <c r="BM175" s="22">
        <f>Constants!$H66*'Activity data'!BM8*Constants!$H84*FracLEACHMM*MMLeachEF*NtoN2O*kgtoGg</f>
        <v>2.854486488328653E-2</v>
      </c>
      <c r="BN175" s="22">
        <f>Constants!$H66*'Activity data'!BN8*Constants!$H84*FracLEACHMM*MMLeachEF*NtoN2O*kgtoGg</f>
        <v>2.7882896926607576E-2</v>
      </c>
      <c r="BO175" s="22">
        <f>Constants!$H66*'Activity data'!BO8*Constants!$H84*FracLEACHMM*MMLeachEF*NtoN2O*kgtoGg</f>
        <v>2.7220745297735088E-2</v>
      </c>
      <c r="BP175" s="22">
        <f>Constants!$H66*'Activity data'!BP8*Constants!$H84*FracLEACHMM*MMLeachEF*NtoN2O*kgtoGg</f>
        <v>2.6506822033700889E-2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4.0226293185258929E-2</v>
      </c>
      <c r="AE176" s="22">
        <f>Constants!$H67*'Activity data'!AE9*Constants!$H85*FracLEACHMM*MMLeachEF*NtoN2O*kgtoGg</f>
        <v>3.9877423391049029E-2</v>
      </c>
      <c r="AF176" s="22">
        <f>Constants!$H67*'Activity data'!AF9*Constants!$H85*FracLEACHMM*MMLeachEF*NtoN2O*kgtoGg</f>
        <v>3.9744619221572103E-2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3.6665347697252743E-2</v>
      </c>
      <c r="AK176" s="22">
        <f>Constants!$H67*'Activity data'!AK9*Constants!$H85*FracLEACHMM*MMLeachEF*NtoN2O*kgtoGg</f>
        <v>3.5923531179771248E-2</v>
      </c>
      <c r="AL176" s="22">
        <f>Constants!$H67*'Activity data'!AL9*Constants!$H85*FracLEACHMM*MMLeachEF*NtoN2O*kgtoGg</f>
        <v>3.1602233150854891E-2</v>
      </c>
      <c r="AM176" s="22">
        <f>Constants!$H67*'Activity data'!AM9*Constants!$H85*FracLEACHMM*MMLeachEF*NtoN2O*kgtoGg</f>
        <v>3.211555322483476E-2</v>
      </c>
      <c r="AN176" s="22">
        <f>Constants!$H67*'Activity data'!AN9*Constants!$H85*FracLEACHMM*MMLeachEF*NtoN2O*kgtoGg</f>
        <v>3.2184140455191405E-2</v>
      </c>
      <c r="AO176" s="22">
        <f>Constants!$H67*'Activity data'!AO9*Constants!$H85*FracLEACHMM*MMLeachEF*NtoN2O*kgtoGg</f>
        <v>3.2142712186180492E-2</v>
      </c>
      <c r="AP176" s="22">
        <f>Constants!$H67*'Activity data'!AP9*Constants!$H85*FracLEACHMM*MMLeachEF*NtoN2O*kgtoGg</f>
        <v>3.2178904605875663E-2</v>
      </c>
      <c r="AQ176" s="22">
        <f>Constants!$H67*'Activity data'!AQ9*Constants!$H85*FracLEACHMM*MMLeachEF*NtoN2O*kgtoGg</f>
        <v>3.2322437560149811E-2</v>
      </c>
      <c r="AR176" s="22">
        <f>Constants!$H67*'Activity data'!AR9*Constants!$H85*FracLEACHMM*MMLeachEF*NtoN2O*kgtoGg</f>
        <v>3.2510379145842865E-2</v>
      </c>
      <c r="AS176" s="22">
        <f>Constants!$H67*'Activity data'!AS9*Constants!$H85*FracLEACHMM*MMLeachEF*NtoN2O*kgtoGg</f>
        <v>3.2780498295151762E-2</v>
      </c>
      <c r="AT176" s="22">
        <f>Constants!$H67*'Activity data'!AT9*Constants!$H85*FracLEACHMM*MMLeachEF*NtoN2O*kgtoGg</f>
        <v>3.3098771995118695E-2</v>
      </c>
      <c r="AU176" s="22">
        <f>Constants!$H67*'Activity data'!AU9*Constants!$H85*FracLEACHMM*MMLeachEF*NtoN2O*kgtoGg</f>
        <v>3.3446171120554334E-2</v>
      </c>
      <c r="AV176" s="22">
        <f>Constants!$H67*'Activity data'!AV9*Constants!$H85*FracLEACHMM*MMLeachEF*NtoN2O*kgtoGg</f>
        <v>3.37721183413872E-2</v>
      </c>
      <c r="AW176" s="22">
        <f>Constants!$H67*'Activity data'!AW9*Constants!$H85*FracLEACHMM*MMLeachEF*NtoN2O*kgtoGg</f>
        <v>3.398062872219846E-2</v>
      </c>
      <c r="AX176" s="22">
        <f>Constants!$H67*'Activity data'!AX9*Constants!$H85*FracLEACHMM*MMLeachEF*NtoN2O*kgtoGg</f>
        <v>3.4218576204027212E-2</v>
      </c>
      <c r="AY176" s="22">
        <f>Constants!$H67*'Activity data'!AY9*Constants!$H85*FracLEACHMM*MMLeachEF*NtoN2O*kgtoGg</f>
        <v>3.4482739775501765E-2</v>
      </c>
      <c r="AZ176" s="22">
        <f>Constants!$H67*'Activity data'!AZ9*Constants!$H85*FracLEACHMM*MMLeachEF*NtoN2O*kgtoGg</f>
        <v>3.4877543832813024E-2</v>
      </c>
      <c r="BA176" s="22">
        <f>Constants!$H67*'Activity data'!BA9*Constants!$H85*FracLEACHMM*MMLeachEF*NtoN2O*kgtoGg</f>
        <v>3.5154728858887874E-2</v>
      </c>
      <c r="BB176" s="22">
        <f>Constants!$H67*'Activity data'!BB9*Constants!$H85*FracLEACHMM*MMLeachEF*NtoN2O*kgtoGg</f>
        <v>3.5476504341321484E-2</v>
      </c>
      <c r="BC176" s="22">
        <f>Constants!$H67*'Activity data'!BC9*Constants!$H85*FracLEACHMM*MMLeachEF*NtoN2O*kgtoGg</f>
        <v>3.5868162573158446E-2</v>
      </c>
      <c r="BD176" s="22">
        <f>Constants!$H67*'Activity data'!BD9*Constants!$H85*FracLEACHMM*MMLeachEF*NtoN2O*kgtoGg</f>
        <v>3.6131907945924219E-2</v>
      </c>
      <c r="BE176" s="22">
        <f>Constants!$H67*'Activity data'!BE9*Constants!$H85*FracLEACHMM*MMLeachEF*NtoN2O*kgtoGg</f>
        <v>3.637182217217208E-2</v>
      </c>
      <c r="BF176" s="22">
        <f>Constants!$H67*'Activity data'!BF9*Constants!$H85*FracLEACHMM*MMLeachEF*NtoN2O*kgtoGg</f>
        <v>3.6571083697152014E-2</v>
      </c>
      <c r="BG176" s="22">
        <f>Constants!$H67*'Activity data'!BG9*Constants!$H85*FracLEACHMM*MMLeachEF*NtoN2O*kgtoGg</f>
        <v>3.701966960323505E-2</v>
      </c>
      <c r="BH176" s="22">
        <f>Constants!$H67*'Activity data'!BH9*Constants!$H85*FracLEACHMM*MMLeachEF*NtoN2O*kgtoGg</f>
        <v>3.7355929164111297E-2</v>
      </c>
      <c r="BI176" s="22">
        <f>Constants!$H67*'Activity data'!BI9*Constants!$H85*FracLEACHMM*MMLeachEF*NtoN2O*kgtoGg</f>
        <v>3.7669180012783451E-2</v>
      </c>
      <c r="BJ176" s="22">
        <f>Constants!$H67*'Activity data'!BJ9*Constants!$H85*FracLEACHMM*MMLeachEF*NtoN2O*kgtoGg</f>
        <v>3.7979574712373218E-2</v>
      </c>
      <c r="BK176" s="22">
        <f>Constants!$H67*'Activity data'!BK9*Constants!$H85*FracLEACHMM*MMLeachEF*NtoN2O*kgtoGg</f>
        <v>3.8291375190754297E-2</v>
      </c>
      <c r="BL176" s="22">
        <f>Constants!$H67*'Activity data'!BL9*Constants!$H85*FracLEACHMM*MMLeachEF*NtoN2O*kgtoGg</f>
        <v>3.8585034916792202E-2</v>
      </c>
      <c r="BM176" s="22">
        <f>Constants!$H67*'Activity data'!BM9*Constants!$H85*FracLEACHMM*MMLeachEF*NtoN2O*kgtoGg</f>
        <v>3.7892405318120319E-2</v>
      </c>
      <c r="BN176" s="22">
        <f>Constants!$H67*'Activity data'!BN9*Constants!$H85*FracLEACHMM*MMLeachEF*NtoN2O*kgtoGg</f>
        <v>3.7013663792292539E-2</v>
      </c>
      <c r="BO176" s="22">
        <f>Constants!$H67*'Activity data'!BO9*Constants!$H85*FracLEACHMM*MMLeachEF*NtoN2O*kgtoGg</f>
        <v>3.6134678447437021E-2</v>
      </c>
      <c r="BP176" s="22">
        <f>Constants!$H67*'Activity data'!BP9*Constants!$H85*FracLEACHMM*MMLeachEF*NtoN2O*kgtoGg</f>
        <v>3.5186967894332989E-2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4.3383434779753489E-2</v>
      </c>
      <c r="AF177" s="22">
        <f>Constants!$H68*'Activity data'!AF10*Constants!$H86*FracLEACHMM*MMLeachEF*NtoN2O*kgtoGg</f>
        <v>4.506300766682491E-2</v>
      </c>
      <c r="AG177" s="22">
        <f>Constants!$H68*'Activity data'!AG10*Constants!$H86*FracLEACHMM*MMLeachEF*NtoN2O*kgtoGg</f>
        <v>4.6315596244033509E-2</v>
      </c>
      <c r="AH177" s="22">
        <f>Constants!$H68*'Activity data'!AH10*Constants!$H86*FracLEACHMM*MMLeachEF*NtoN2O*kgtoGg</f>
        <v>4.7281576900430208E-2</v>
      </c>
      <c r="AI177" s="22">
        <f>Constants!$H68*'Activity data'!AI10*Constants!$H86*FracLEACHMM*MMLeachEF*NtoN2O*kgtoGg</f>
        <v>4.7947144057730852E-2</v>
      </c>
      <c r="AJ177" s="22">
        <f>Constants!$H68*'Activity data'!AJ10*Constants!$H86*FracLEACHMM*MMLeachEF*NtoN2O*kgtoGg</f>
        <v>4.8855920576585839E-2</v>
      </c>
      <c r="AK177" s="22">
        <f>Constants!$H68*'Activity data'!AK10*Constants!$H86*FracLEACHMM*MMLeachEF*NtoN2O*kgtoGg</f>
        <v>4.9808583705724545E-2</v>
      </c>
      <c r="AL177" s="22">
        <f>Constants!$H68*'Activity data'!AL10*Constants!$H86*FracLEACHMM*MMLeachEF*NtoN2O*kgtoGg</f>
        <v>4.5587921766798704E-2</v>
      </c>
      <c r="AM177" s="22">
        <f>Constants!$H68*'Activity data'!AM10*Constants!$H86*FracLEACHMM*MMLeachEF*NtoN2O*kgtoGg</f>
        <v>4.7444589873239178E-2</v>
      </c>
      <c r="AN177" s="22">
        <f>Constants!$H68*'Activity data'!AN10*Constants!$H86*FracLEACHMM*MMLeachEF*NtoN2O*kgtoGg</f>
        <v>4.8675693498531999E-2</v>
      </c>
      <c r="AO177" s="22">
        <f>Constants!$H68*'Activity data'!AO10*Constants!$H86*FracLEACHMM*MMLeachEF*NtoN2O*kgtoGg</f>
        <v>4.9753491367982787E-2</v>
      </c>
      <c r="AP177" s="22">
        <f>Constants!$H68*'Activity data'!AP10*Constants!$H86*FracLEACHMM*MMLeachEF*NtoN2O*kgtoGg</f>
        <v>5.0964282749035708E-2</v>
      </c>
      <c r="AQ177" s="22">
        <f>Constants!$H68*'Activity data'!AQ10*Constants!$H86*FracLEACHMM*MMLeachEF*NtoN2O*kgtoGg</f>
        <v>5.2365476718386338E-2</v>
      </c>
      <c r="AR177" s="22">
        <f>Constants!$H68*'Activity data'!AR10*Constants!$H86*FracLEACHMM*MMLeachEF*NtoN2O*kgtoGg</f>
        <v>5.3865526657034854E-2</v>
      </c>
      <c r="AS177" s="22">
        <f>Constants!$H68*'Activity data'!AS10*Constants!$H86*FracLEACHMM*MMLeachEF*NtoN2O*kgtoGg</f>
        <v>5.553440351992113E-2</v>
      </c>
      <c r="AT177" s="22">
        <f>Constants!$H68*'Activity data'!AT10*Constants!$H86*FracLEACHMM*MMLeachEF*NtoN2O*kgtoGg</f>
        <v>5.7323583582187129E-2</v>
      </c>
      <c r="AU177" s="22">
        <f>Constants!$H68*'Activity data'!AU10*Constants!$H86*FracLEACHMM*MMLeachEF*NtoN2O*kgtoGg</f>
        <v>5.9206144807574981E-2</v>
      </c>
      <c r="AV177" s="22">
        <f>Constants!$H68*'Activity data'!AV10*Constants!$H86*FracLEACHMM*MMLeachEF*NtoN2O*kgtoGg</f>
        <v>6.1095317274313235E-2</v>
      </c>
      <c r="AW177" s="22">
        <f>Constants!$H68*'Activity data'!AW10*Constants!$H86*FracLEACHMM*MMLeachEF*NtoN2O*kgtoGg</f>
        <v>6.3511117536360712E-2</v>
      </c>
      <c r="AX177" s="22">
        <f>Constants!$H68*'Activity data'!AX10*Constants!$H86*FracLEACHMM*MMLeachEF*NtoN2O*kgtoGg</f>
        <v>6.6080865898967542E-2</v>
      </c>
      <c r="AY177" s="22">
        <f>Constants!$H68*'Activity data'!AY10*Constants!$H86*FracLEACHMM*MMLeachEF*NtoN2O*kgtoGg</f>
        <v>6.8809225199609456E-2</v>
      </c>
      <c r="AZ177" s="22">
        <f>Constants!$H68*'Activity data'!AZ10*Constants!$H86*FracLEACHMM*MMLeachEF*NtoN2O*kgtoGg</f>
        <v>7.192276958910758E-2</v>
      </c>
      <c r="BA177" s="22">
        <f>Constants!$H68*'Activity data'!BA10*Constants!$H86*FracLEACHMM*MMLeachEF*NtoN2O*kgtoGg</f>
        <v>7.4926099369719654E-2</v>
      </c>
      <c r="BB177" s="22">
        <f>Constants!$H68*'Activity data'!BB10*Constants!$H86*FracLEACHMM*MMLeachEF*NtoN2O*kgtoGg</f>
        <v>7.8159370531136113E-2</v>
      </c>
      <c r="BC177" s="22">
        <f>Constants!$H68*'Activity data'!BC10*Constants!$H86*FracLEACHMM*MMLeachEF*NtoN2O*kgtoGg</f>
        <v>8.1697919874436864E-2</v>
      </c>
      <c r="BD177" s="22">
        <f>Constants!$H68*'Activity data'!BD10*Constants!$H86*FracLEACHMM*MMLeachEF*NtoN2O*kgtoGg</f>
        <v>8.5100875537397508E-2</v>
      </c>
      <c r="BE177" s="22">
        <f>Constants!$H68*'Activity data'!BE10*Constants!$H86*FracLEACHMM*MMLeachEF*NtoN2O*kgtoGg</f>
        <v>8.8600884162707408E-2</v>
      </c>
      <c r="BF177" s="22">
        <f>Constants!$H68*'Activity data'!BF10*Constants!$H86*FracLEACHMM*MMLeachEF*NtoN2O*kgtoGg</f>
        <v>9.2159143373990393E-2</v>
      </c>
      <c r="BG177" s="22">
        <f>Constants!$H68*'Activity data'!BG10*Constants!$H86*FracLEACHMM*MMLeachEF*NtoN2O*kgtoGg</f>
        <v>9.5921767459323404E-2</v>
      </c>
      <c r="BH177" s="22">
        <f>Constants!$H68*'Activity data'!BH10*Constants!$H86*FracLEACHMM*MMLeachEF*NtoN2O*kgtoGg</f>
        <v>9.9533530215680496E-2</v>
      </c>
      <c r="BI177" s="22">
        <f>Constants!$H68*'Activity data'!BI10*Constants!$H86*FracLEACHMM*MMLeachEF*NtoN2O*kgtoGg</f>
        <v>0.10322094567807474</v>
      </c>
      <c r="BJ177" s="22">
        <f>Constants!$H68*'Activity data'!BJ10*Constants!$H86*FracLEACHMM*MMLeachEF*NtoN2O*kgtoGg</f>
        <v>0.10704232453849112</v>
      </c>
      <c r="BK177" s="22">
        <f>Constants!$H68*'Activity data'!BK10*Constants!$H86*FracLEACHMM*MMLeachEF*NtoN2O*kgtoGg</f>
        <v>0.11101650720311504</v>
      </c>
      <c r="BL177" s="22">
        <f>Constants!$H68*'Activity data'!BL10*Constants!$H86*FracLEACHMM*MMLeachEF*NtoN2O*kgtoGg</f>
        <v>0.11509316526147187</v>
      </c>
      <c r="BM177" s="22">
        <f>Constants!$H68*'Activity data'!BM10*Constants!$H86*FracLEACHMM*MMLeachEF*NtoN2O*kgtoGg</f>
        <v>0.11630417184721657</v>
      </c>
      <c r="BN177" s="22">
        <f>Constants!$H68*'Activity data'!BN10*Constants!$H86*FracLEACHMM*MMLeachEF*NtoN2O*kgtoGg</f>
        <v>0.11692079991573261</v>
      </c>
      <c r="BO177" s="22">
        <f>Constants!$H68*'Activity data'!BO10*Constants!$H86*FracLEACHMM*MMLeachEF*NtoN2O*kgtoGg</f>
        <v>0.11749526238619695</v>
      </c>
      <c r="BP177" s="22">
        <f>Constants!$H68*'Activity data'!BP10*Constants!$H86*FracLEACHMM*MMLeachEF*NtoN2O*kgtoGg</f>
        <v>0.1177959214516491</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4.4829106289562513E-3</v>
      </c>
      <c r="AM178" s="22">
        <f>Constants!$H69*'Activity data'!AM11*Constants!$H87*FracLEACHMM*MMLeachEF*NtoN2O*kgtoGg</f>
        <v>4.48965560494188E-3</v>
      </c>
      <c r="AN178" s="22">
        <f>Constants!$H69*'Activity data'!AN11*Constants!$H87*FracLEACHMM*MMLeachEF*NtoN2O*kgtoGg</f>
        <v>4.4971535974653457E-3</v>
      </c>
      <c r="AO178" s="22">
        <f>Constants!$H69*'Activity data'!AO11*Constants!$H87*FracLEACHMM*MMLeachEF*NtoN2O*kgtoGg</f>
        <v>4.505604120735569E-3</v>
      </c>
      <c r="AP178" s="22">
        <f>Constants!$H69*'Activity data'!AP11*Constants!$H87*FracLEACHMM*MMLeachEF*NtoN2O*kgtoGg</f>
        <v>4.5151052075954505E-3</v>
      </c>
      <c r="AQ178" s="22">
        <f>Constants!$H69*'Activity data'!AQ11*Constants!$H87*FracLEACHMM*MMLeachEF*NtoN2O*kgtoGg</f>
        <v>4.5256339463796754E-3</v>
      </c>
      <c r="AR178" s="22">
        <f>Constants!$H69*'Activity data'!AR11*Constants!$H87*FracLEACHMM*MMLeachEF*NtoN2O*kgtoGg</f>
        <v>4.5321072345291145E-3</v>
      </c>
      <c r="AS178" s="22">
        <f>Constants!$H69*'Activity data'!AS11*Constants!$H87*FracLEACHMM*MMLeachEF*NtoN2O*kgtoGg</f>
        <v>4.5394507130689567E-3</v>
      </c>
      <c r="AT178" s="22">
        <f>Constants!$H69*'Activity data'!AT11*Constants!$H87*FracLEACHMM*MMLeachEF*NtoN2O*kgtoGg</f>
        <v>4.5475979767254163E-3</v>
      </c>
      <c r="AU178" s="22">
        <f>Constants!$H69*'Activity data'!AU11*Constants!$H87*FracLEACHMM*MMLeachEF*NtoN2O*kgtoGg</f>
        <v>4.5564986955605171E-3</v>
      </c>
      <c r="AV178" s="22">
        <f>Constants!$H69*'Activity data'!AV11*Constants!$H87*FracLEACHMM*MMLeachEF*NtoN2O*kgtoGg</f>
        <v>4.5660756102727657E-3</v>
      </c>
      <c r="AW178" s="22">
        <f>Constants!$H69*'Activity data'!AW11*Constants!$H87*FracLEACHMM*MMLeachEF*NtoN2O*kgtoGg</f>
        <v>4.5724598894970733E-3</v>
      </c>
      <c r="AX178" s="22">
        <f>Constants!$H69*'Activity data'!AX11*Constants!$H87*FracLEACHMM*MMLeachEF*NtoN2O*kgtoGg</f>
        <v>4.5794949947998683E-3</v>
      </c>
      <c r="AY178" s="22">
        <f>Constants!$H69*'Activity data'!AY11*Constants!$H87*FracLEACHMM*MMLeachEF*NtoN2O*kgtoGg</f>
        <v>4.5871565472346268E-3</v>
      </c>
      <c r="AZ178" s="22">
        <f>Constants!$H69*'Activity data'!AZ11*Constants!$H87*FracLEACHMM*MMLeachEF*NtoN2O*kgtoGg</f>
        <v>4.5955325829946797E-3</v>
      </c>
      <c r="BA178" s="22">
        <f>Constants!$H69*'Activity data'!BA11*Constants!$H87*FracLEACHMM*MMLeachEF*NtoN2O*kgtoGg</f>
        <v>4.6043537276849655E-3</v>
      </c>
      <c r="BB178" s="22">
        <f>Constants!$H69*'Activity data'!BB11*Constants!$H87*FracLEACHMM*MMLeachEF*NtoN2O*kgtoGg</f>
        <v>4.6099711610644188E-3</v>
      </c>
      <c r="BC178" s="22">
        <f>Constants!$H69*'Activity data'!BC11*Constants!$H87*FracLEACHMM*MMLeachEF*NtoN2O*kgtoGg</f>
        <v>4.6161692861023612E-3</v>
      </c>
      <c r="BD178" s="22">
        <f>Constants!$H69*'Activity data'!BD11*Constants!$H87*FracLEACHMM*MMLeachEF*NtoN2O*kgtoGg</f>
        <v>4.6227164509916301E-3</v>
      </c>
      <c r="BE178" s="22">
        <f>Constants!$H69*'Activity data'!BE11*Constants!$H87*FracLEACHMM*MMLeachEF*NtoN2O*kgtoGg</f>
        <v>4.6297096077087705E-3</v>
      </c>
      <c r="BF178" s="22">
        <f>Constants!$H69*'Activity data'!BF11*Constants!$H87*FracLEACHMM*MMLeachEF*NtoN2O*kgtoGg</f>
        <v>4.6371152352036576E-3</v>
      </c>
      <c r="BG178" s="22">
        <f>Constants!$H69*'Activity data'!BG11*Constants!$H87*FracLEACHMM*MMLeachEF*NtoN2O*kgtoGg</f>
        <v>4.6415070170726727E-3</v>
      </c>
      <c r="BH178" s="22">
        <f>Constants!$H69*'Activity data'!BH11*Constants!$H87*FracLEACHMM*MMLeachEF*NtoN2O*kgtoGg</f>
        <v>4.6461675491862534E-3</v>
      </c>
      <c r="BI178" s="22">
        <f>Constants!$H69*'Activity data'!BI11*Constants!$H87*FracLEACHMM*MMLeachEF*NtoN2O*kgtoGg</f>
        <v>4.6511906117678676E-3</v>
      </c>
      <c r="BJ178" s="22">
        <f>Constants!$H69*'Activity data'!BJ11*Constants!$H87*FracLEACHMM*MMLeachEF*NtoN2O*kgtoGg</f>
        <v>4.6565909141927618E-3</v>
      </c>
      <c r="BK178" s="22">
        <f>Constants!$H69*'Activity data'!BK11*Constants!$H87*FracLEACHMM*MMLeachEF*NtoN2O*kgtoGg</f>
        <v>4.6623652909472532E-3</v>
      </c>
      <c r="BL178" s="22">
        <f>Constants!$H69*'Activity data'!BL11*Constants!$H87*FracLEACHMM*MMLeachEF*NtoN2O*kgtoGg</f>
        <v>4.6649083535143842E-3</v>
      </c>
      <c r="BM178" s="22">
        <f>Constants!$H69*'Activity data'!BM11*Constants!$H87*FracLEACHMM*MMLeachEF*NtoN2O*kgtoGg</f>
        <v>4.6664367174679752E-3</v>
      </c>
      <c r="BN178" s="22">
        <f>Constants!$H69*'Activity data'!BN11*Constants!$H87*FracLEACHMM*MMLeachEF*NtoN2O*kgtoGg</f>
        <v>4.6679770682306323E-3</v>
      </c>
      <c r="BO178" s="22">
        <f>Constants!$H69*'Activity data'!BO11*Constants!$H87*FracLEACHMM*MMLeachEF*NtoN2O*kgtoGg</f>
        <v>4.6697695871623975E-3</v>
      </c>
      <c r="BP178" s="22">
        <f>Constants!$H69*'Activity data'!BP11*Constants!$H87*FracLEACHMM*MMLeachEF*NtoN2O*kgtoGg</f>
        <v>4.6717046078673255E-3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3.7289748230975848E-3</v>
      </c>
      <c r="AM179" s="22">
        <f>Constants!$H70*'Activity data'!AM12*Constants!$H88*FracLEACHMM*MMLeachEF*NtoN2O*kgtoGg</f>
        <v>3.7345854291780068E-3</v>
      </c>
      <c r="AN179" s="22">
        <f>Constants!$H70*'Activity data'!AN12*Constants!$H88*FracLEACHMM*MMLeachEF*NtoN2O*kgtoGg</f>
        <v>3.7408224094923528E-3</v>
      </c>
      <c r="AO179" s="22">
        <f>Constants!$H70*'Activity data'!AO12*Constants!$H88*FracLEACHMM*MMLeachEF*NtoN2O*kgtoGg</f>
        <v>3.7478517239545078E-3</v>
      </c>
      <c r="AP179" s="22">
        <f>Constants!$H70*'Activity data'!AP12*Constants!$H88*FracLEACHMM*MMLeachEF*NtoN2O*kgtoGg</f>
        <v>3.755754918246115E-3</v>
      </c>
      <c r="AQ179" s="22">
        <f>Constants!$H70*'Activity data'!AQ12*Constants!$H88*FracLEACHMM*MMLeachEF*NtoN2O*kgtoGg</f>
        <v>3.7645129339852093E-3</v>
      </c>
      <c r="AR179" s="22">
        <f>Constants!$H70*'Activity data'!AR12*Constants!$H88*FracLEACHMM*MMLeachEF*NtoN2O*kgtoGg</f>
        <v>3.7698975446834454E-3</v>
      </c>
      <c r="AS179" s="22">
        <f>Constants!$H70*'Activity data'!AS12*Constants!$H88*FracLEACHMM*MMLeachEF*NtoN2O*kgtoGg</f>
        <v>3.7760059971723601E-3</v>
      </c>
      <c r="AT179" s="22">
        <f>Constants!$H70*'Activity data'!AT12*Constants!$H88*FracLEACHMM*MMLeachEF*NtoN2O*kgtoGg</f>
        <v>3.7827830542155757E-3</v>
      </c>
      <c r="AU179" s="22">
        <f>Constants!$H70*'Activity data'!AU12*Constants!$H88*FracLEACHMM*MMLeachEF*NtoN2O*kgtoGg</f>
        <v>3.7901868503629212E-3</v>
      </c>
      <c r="AV179" s="22">
        <f>Constants!$H70*'Activity data'!AV12*Constants!$H88*FracLEACHMM*MMLeachEF*NtoN2O*kgtoGg</f>
        <v>3.7981531197804411E-3</v>
      </c>
      <c r="AW179" s="22">
        <f>Constants!$H70*'Activity data'!AW12*Constants!$H88*FracLEACHMM*MMLeachEF*NtoN2O*kgtoGg</f>
        <v>3.8034636910725143E-3</v>
      </c>
      <c r="AX179" s="22">
        <f>Constants!$H70*'Activity data'!AX12*Constants!$H88*FracLEACHMM*MMLeachEF*NtoN2O*kgtoGg</f>
        <v>3.8093156325282552E-3</v>
      </c>
      <c r="AY179" s="22">
        <f>Constants!$H70*'Activity data'!AY12*Constants!$H88*FracLEACHMM*MMLeachEF*NtoN2O*kgtoGg</f>
        <v>3.8156886652517962E-3</v>
      </c>
      <c r="AZ179" s="22">
        <f>Constants!$H70*'Activity data'!AZ12*Constants!$H88*FracLEACHMM*MMLeachEF*NtoN2O*kgtoGg</f>
        <v>3.8226560195115172E-3</v>
      </c>
      <c r="BA179" s="22">
        <f>Constants!$H70*'Activity data'!BA12*Constants!$H88*FracLEACHMM*MMLeachEF*NtoN2O*kgtoGg</f>
        <v>3.8299936242918819E-3</v>
      </c>
      <c r="BB179" s="22">
        <f>Constants!$H70*'Activity data'!BB12*Constants!$H88*FracLEACHMM*MMLeachEF*NtoN2O*kgtoGg</f>
        <v>3.8346663178555475E-3</v>
      </c>
      <c r="BC179" s="22">
        <f>Constants!$H70*'Activity data'!BC12*Constants!$H88*FracLEACHMM*MMLeachEF*NtoN2O*kgtoGg</f>
        <v>3.8398220423680111E-3</v>
      </c>
      <c r="BD179" s="22">
        <f>Constants!$H70*'Activity data'!BD12*Constants!$H88*FracLEACHMM*MMLeachEF*NtoN2O*kgtoGg</f>
        <v>3.8452681052176816E-3</v>
      </c>
      <c r="BE179" s="22">
        <f>Constants!$H70*'Activity data'!BE12*Constants!$H88*FracLEACHMM*MMLeachEF*NtoN2O*kgtoGg</f>
        <v>3.8510851529999311E-3</v>
      </c>
      <c r="BF179" s="22">
        <f>Constants!$H70*'Activity data'!BF12*Constants!$H88*FracLEACHMM*MMLeachEF*NtoN2O*kgtoGg</f>
        <v>3.8572453022340698E-3</v>
      </c>
      <c r="BG179" s="22">
        <f>Constants!$H70*'Activity data'!BG12*Constants!$H88*FracLEACHMM*MMLeachEF*NtoN2O*kgtoGg</f>
        <v>3.8608984743299644E-3</v>
      </c>
      <c r="BH179" s="22">
        <f>Constants!$H70*'Activity data'!BH12*Constants!$H88*FracLEACHMM*MMLeachEF*NtoN2O*kgtoGg</f>
        <v>3.8647751982605109E-3</v>
      </c>
      <c r="BI179" s="22">
        <f>Constants!$H70*'Activity data'!BI12*Constants!$H88*FracLEACHMM*MMLeachEF*NtoN2O*kgtoGg</f>
        <v>3.8689534822933655E-3</v>
      </c>
      <c r="BJ179" s="22">
        <f>Constants!$H70*'Activity data'!BJ12*Constants!$H88*FracLEACHMM*MMLeachEF*NtoN2O*kgtoGg</f>
        <v>3.8734455619813856E-3</v>
      </c>
      <c r="BK179" s="22">
        <f>Constants!$H70*'Activity data'!BK12*Constants!$H88*FracLEACHMM*MMLeachEF*NtoN2O*kgtoGg</f>
        <v>3.8782488041869062E-3</v>
      </c>
      <c r="BL179" s="22">
        <f>Constants!$H70*'Activity data'!BL12*Constants!$H88*FracLEACHMM*MMLeachEF*NtoN2O*kgtoGg</f>
        <v>3.8803641745503359E-3</v>
      </c>
      <c r="BM179" s="22">
        <f>Constants!$H70*'Activity data'!BM12*Constants!$H88*FracLEACHMM*MMLeachEF*NtoN2O*kgtoGg</f>
        <v>3.8816354982895724E-3</v>
      </c>
      <c r="BN179" s="22">
        <f>Constants!$H70*'Activity data'!BN12*Constants!$H88*FracLEACHMM*MMLeachEF*NtoN2O*kgtoGg</f>
        <v>3.8829167928966031E-3</v>
      </c>
      <c r="BO179" s="22">
        <f>Constants!$H70*'Activity data'!BO12*Constants!$H88*FracLEACHMM*MMLeachEF*NtoN2O*kgtoGg</f>
        <v>3.8844078460358979E-3</v>
      </c>
      <c r="BP179" s="22">
        <f>Constants!$H70*'Activity data'!BP12*Constants!$H88*FracLEACHMM*MMLeachEF*NtoN2O*kgtoGg</f>
        <v>3.8860174350034411E-3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5.4322987485311551E-4</v>
      </c>
      <c r="AE180" s="22">
        <f>Constants!$H71*'Activity data'!AE13*Constants!$H89*FracLEACHMM*MMLeachEF*NtoN2O*kgtoGg</f>
        <v>5.4464201031358161E-4</v>
      </c>
      <c r="AF180" s="22">
        <f>Constants!$H71*'Activity data'!AF13*Constants!$H89*FracLEACHMM*MMLeachEF*NtoN2O*kgtoGg</f>
        <v>5.4659000127818633E-4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5.5840147541839707E-4</v>
      </c>
      <c r="AK180" s="22">
        <f>Constants!$H71*'Activity data'!AK13*Constants!$H89*FracLEACHMM*MMLeachEF*NtoN2O*kgtoGg</f>
        <v>5.620753208024884E-4</v>
      </c>
      <c r="AL180" s="22">
        <f>Constants!$H71*'Activity data'!AL13*Constants!$H89*FracLEACHMM*MMLeachEF*NtoN2O*kgtoGg</f>
        <v>5.6540708222041177E-4</v>
      </c>
      <c r="AM180" s="22">
        <f>Constants!$H71*'Activity data'!AM13*Constants!$H89*FracLEACHMM*MMLeachEF*NtoN2O*kgtoGg</f>
        <v>5.6703451796367857E-4</v>
      </c>
      <c r="AN180" s="22">
        <f>Constants!$H71*'Activity data'!AN13*Constants!$H89*FracLEACHMM*MMLeachEF*NtoN2O*kgtoGg</f>
        <v>5.6875902125281142E-4</v>
      </c>
      <c r="AO180" s="22">
        <f>Constants!$H71*'Activity data'!AO13*Constants!$H89*FracLEACHMM*MMLeachEF*NtoN2O*kgtoGg</f>
        <v>5.7062145320981202E-4</v>
      </c>
      <c r="AP180" s="22">
        <f>Constants!$H71*'Activity data'!AP13*Constants!$H89*FracLEACHMM*MMLeachEF*NtoN2O*kgtoGg</f>
        <v>5.7264263424993431E-4</v>
      </c>
      <c r="AQ180" s="22">
        <f>Constants!$H71*'Activity data'!AQ13*Constants!$H89*FracLEACHMM*MMLeachEF*NtoN2O*kgtoGg</f>
        <v>5.7481997628860461E-4</v>
      </c>
      <c r="AR180" s="22">
        <f>Constants!$H71*'Activity data'!AR13*Constants!$H89*FracLEACHMM*MMLeachEF*NtoN2O*kgtoGg</f>
        <v>5.7619508147860592E-4</v>
      </c>
      <c r="AS180" s="22">
        <f>Constants!$H71*'Activity data'!AS13*Constants!$H89*FracLEACHMM*MMLeachEF*NtoN2O*kgtoGg</f>
        <v>5.7770373840752148E-4</v>
      </c>
      <c r="AT180" s="22">
        <f>Constants!$H71*'Activity data'!AT13*Constants!$H89*FracLEACHMM*MMLeachEF*NtoN2O*kgtoGg</f>
        <v>5.793345579171859E-4</v>
      </c>
      <c r="AU180" s="22">
        <f>Constants!$H71*'Activity data'!AU13*Constants!$H89*FracLEACHMM*MMLeachEF*NtoN2O*kgtoGg</f>
        <v>5.8107910018373368E-4</v>
      </c>
      <c r="AV180" s="22">
        <f>Constants!$H71*'Activity data'!AV13*Constants!$H89*FracLEACHMM*MMLeachEF*NtoN2O*kgtoGg</f>
        <v>5.8292381082324085E-4</v>
      </c>
      <c r="AW180" s="22">
        <f>Constants!$H71*'Activity data'!AW13*Constants!$H89*FracLEACHMM*MMLeachEF*NtoN2O*kgtoGg</f>
        <v>5.84146805418094E-4</v>
      </c>
      <c r="AX180" s="22">
        <f>Constants!$H71*'Activity data'!AX13*Constants!$H89*FracLEACHMM*MMLeachEF*NtoN2O*kgtoGg</f>
        <v>5.8546978628344225E-4</v>
      </c>
      <c r="AY180" s="22">
        <f>Constants!$H71*'Activity data'!AY13*Constants!$H89*FracLEACHMM*MMLeachEF*NtoN2O*kgtoGg</f>
        <v>5.868887967513984E-4</v>
      </c>
      <c r="AZ180" s="22">
        <f>Constants!$H71*'Activity data'!AZ13*Constants!$H89*FracLEACHMM*MMLeachEF*NtoN2O*kgtoGg</f>
        <v>5.8842070274036111E-4</v>
      </c>
      <c r="BA180" s="22">
        <f>Constants!$H71*'Activity data'!BA13*Constants!$H89*FracLEACHMM*MMLeachEF*NtoN2O*kgtoGg</f>
        <v>5.9001592469927011E-4</v>
      </c>
      <c r="BB180" s="22">
        <f>Constants!$H71*'Activity data'!BB13*Constants!$H89*FracLEACHMM*MMLeachEF*NtoN2O*kgtoGg</f>
        <v>5.9100005640467634E-4</v>
      </c>
      <c r="BC180" s="22">
        <f>Constants!$H71*'Activity data'!BC13*Constants!$H89*FracLEACHMM*MMLeachEF*NtoN2O*kgtoGg</f>
        <v>5.9207612635205867E-4</v>
      </c>
      <c r="BD180" s="22">
        <f>Constants!$H71*'Activity data'!BD13*Constants!$H89*FracLEACHMM*MMLeachEF*NtoN2O*kgtoGg</f>
        <v>5.9320167613261812E-4</v>
      </c>
      <c r="BE180" s="22">
        <f>Constants!$H71*'Activity data'!BE13*Constants!$H89*FracLEACHMM*MMLeachEF*NtoN2O*kgtoGg</f>
        <v>5.9439496284276454E-4</v>
      </c>
      <c r="BF180" s="22">
        <f>Constants!$H71*'Activity data'!BF13*Constants!$H89*FracLEACHMM*MMLeachEF*NtoN2O*kgtoGg</f>
        <v>5.9565010910208878E-4</v>
      </c>
      <c r="BG180" s="22">
        <f>Constants!$H71*'Activity data'!BG13*Constants!$H89*FracLEACHMM*MMLeachEF*NtoN2O*kgtoGg</f>
        <v>5.9633931391522366E-4</v>
      </c>
      <c r="BH180" s="22">
        <f>Constants!$H71*'Activity data'!BH13*Constants!$H89*FracLEACHMM*MMLeachEF*NtoN2O*kgtoGg</f>
        <v>5.9706677218228225E-4</v>
      </c>
      <c r="BI180" s="22">
        <f>Constants!$H71*'Activity data'!BI13*Constants!$H89*FracLEACHMM*MMLeachEF*NtoN2O*kgtoGg</f>
        <v>5.9784990336629216E-4</v>
      </c>
      <c r="BJ180" s="22">
        <f>Constants!$H71*'Activity data'!BJ13*Constants!$H89*FracLEACHMM*MMLeachEF*NtoN2O*kgtoGg</f>
        <v>5.9869155998021925E-4</v>
      </c>
      <c r="BK180" s="22">
        <f>Constants!$H71*'Activity data'!BK13*Constants!$H89*FracLEACHMM*MMLeachEF*NtoN2O*kgtoGg</f>
        <v>5.9959129676664838E-4</v>
      </c>
      <c r="BL180" s="22">
        <f>Constants!$H71*'Activity data'!BL13*Constants!$H89*FracLEACHMM*MMLeachEF*NtoN2O*kgtoGg</f>
        <v>5.9989391616373721E-4</v>
      </c>
      <c r="BM180" s="22">
        <f>Constants!$H71*'Activity data'!BM13*Constants!$H89*FracLEACHMM*MMLeachEF*NtoN2O*kgtoGg</f>
        <v>6.0000495126574663E-4</v>
      </c>
      <c r="BN180" s="22">
        <f>Constants!$H71*'Activity data'!BN13*Constants!$H89*FracLEACHMM*MMLeachEF*NtoN2O*kgtoGg</f>
        <v>6.0011165491844658E-4</v>
      </c>
      <c r="BO180" s="22">
        <f>Constants!$H71*'Activity data'!BO13*Constants!$H89*FracLEACHMM*MMLeachEF*NtoN2O*kgtoGg</f>
        <v>6.0025778344359828E-4</v>
      </c>
      <c r="BP180" s="22">
        <f>Constants!$H71*'Activity data'!BP13*Constants!$H89*FracLEACHMM*MMLeachEF*NtoN2O*kgtoGg</f>
        <v>6.0042361794918314E-4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6.6992563985089938E-3</v>
      </c>
      <c r="AE181" s="22">
        <f>Constants!$H72*'Activity data'!AE14*Constants!$H90*FracLEACHMM*MMLeachEF*NtoN2O*kgtoGg</f>
        <v>6.716671231449923E-3</v>
      </c>
      <c r="AF181" s="22">
        <f>Constants!$H72*'Activity data'!AF14*Constants!$H90*FracLEACHMM*MMLeachEF*NtoN2O*kgtoGg</f>
        <v>6.7406943780734287E-3</v>
      </c>
      <c r="AG181" s="22">
        <f>Constants!$H72*'Activity data'!AG14*Constants!$H90*FracLEACHMM*MMLeachEF*NtoN2O*kgtoGg</f>
        <v>6.769960915195136E-3</v>
      </c>
      <c r="AH181" s="22">
        <f>Constants!$H72*'Activity data'!AH14*Constants!$H90*FracLEACHMM*MMLeachEF*NtoN2O*kgtoGg</f>
        <v>6.8044291009834827E-3</v>
      </c>
      <c r="AI181" s="22">
        <f>Constants!$H72*'Activity data'!AI14*Constants!$H90*FracLEACHMM*MMLeachEF*NtoN2O*kgtoGg</f>
        <v>6.8438891439814974E-3</v>
      </c>
      <c r="AJ181" s="22">
        <f>Constants!$H72*'Activity data'!AJ14*Constants!$H90*FracLEACHMM*MMLeachEF*NtoN2O*kgtoGg</f>
        <v>6.8863566425632549E-3</v>
      </c>
      <c r="AK181" s="22">
        <f>Constants!$H72*'Activity data'!AK14*Constants!$H90*FracLEACHMM*MMLeachEF*NtoN2O*kgtoGg</f>
        <v>6.9316634884048281E-3</v>
      </c>
      <c r="AL181" s="22">
        <f>Constants!$H72*'Activity data'!AL14*Constants!$H90*FracLEACHMM*MMLeachEF*NtoN2O*kgtoGg</f>
        <v>6.9727516630994982E-3</v>
      </c>
      <c r="AM181" s="22">
        <f>Constants!$H72*'Activity data'!AM14*Constants!$H90*FracLEACHMM*MMLeachEF*NtoN2O*kgtoGg</f>
        <v>6.9928216368269E-3</v>
      </c>
      <c r="AN181" s="22">
        <f>Constants!$H72*'Activity data'!AN14*Constants!$H90*FracLEACHMM*MMLeachEF*NtoN2O*kgtoGg</f>
        <v>7.0140886735433504E-3</v>
      </c>
      <c r="AO181" s="22">
        <f>Constants!$H72*'Activity data'!AO14*Constants!$H90*FracLEACHMM*MMLeachEF*NtoN2O*kgtoGg</f>
        <v>7.0370566835558646E-3</v>
      </c>
      <c r="AP181" s="22">
        <f>Constants!$H72*'Activity data'!AP14*Constants!$H90*FracLEACHMM*MMLeachEF*NtoN2O*kgtoGg</f>
        <v>7.061982429805087E-3</v>
      </c>
      <c r="AQ181" s="22">
        <f>Constants!$H72*'Activity data'!AQ14*Constants!$H90*FracLEACHMM*MMLeachEF*NtoN2O*kgtoGg</f>
        <v>7.0888339953384602E-3</v>
      </c>
      <c r="AR181" s="22">
        <f>Constants!$H72*'Activity data'!AR14*Constants!$H90*FracLEACHMM*MMLeachEF*NtoN2O*kgtoGg</f>
        <v>7.1057921610601614E-3</v>
      </c>
      <c r="AS181" s="22">
        <f>Constants!$H72*'Activity data'!AS14*Constants!$H90*FracLEACHMM*MMLeachEF*NtoN2O*kgtoGg</f>
        <v>7.1243973226170904E-3</v>
      </c>
      <c r="AT181" s="22">
        <f>Constants!$H72*'Activity data'!AT14*Constants!$H90*FracLEACHMM*MMLeachEF*NtoN2O*kgtoGg</f>
        <v>7.1445090258585361E-3</v>
      </c>
      <c r="AU181" s="22">
        <f>Constants!$H72*'Activity data'!AU14*Constants!$H90*FracLEACHMM*MMLeachEF*NtoN2O*kgtoGg</f>
        <v>7.1660231886147702E-3</v>
      </c>
      <c r="AV181" s="22">
        <f>Constants!$H72*'Activity data'!AV14*Constants!$H90*FracLEACHMM*MMLeachEF*NtoN2O*kgtoGg</f>
        <v>7.1887726545907674E-3</v>
      </c>
      <c r="AW181" s="22">
        <f>Constants!$H72*'Activity data'!AW14*Constants!$H90*FracLEACHMM*MMLeachEF*NtoN2O*kgtoGg</f>
        <v>7.203854951688524E-3</v>
      </c>
      <c r="AX181" s="22">
        <f>Constants!$H72*'Activity data'!AX14*Constants!$H90*FracLEACHMM*MMLeachEF*NtoN2O*kgtoGg</f>
        <v>7.2201703062696491E-3</v>
      </c>
      <c r="AY181" s="22">
        <f>Constants!$H72*'Activity data'!AY14*Constants!$H90*FracLEACHMM*MMLeachEF*NtoN2O*kgtoGg</f>
        <v>7.2376699236454027E-3</v>
      </c>
      <c r="AZ181" s="22">
        <f>Constants!$H72*'Activity data'!AZ14*Constants!$H90*FracLEACHMM*MMLeachEF*NtoN2O*kgtoGg</f>
        <v>7.2565617988414174E-3</v>
      </c>
      <c r="BA181" s="22">
        <f>Constants!$H72*'Activity data'!BA14*Constants!$H90*FracLEACHMM*MMLeachEF*NtoN2O*kgtoGg</f>
        <v>7.2762345035470499E-3</v>
      </c>
      <c r="BB181" s="22">
        <f>Constants!$H72*'Activity data'!BB14*Constants!$H90*FracLEACHMM*MMLeachEF*NtoN2O*kgtoGg</f>
        <v>7.2883710794785584E-3</v>
      </c>
      <c r="BC181" s="22">
        <f>Constants!$H72*'Activity data'!BC14*Constants!$H90*FracLEACHMM*MMLeachEF*NtoN2O*kgtoGg</f>
        <v>7.3016414624489231E-3</v>
      </c>
      <c r="BD181" s="22">
        <f>Constants!$H72*'Activity data'!BD14*Constants!$H90*FracLEACHMM*MMLeachEF*NtoN2O*kgtoGg</f>
        <v>7.3155220439822801E-3</v>
      </c>
      <c r="BE181" s="22">
        <f>Constants!$H72*'Activity data'!BE14*Constants!$H90*FracLEACHMM*MMLeachEF*NtoN2O*kgtoGg</f>
        <v>7.3302379754843251E-3</v>
      </c>
      <c r="BF181" s="22">
        <f>Constants!$H72*'Activity data'!BF14*Constants!$H90*FracLEACHMM*MMLeachEF*NtoN2O*kgtoGg</f>
        <v>7.345716775524762E-3</v>
      </c>
      <c r="BG181" s="22">
        <f>Constants!$H72*'Activity data'!BG14*Constants!$H90*FracLEACHMM*MMLeachEF*NtoN2O*kgtoGg</f>
        <v>7.3542162339824248E-3</v>
      </c>
      <c r="BH181" s="22">
        <f>Constants!$H72*'Activity data'!BH14*Constants!$H90*FracLEACHMM*MMLeachEF*NtoN2O*kgtoGg</f>
        <v>7.3631874442855383E-3</v>
      </c>
      <c r="BI181" s="22">
        <f>Constants!$H72*'Activity data'!BI14*Constants!$H90*FracLEACHMM*MMLeachEF*NtoN2O*kgtoGg</f>
        <v>7.3728452279204493E-3</v>
      </c>
      <c r="BJ181" s="22">
        <f>Constants!$H72*'Activity data'!BJ14*Constants!$H90*FracLEACHMM*MMLeachEF*NtoN2O*kgtoGg</f>
        <v>7.3832247628415025E-3</v>
      </c>
      <c r="BK181" s="22">
        <f>Constants!$H72*'Activity data'!BK14*Constants!$H90*FracLEACHMM*MMLeachEF*NtoN2O*kgtoGg</f>
        <v>7.3943205580149366E-3</v>
      </c>
      <c r="BL181" s="22">
        <f>Constants!$H72*'Activity data'!BL14*Constants!$H90*FracLEACHMM*MMLeachEF*NtoN2O*kgtoGg</f>
        <v>7.3980525415197253E-3</v>
      </c>
      <c r="BM181" s="22">
        <f>Constants!$H72*'Activity data'!BM14*Constants!$H90*FracLEACHMM*MMLeachEF*NtoN2O*kgtoGg</f>
        <v>7.3994218561543382E-3</v>
      </c>
      <c r="BN181" s="22">
        <f>Constants!$H72*'Activity data'!BN14*Constants!$H90*FracLEACHMM*MMLeachEF*NtoN2O*kgtoGg</f>
        <v>7.4007377541952706E-3</v>
      </c>
      <c r="BO181" s="22">
        <f>Constants!$H72*'Activity data'!BO14*Constants!$H90*FracLEACHMM*MMLeachEF*NtoN2O*kgtoGg</f>
        <v>7.402539850328866E-3</v>
      </c>
      <c r="BP181" s="22">
        <f>Constants!$H72*'Activity data'!BP14*Constants!$H90*FracLEACHMM*MMLeachEF*NtoN2O*kgtoGg</f>
        <v>7.4045849658942297E-3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2.6729002214214585E-2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2.1880479511974839E-2</v>
      </c>
      <c r="AM184" s="22">
        <f>Constants!$H75*'Activity data'!AM17*Constants!$H93*FracLEACHMM*MMLeachEF*NtoN2O*kgtoGg</f>
        <v>2.2157176233354871E-2</v>
      </c>
      <c r="AN184" s="22">
        <f>Constants!$H75*'Activity data'!AN17*Constants!$H93*FracLEACHMM*MMLeachEF*NtoN2O*kgtoGg</f>
        <v>2.2121902898777659E-2</v>
      </c>
      <c r="AO184" s="22">
        <f>Constants!$H75*'Activity data'!AO17*Constants!$H93*FracLEACHMM*MMLeachEF*NtoN2O*kgtoGg</f>
        <v>2.2012548787333792E-2</v>
      </c>
      <c r="AP184" s="22">
        <f>Constants!$H75*'Activity data'!AP17*Constants!$H93*FracLEACHMM*MMLeachEF*NtoN2O*kgtoGg</f>
        <v>2.1961582225571961E-2</v>
      </c>
      <c r="AQ184" s="22">
        <f>Constants!$H75*'Activity data'!AQ17*Constants!$H93*FracLEACHMM*MMLeachEF*NtoN2O*kgtoGg</f>
        <v>2.1989455688781814E-2</v>
      </c>
      <c r="AR184" s="22">
        <f>Constants!$H75*'Activity data'!AR17*Constants!$H93*FracLEACHMM*MMLeachEF*NtoN2O*kgtoGg</f>
        <v>2.2059184434067524E-2</v>
      </c>
      <c r="AS184" s="22">
        <f>Constants!$H75*'Activity data'!AS17*Constants!$H93*FracLEACHMM*MMLeachEF*NtoN2O*kgtoGg</f>
        <v>2.2189076744054705E-2</v>
      </c>
      <c r="AT184" s="22">
        <f>Constants!$H75*'Activity data'!AT17*Constants!$H93*FracLEACHMM*MMLeachEF*NtoN2O*kgtoGg</f>
        <v>2.2354932911608817E-2</v>
      </c>
      <c r="AU184" s="22">
        <f>Constants!$H75*'Activity data'!AU17*Constants!$H93*FracLEACHMM*MMLeachEF*NtoN2O*kgtoGg</f>
        <v>2.2543206182629286E-2</v>
      </c>
      <c r="AV184" s="22">
        <f>Constants!$H75*'Activity data'!AV17*Constants!$H93*FracLEACHMM*MMLeachEF*NtoN2O*kgtoGg</f>
        <v>2.2718361707734662E-2</v>
      </c>
      <c r="AW184" s="22">
        <f>Constants!$H75*'Activity data'!AW17*Constants!$H93*FracLEACHMM*MMLeachEF*NtoN2O*kgtoGg</f>
        <v>2.3020347598077539E-2</v>
      </c>
      <c r="AX184" s="22">
        <f>Constants!$H75*'Activity data'!AX17*Constants!$H93*FracLEACHMM*MMLeachEF*NtoN2O*kgtoGg</f>
        <v>2.3354103133938115E-2</v>
      </c>
      <c r="AY184" s="22">
        <f>Constants!$H75*'Activity data'!AY17*Constants!$H93*FracLEACHMM*MMLeachEF*NtoN2O*kgtoGg</f>
        <v>2.371825576874538E-2</v>
      </c>
      <c r="AZ184" s="22">
        <f>Constants!$H75*'Activity data'!AZ17*Constants!$H93*FracLEACHMM*MMLeachEF*NtoN2O*kgtoGg</f>
        <v>2.4189134778027799E-2</v>
      </c>
      <c r="BA184" s="22">
        <f>Constants!$H75*'Activity data'!BA17*Constants!$H93*FracLEACHMM*MMLeachEF*NtoN2O*kgtoGg</f>
        <v>2.4589005635902859E-2</v>
      </c>
      <c r="BB184" s="22">
        <f>Constants!$H75*'Activity data'!BB17*Constants!$H93*FracLEACHMM*MMLeachEF*NtoN2O*kgtoGg</f>
        <v>2.5040506952968489E-2</v>
      </c>
      <c r="BC184" s="22">
        <f>Constants!$H75*'Activity data'!BC17*Constants!$H93*FracLEACHMM*MMLeachEF*NtoN2O*kgtoGg</f>
        <v>2.5558770959666043E-2</v>
      </c>
      <c r="BD184" s="22">
        <f>Constants!$H75*'Activity data'!BD17*Constants!$H93*FracLEACHMM*MMLeachEF*NtoN2O*kgtoGg</f>
        <v>2.5998066125161857E-2</v>
      </c>
      <c r="BE184" s="22">
        <f>Constants!$H75*'Activity data'!BE17*Constants!$H93*FracLEACHMM*MMLeachEF*NtoN2O*kgtoGg</f>
        <v>2.6435110118439676E-2</v>
      </c>
      <c r="BF184" s="22">
        <f>Constants!$H75*'Activity data'!BF17*Constants!$H93*FracLEACHMM*MMLeachEF*NtoN2O*kgtoGg</f>
        <v>2.6857367489303636E-2</v>
      </c>
      <c r="BG184" s="22">
        <f>Constants!$H75*'Activity data'!BG17*Constants!$H93*FracLEACHMM*MMLeachEF*NtoN2O*kgtoGg</f>
        <v>2.7347857914930294E-2</v>
      </c>
      <c r="BH184" s="22">
        <f>Constants!$H75*'Activity data'!BH17*Constants!$H93*FracLEACHMM*MMLeachEF*NtoN2O*kgtoGg</f>
        <v>2.7761887760397373E-2</v>
      </c>
      <c r="BI184" s="22">
        <f>Constants!$H75*'Activity data'!BI17*Constants!$H93*FracLEACHMM*MMLeachEF*NtoN2O*kgtoGg</f>
        <v>2.8167703132600332E-2</v>
      </c>
      <c r="BJ184" s="22">
        <f>Constants!$H75*'Activity data'!BJ17*Constants!$H93*FracLEACHMM*MMLeachEF*NtoN2O*kgtoGg</f>
        <v>2.8581117639726164E-2</v>
      </c>
      <c r="BK184" s="22">
        <f>Constants!$H75*'Activity data'!BK17*Constants!$H93*FracLEACHMM*MMLeachEF*NtoN2O*kgtoGg</f>
        <v>2.9005853032834639E-2</v>
      </c>
      <c r="BL184" s="22">
        <f>Constants!$H75*'Activity data'!BL17*Constants!$H93*FracLEACHMM*MMLeachEF*NtoN2O*kgtoGg</f>
        <v>2.9431025586438758E-2</v>
      </c>
      <c r="BM184" s="22">
        <f>Constants!$H75*'Activity data'!BM17*Constants!$H93*FracLEACHMM*MMLeachEF*NtoN2O*kgtoGg</f>
        <v>2.9082103991450552E-2</v>
      </c>
      <c r="BN184" s="22">
        <f>Constants!$H75*'Activity data'!BN17*Constants!$H93*FracLEACHMM*MMLeachEF*NtoN2O*kgtoGg</f>
        <v>2.8584700910699923E-2</v>
      </c>
      <c r="BO184" s="22">
        <f>Constants!$H75*'Activity data'!BO17*Constants!$H93*FracLEACHMM*MMLeachEF*NtoN2O*kgtoGg</f>
        <v>2.8085546854150392E-2</v>
      </c>
      <c r="BP184" s="22">
        <f>Constants!$H75*'Activity data'!BP17*Constants!$H93*FracLEACHMM*MMLeachEF*NtoN2O*kgtoGg</f>
        <v>2.7528749363619823E-2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3.9947810410006996E-3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3.8999555700251309E-3</v>
      </c>
      <c r="AI185" s="22">
        <f>Constants!$H76*'Activity data'!AI18*Constants!$H94*FracLEACHMM*MMLeachEF*NtoN2O*kgtoGg</f>
        <v>3.8177534504158584E-3</v>
      </c>
      <c r="AJ185" s="22">
        <f>Constants!$H76*'Activity data'!AJ18*Constants!$H94*FracLEACHMM*MMLeachEF*NtoN2O*kgtoGg</f>
        <v>3.7580655955978047E-3</v>
      </c>
      <c r="AK185" s="22">
        <f>Constants!$H76*'Activity data'!AK18*Constants!$H94*FracLEACHMM*MMLeachEF*NtoN2O*kgtoGg</f>
        <v>3.7036593154610876E-3</v>
      </c>
      <c r="AL185" s="22">
        <f>Constants!$H76*'Activity data'!AL18*Constants!$H94*FracLEACHMM*MMLeachEF*NtoN2O*kgtoGg</f>
        <v>3.2701454405940208E-3</v>
      </c>
      <c r="AM185" s="22">
        <f>Constants!$H76*'Activity data'!AM18*Constants!$H94*FracLEACHMM*MMLeachEF*NtoN2O*kgtoGg</f>
        <v>3.3114991285400747E-3</v>
      </c>
      <c r="AN185" s="22">
        <f>Constants!$H76*'Activity data'!AN18*Constants!$H94*FracLEACHMM*MMLeachEF*NtoN2O*kgtoGg</f>
        <v>3.3062273549402735E-3</v>
      </c>
      <c r="AO185" s="22">
        <f>Constants!$H76*'Activity data'!AO18*Constants!$H94*FracLEACHMM*MMLeachEF*NtoN2O*kgtoGg</f>
        <v>3.2898838443351855E-3</v>
      </c>
      <c r="AP185" s="22">
        <f>Constants!$H76*'Activity data'!AP18*Constants!$H94*FracLEACHMM*MMLeachEF*NtoN2O*kgtoGg</f>
        <v>3.2822666406319028E-3</v>
      </c>
      <c r="AQ185" s="22">
        <f>Constants!$H76*'Activity data'!AQ18*Constants!$H94*FracLEACHMM*MMLeachEF*NtoN2O*kgtoGg</f>
        <v>3.2864324670060186E-3</v>
      </c>
      <c r="AR185" s="22">
        <f>Constants!$H76*'Activity data'!AR18*Constants!$H94*FracLEACHMM*MMLeachEF*NtoN2O*kgtoGg</f>
        <v>3.2968537714545615E-3</v>
      </c>
      <c r="AS185" s="22">
        <f>Constants!$H76*'Activity data'!AS18*Constants!$H94*FracLEACHMM*MMLeachEF*NtoN2O*kgtoGg</f>
        <v>3.316266816997752E-3</v>
      </c>
      <c r="AT185" s="22">
        <f>Constants!$H76*'Activity data'!AT18*Constants!$H94*FracLEACHMM*MMLeachEF*NtoN2O*kgtoGg</f>
        <v>3.3410548382028925E-3</v>
      </c>
      <c r="AU185" s="22">
        <f>Constants!$H76*'Activity data'!AU18*Constants!$H94*FracLEACHMM*MMLeachEF*NtoN2O*kgtoGg</f>
        <v>3.3691932059418794E-3</v>
      </c>
      <c r="AV185" s="22">
        <f>Constants!$H76*'Activity data'!AV18*Constants!$H94*FracLEACHMM*MMLeachEF*NtoN2O*kgtoGg</f>
        <v>3.3953710619392626E-3</v>
      </c>
      <c r="AW185" s="22">
        <f>Constants!$H76*'Activity data'!AW18*Constants!$H94*FracLEACHMM*MMLeachEF*NtoN2O*kgtoGg</f>
        <v>3.440504340754658E-3</v>
      </c>
      <c r="AX185" s="22">
        <f>Constants!$H76*'Activity data'!AX18*Constants!$H94*FracLEACHMM*MMLeachEF*NtoN2O*kgtoGg</f>
        <v>3.4903857495816515E-3</v>
      </c>
      <c r="AY185" s="22">
        <f>Constants!$H76*'Activity data'!AY18*Constants!$H94*FracLEACHMM*MMLeachEF*NtoN2O*kgtoGg</f>
        <v>3.5448101545744008E-3</v>
      </c>
      <c r="AZ185" s="22">
        <f>Constants!$H76*'Activity data'!AZ18*Constants!$H94*FracLEACHMM*MMLeachEF*NtoN2O*kgtoGg</f>
        <v>3.615185341938719E-3</v>
      </c>
      <c r="BA185" s="22">
        <f>Constants!$H76*'Activity data'!BA18*Constants!$H94*FracLEACHMM*MMLeachEF*NtoN2O*kgtoGg</f>
        <v>3.6749480113075911E-3</v>
      </c>
      <c r="BB185" s="22">
        <f>Constants!$H76*'Activity data'!BB18*Constants!$H94*FracLEACHMM*MMLeachEF*NtoN2O*kgtoGg</f>
        <v>3.7424271071206574E-3</v>
      </c>
      <c r="BC185" s="22">
        <f>Constants!$H76*'Activity data'!BC18*Constants!$H94*FracLEACHMM*MMLeachEF*NtoN2O*kgtoGg</f>
        <v>3.8198842157547912E-3</v>
      </c>
      <c r="BD185" s="22">
        <f>Constants!$H76*'Activity data'!BD18*Constants!$H94*FracLEACHMM*MMLeachEF*NtoN2O*kgtoGg</f>
        <v>3.8855390420914327E-3</v>
      </c>
      <c r="BE185" s="22">
        <f>Constants!$H76*'Activity data'!BE18*Constants!$H94*FracLEACHMM*MMLeachEF*NtoN2O*kgtoGg</f>
        <v>3.950857419651406E-3</v>
      </c>
      <c r="BF185" s="22">
        <f>Constants!$H76*'Activity data'!BF18*Constants!$H94*FracLEACHMM*MMLeachEF*NtoN2O*kgtoGg</f>
        <v>4.0139658636565885E-3</v>
      </c>
      <c r="BG185" s="22">
        <f>Constants!$H76*'Activity data'!BG18*Constants!$H94*FracLEACHMM*MMLeachEF*NtoN2O*kgtoGg</f>
        <v>4.0872720737942696E-3</v>
      </c>
      <c r="BH185" s="22">
        <f>Constants!$H76*'Activity data'!BH18*Constants!$H94*FracLEACHMM*MMLeachEF*NtoN2O*kgtoGg</f>
        <v>4.149150873602246E-3</v>
      </c>
      <c r="BI185" s="22">
        <f>Constants!$H76*'Activity data'!BI18*Constants!$H94*FracLEACHMM*MMLeachEF*NtoN2O*kgtoGg</f>
        <v>4.2098019799185482E-3</v>
      </c>
      <c r="BJ185" s="22">
        <f>Constants!$H76*'Activity data'!BJ18*Constants!$H94*FracLEACHMM*MMLeachEF*NtoN2O*kgtoGg</f>
        <v>4.2715888143804292E-3</v>
      </c>
      <c r="BK185" s="22">
        <f>Constants!$H76*'Activity data'!BK18*Constants!$H94*FracLEACHMM*MMLeachEF*NtoN2O*kgtoGg</f>
        <v>4.3350676110161437E-3</v>
      </c>
      <c r="BL185" s="22">
        <f>Constants!$H76*'Activity data'!BL18*Constants!$H94*FracLEACHMM*MMLeachEF*NtoN2O*kgtoGg</f>
        <v>4.3986117434412714E-3</v>
      </c>
      <c r="BM185" s="22">
        <f>Constants!$H76*'Activity data'!BM18*Constants!$H94*FracLEACHMM*MMLeachEF*NtoN2O*kgtoGg</f>
        <v>4.3464636923736064E-3</v>
      </c>
      <c r="BN185" s="22">
        <f>Constants!$H76*'Activity data'!BN18*Constants!$H94*FracLEACHMM*MMLeachEF*NtoN2O*kgtoGg</f>
        <v>4.272124351877714E-3</v>
      </c>
      <c r="BO185" s="22">
        <f>Constants!$H76*'Activity data'!BO18*Constants!$H94*FracLEACHMM*MMLeachEF*NtoN2O*kgtoGg</f>
        <v>4.1975233194238258E-3</v>
      </c>
      <c r="BP185" s="22">
        <f>Constants!$H76*'Activity data'!BP18*Constants!$H94*FracLEACHMM*MMLeachEF*NtoN2O*kgtoGg</f>
        <v>4.1143071918249676E-3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1.6726645268412749E-2</v>
      </c>
      <c r="AE186" s="22">
        <f>Constants!$H77*'Activity data'!AE19*Constants!$H95*FracLEACHMM*MMLeachEF*NtoN2O*kgtoGg</f>
        <v>1.7066731126843742E-2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1.8014444056791572E-2</v>
      </c>
      <c r="AI186" s="22">
        <f>Constants!$H77*'Activity data'!AI19*Constants!$H95*FracLEACHMM*MMLeachEF*NtoN2O*kgtoGg</f>
        <v>1.8197780265539368E-2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1.7845993431000365E-2</v>
      </c>
      <c r="AM186" s="22">
        <f>Constants!$H77*'Activity data'!AM19*Constants!$H95*FracLEACHMM*MMLeachEF*NtoN2O*kgtoGg</f>
        <v>1.8290178782359352E-2</v>
      </c>
      <c r="AN186" s="22">
        <f>Constants!$H77*'Activity data'!AN19*Constants!$H95*FracLEACHMM*MMLeachEF*NtoN2O*kgtoGg</f>
        <v>1.8604006628477995E-2</v>
      </c>
      <c r="AO186" s="22">
        <f>Constants!$H77*'Activity data'!AO19*Constants!$H95*FracLEACHMM*MMLeachEF*NtoN2O*kgtoGg</f>
        <v>1.8885960915513943E-2</v>
      </c>
      <c r="AP186" s="22">
        <f>Constants!$H77*'Activity data'!AP19*Constants!$H95*FracLEACHMM*MMLeachEF*NtoN2O*kgtoGg</f>
        <v>1.9195221496124446E-2</v>
      </c>
      <c r="AQ186" s="22">
        <f>Constants!$H77*'Activity data'!AQ19*Constants!$H95*FracLEACHMM*MMLeachEF*NtoN2O*kgtoGg</f>
        <v>1.9543372703744517E-2</v>
      </c>
      <c r="AR186" s="22">
        <f>Constants!$H77*'Activity data'!AR19*Constants!$H95*FracLEACHMM*MMLeachEF*NtoN2O*kgtoGg</f>
        <v>1.9898482048221148E-2</v>
      </c>
      <c r="AS186" s="22">
        <f>Constants!$H77*'Activity data'!AS19*Constants!$H95*FracLEACHMM*MMLeachEF*NtoN2O*kgtoGg</f>
        <v>2.0287327925180291E-2</v>
      </c>
      <c r="AT186" s="22">
        <f>Constants!$H77*'Activity data'!AT19*Constants!$H95*FracLEACHMM*MMLeachEF*NtoN2O*kgtoGg</f>
        <v>2.0699779230193723E-2</v>
      </c>
      <c r="AU186" s="22">
        <f>Constants!$H77*'Activity data'!AU19*Constants!$H95*FracLEACHMM*MMLeachEF*NtoN2O*kgtoGg</f>
        <v>2.1130197399073566E-2</v>
      </c>
      <c r="AV186" s="22">
        <f>Constants!$H77*'Activity data'!AV19*Constants!$H95*FracLEACHMM*MMLeachEF*NtoN2O*kgtoGg</f>
        <v>2.156088170400108E-2</v>
      </c>
      <c r="AW186" s="22">
        <f>Constants!$H77*'Activity data'!AW19*Constants!$H95*FracLEACHMM*MMLeachEF*NtoN2O*kgtoGg</f>
        <v>2.205263690339446E-2</v>
      </c>
      <c r="AX186" s="22">
        <f>Constants!$H77*'Activity data'!AX19*Constants!$H95*FracLEACHMM*MMLeachEF*NtoN2O*kgtoGg</f>
        <v>2.257145142762864E-2</v>
      </c>
      <c r="AY186" s="22">
        <f>Constants!$H77*'Activity data'!AY19*Constants!$H95*FracLEACHMM*MMLeachEF*NtoN2O*kgtoGg</f>
        <v>2.3117850213097563E-2</v>
      </c>
      <c r="AZ186" s="22">
        <f>Constants!$H77*'Activity data'!AZ19*Constants!$H95*FracLEACHMM*MMLeachEF*NtoN2O*kgtoGg</f>
        <v>2.3736368343564129E-2</v>
      </c>
      <c r="BA186" s="22">
        <f>Constants!$H77*'Activity data'!BA19*Constants!$H95*FracLEACHMM*MMLeachEF*NtoN2O*kgtoGg</f>
        <v>2.4328143644126953E-2</v>
      </c>
      <c r="BB186" s="22">
        <f>Constants!$H77*'Activity data'!BB19*Constants!$H95*FracLEACHMM*MMLeachEF*NtoN2O*kgtoGg</f>
        <v>2.4950098354995447E-2</v>
      </c>
      <c r="BC186" s="22">
        <f>Constants!$H77*'Activity data'!BC19*Constants!$H95*FracLEACHMM*MMLeachEF*NtoN2O*kgtoGg</f>
        <v>2.5626478140536261E-2</v>
      </c>
      <c r="BD186" s="22">
        <f>Constants!$H77*'Activity data'!BD19*Constants!$H95*FracLEACHMM*MMLeachEF*NtoN2O*kgtoGg</f>
        <v>2.6270775721860345E-2</v>
      </c>
      <c r="BE186" s="22">
        <f>Constants!$H77*'Activity data'!BE19*Constants!$H95*FracLEACHMM*MMLeachEF*NtoN2O*kgtoGg</f>
        <v>2.6928478044535919E-2</v>
      </c>
      <c r="BF186" s="22">
        <f>Constants!$H77*'Activity data'!BF19*Constants!$H95*FracLEACHMM*MMLeachEF*NtoN2O*kgtoGg</f>
        <v>2.7591927758153049E-2</v>
      </c>
      <c r="BG186" s="22">
        <f>Constants!$H77*'Activity data'!BG19*Constants!$H95*FracLEACHMM*MMLeachEF*NtoN2O*kgtoGg</f>
        <v>2.8302133162204045E-2</v>
      </c>
      <c r="BH186" s="22">
        <f>Constants!$H77*'Activity data'!BH19*Constants!$H95*FracLEACHMM*MMLeachEF*NtoN2O*kgtoGg</f>
        <v>2.8978996526657606E-2</v>
      </c>
      <c r="BI186" s="22">
        <f>Constants!$H77*'Activity data'!BI19*Constants!$H95*FracLEACHMM*MMLeachEF*NtoN2O*kgtoGg</f>
        <v>2.9666000364759599E-2</v>
      </c>
      <c r="BJ186" s="22">
        <f>Constants!$H77*'Activity data'!BJ19*Constants!$H95*FracLEACHMM*MMLeachEF*NtoN2O*kgtoGg</f>
        <v>3.0374094636708027E-2</v>
      </c>
      <c r="BK186" s="22">
        <f>Constants!$H77*'Activity data'!BK19*Constants!$H95*FracLEACHMM*MMLeachEF*NtoN2O*kgtoGg</f>
        <v>3.1106612327043159E-2</v>
      </c>
      <c r="BL186" s="22">
        <f>Constants!$H77*'Activity data'!BL19*Constants!$H95*FracLEACHMM*MMLeachEF*NtoN2O*kgtoGg</f>
        <v>3.1843779401927626E-2</v>
      </c>
      <c r="BM186" s="22">
        <f>Constants!$H77*'Activity data'!BM19*Constants!$H95*FracLEACHMM*MMLeachEF*NtoN2O*kgtoGg</f>
        <v>3.2038734235922399E-2</v>
      </c>
      <c r="BN186" s="22">
        <f>Constants!$H77*'Activity data'!BN19*Constants!$H95*FracLEACHMM*MMLeachEF*NtoN2O*kgtoGg</f>
        <v>3.2121782698094313E-2</v>
      </c>
      <c r="BO186" s="22">
        <f>Constants!$H77*'Activity data'!BO19*Constants!$H95*FracLEACHMM*MMLeachEF*NtoN2O*kgtoGg</f>
        <v>3.2196953702536175E-2</v>
      </c>
      <c r="BP186" s="22">
        <f>Constants!$H77*'Activity data'!BP19*Constants!$H95*FracLEACHMM*MMLeachEF*NtoN2O*kgtoGg</f>
        <v>3.2221365142401308E-2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7.7585797913229351E-2</v>
      </c>
      <c r="AE187" s="22">
        <f>Constants!$H78*'Activity data'!AE20*Constants!$H96*FracLEACHMM*MMLeachEF*NtoN2O*kgtoGg</f>
        <v>7.8607464197542484E-2</v>
      </c>
      <c r="AF187" s="22">
        <f>Constants!$H78*'Activity data'!AF20*Constants!$H96*FracLEACHMM*MMLeachEF*NtoN2O*kgtoGg</f>
        <v>8.0248553313821205E-2</v>
      </c>
      <c r="AG187" s="22">
        <f>Constants!$H78*'Activity data'!AG20*Constants!$H96*FracLEACHMM*MMLeachEF*NtoN2O*kgtoGg</f>
        <v>8.0719757945382359E-2</v>
      </c>
      <c r="AH187" s="22">
        <f>Constants!$H78*'Activity data'!AH20*Constants!$H96*FracLEACHMM*MMLeachEF*NtoN2O*kgtoGg</f>
        <v>8.0430818839717769E-2</v>
      </c>
      <c r="AI187" s="22">
        <f>Constants!$H78*'Activity data'!AI20*Constants!$H96*FracLEACHMM*MMLeachEF*NtoN2O*kgtoGg</f>
        <v>7.9384810131347294E-2</v>
      </c>
      <c r="AJ187" s="22">
        <f>Constants!$H78*'Activity data'!AJ20*Constants!$H96*FracLEACHMM*MMLeachEF*NtoN2O*kgtoGg</f>
        <v>7.8944464359385638E-2</v>
      </c>
      <c r="AK187" s="22">
        <f>Constants!$H78*'Activity data'!AK20*Constants!$H96*FracLEACHMM*MMLeachEF*NtoN2O*kgtoGg</f>
        <v>7.8604018955287361E-2</v>
      </c>
      <c r="AL187" s="22">
        <f>Constants!$H78*'Activity data'!AL20*Constants!$H96*FracLEACHMM*MMLeachEF*NtoN2O*kgtoGg</f>
        <v>6.6259101712708143E-2</v>
      </c>
      <c r="AM187" s="22">
        <f>Constants!$H78*'Activity data'!AM20*Constants!$H96*FracLEACHMM*MMLeachEF*NtoN2O*kgtoGg</f>
        <v>6.8883299906211906E-2</v>
      </c>
      <c r="AN187" s="22">
        <f>Constants!$H78*'Activity data'!AN20*Constants!$H96*FracLEACHMM*MMLeachEF*NtoN2O*kgtoGg</f>
        <v>7.0028116503840471E-2</v>
      </c>
      <c r="AO187" s="22">
        <f>Constants!$H78*'Activity data'!AO20*Constants!$H96*FracLEACHMM*MMLeachEF*NtoN2O*kgtoGg</f>
        <v>7.0801620718195415E-2</v>
      </c>
      <c r="AP187" s="22">
        <f>Constants!$H78*'Activity data'!AP20*Constants!$H96*FracLEACHMM*MMLeachEF*NtoN2O*kgtoGg</f>
        <v>7.184918663209211E-2</v>
      </c>
      <c r="AQ187" s="22">
        <f>Constants!$H78*'Activity data'!AQ20*Constants!$H96*FracLEACHMM*MMLeachEF*NtoN2O*kgtoGg</f>
        <v>7.3286712745822241E-2</v>
      </c>
      <c r="AR187" s="22">
        <f>Constants!$H78*'Activity data'!AR20*Constants!$H96*FracLEACHMM*MMLeachEF*NtoN2O*kgtoGg</f>
        <v>7.5008223864134499E-2</v>
      </c>
      <c r="AS187" s="22">
        <f>Constants!$H78*'Activity data'!AS20*Constants!$H96*FracLEACHMM*MMLeachEF*NtoN2O*kgtoGg</f>
        <v>7.7052862322542437E-2</v>
      </c>
      <c r="AT187" s="22">
        <f>Constants!$H78*'Activity data'!AT20*Constants!$H96*FracLEACHMM*MMLeachEF*NtoN2O*kgtoGg</f>
        <v>7.930760435715456E-2</v>
      </c>
      <c r="AU187" s="22">
        <f>Constants!$H78*'Activity data'!AU20*Constants!$H96*FracLEACHMM*MMLeachEF*NtoN2O*kgtoGg</f>
        <v>8.170950892950328E-2</v>
      </c>
      <c r="AV187" s="22">
        <f>Constants!$H78*'Activity data'!AV20*Constants!$H96*FracLEACHMM*MMLeachEF*NtoN2O*kgtoGg</f>
        <v>8.4074028695274361E-2</v>
      </c>
      <c r="AW187" s="22">
        <f>Constants!$H78*'Activity data'!AW20*Constants!$H96*FracLEACHMM*MMLeachEF*NtoN2O*kgtoGg</f>
        <v>8.7213018718342278E-2</v>
      </c>
      <c r="AX187" s="22">
        <f>Constants!$H78*'Activity data'!AX20*Constants!$H96*FracLEACHMM*MMLeachEF*NtoN2O*kgtoGg</f>
        <v>9.0579194729692017E-2</v>
      </c>
      <c r="AY187" s="22">
        <f>Constants!$H78*'Activity data'!AY20*Constants!$H96*FracLEACHMM*MMLeachEF*NtoN2O*kgtoGg</f>
        <v>9.4173498616095905E-2</v>
      </c>
      <c r="AZ187" s="22">
        <f>Constants!$H78*'Activity data'!AZ20*Constants!$H96*FracLEACHMM*MMLeachEF*NtoN2O*kgtoGg</f>
        <v>9.8435430249938838E-2</v>
      </c>
      <c r="BA187" s="22">
        <f>Constants!$H78*'Activity data'!BA20*Constants!$H96*FracLEACHMM*MMLeachEF*NtoN2O*kgtoGg</f>
        <v>0.10237369040380326</v>
      </c>
      <c r="BB187" s="22">
        <f>Constants!$H78*'Activity data'!BB20*Constants!$H96*FracLEACHMM*MMLeachEF*NtoN2O*kgtoGg</f>
        <v>0.10673409977895588</v>
      </c>
      <c r="BC187" s="22">
        <f>Constants!$H78*'Activity data'!BC20*Constants!$H96*FracLEACHMM*MMLeachEF*NtoN2O*kgtoGg</f>
        <v>0.11157065419328152</v>
      </c>
      <c r="BD187" s="22">
        <f>Constants!$H78*'Activity data'!BD20*Constants!$H96*FracLEACHMM*MMLeachEF*NtoN2O*kgtoGg</f>
        <v>0.11603521591266473</v>
      </c>
      <c r="BE187" s="22">
        <f>Constants!$H78*'Activity data'!BE20*Constants!$H96*FracLEACHMM*MMLeachEF*NtoN2O*kgtoGg</f>
        <v>0.12057416862501522</v>
      </c>
      <c r="BF187" s="22">
        <f>Constants!$H78*'Activity data'!BF20*Constants!$H96*FracLEACHMM*MMLeachEF*NtoN2O*kgtoGg</f>
        <v>0.12511327955312401</v>
      </c>
      <c r="BG187" s="22">
        <f>Constants!$H78*'Activity data'!BG20*Constants!$H96*FracLEACHMM*MMLeachEF*NtoN2O*kgtoGg</f>
        <v>0.13020880110613473</v>
      </c>
      <c r="BH187" s="22">
        <f>Constants!$H78*'Activity data'!BH20*Constants!$H96*FracLEACHMM*MMLeachEF*NtoN2O*kgtoGg</f>
        <v>0.13493081320717418</v>
      </c>
      <c r="BI187" s="22">
        <f>Constants!$H78*'Activity data'!BI20*Constants!$H96*FracLEACHMM*MMLeachEF*NtoN2O*kgtoGg</f>
        <v>0.13969598968791935</v>
      </c>
      <c r="BJ187" s="22">
        <f>Constants!$H78*'Activity data'!BJ20*Constants!$H96*FracLEACHMM*MMLeachEF*NtoN2O*kgtoGg</f>
        <v>0.14460664392099515</v>
      </c>
      <c r="BK187" s="22">
        <f>Constants!$H78*'Activity data'!BK20*Constants!$H96*FracLEACHMM*MMLeachEF*NtoN2O*kgtoGg</f>
        <v>0.1496918428470268</v>
      </c>
      <c r="BL187" s="22">
        <f>Constants!$H78*'Activity data'!BL20*Constants!$H96*FracLEACHMM*MMLeachEF*NtoN2O*kgtoGg</f>
        <v>0.15493069239798449</v>
      </c>
      <c r="BM187" s="22">
        <f>Constants!$H78*'Activity data'!BM20*Constants!$H96*FracLEACHMM*MMLeachEF*NtoN2O*kgtoGg</f>
        <v>0.15512169139431425</v>
      </c>
      <c r="BN187" s="22">
        <f>Constants!$H78*'Activity data'!BN20*Constants!$H96*FracLEACHMM*MMLeachEF*NtoN2O*kgtoGg</f>
        <v>0.1542891540660751</v>
      </c>
      <c r="BO187" s="22">
        <f>Constants!$H78*'Activity data'!BO20*Constants!$H96*FracLEACHMM*MMLeachEF*NtoN2O*kgtoGg</f>
        <v>0.15339716595782951</v>
      </c>
      <c r="BP187" s="22">
        <f>Constants!$H78*'Activity data'!BP20*Constants!$H96*FracLEACHMM*MMLeachEF*NtoN2O*kgtoGg</f>
        <v>0.15205748870156399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1171.2651160486198</v>
      </c>
      <c r="AC4" s="40">
        <f t="shared" si="0"/>
        <v>1166.5593957177311</v>
      </c>
      <c r="AD4" s="40">
        <f t="shared" si="0"/>
        <v>1166.8343107149296</v>
      </c>
      <c r="AE4" s="40">
        <f t="shared" si="0"/>
        <v>1158.6000321770462</v>
      </c>
      <c r="AF4" s="40">
        <f t="shared" si="0"/>
        <v>1145.2621528294474</v>
      </c>
      <c r="AG4" s="40">
        <f t="shared" si="0"/>
        <v>1127.1134954870124</v>
      </c>
      <c r="AH4" s="40">
        <f t="shared" si="0"/>
        <v>1113.6808905305425</v>
      </c>
      <c r="AI4" s="40">
        <f t="shared" si="0"/>
        <v>1101.2673361670936</v>
      </c>
      <c r="AJ4" s="40">
        <f t="shared" si="0"/>
        <v>1008.6135784395746</v>
      </c>
      <c r="AK4" s="40">
        <f t="shared" si="0"/>
        <v>1022.1653103122793</v>
      </c>
      <c r="AL4" s="40">
        <f t="shared" ref="AL4:BN4" si="1">SUM(AL5:AL10)</f>
        <v>1025.8340149406224</v>
      </c>
      <c r="AM4" s="40">
        <f t="shared" si="1"/>
        <v>1027.1099374370674</v>
      </c>
      <c r="AN4" s="40">
        <f t="shared" si="1"/>
        <v>1030.2222662975314</v>
      </c>
      <c r="AO4" s="40">
        <f t="shared" si="1"/>
        <v>1035.8556598258967</v>
      </c>
      <c r="AP4" s="40">
        <f t="shared" si="1"/>
        <v>1042.2591458601298</v>
      </c>
      <c r="AQ4" s="40">
        <f t="shared" si="1"/>
        <v>1050.6312388162389</v>
      </c>
      <c r="AR4" s="40">
        <f t="shared" si="1"/>
        <v>1060.2065761349281</v>
      </c>
      <c r="AS4" s="40">
        <f t="shared" si="1"/>
        <v>1070.5564478935737</v>
      </c>
      <c r="AT4" s="40">
        <f t="shared" si="1"/>
        <v>1080.5234462095289</v>
      </c>
      <c r="AU4" s="40">
        <f t="shared" si="1"/>
        <v>1088.7318201779144</v>
      </c>
      <c r="AV4" s="40">
        <f t="shared" si="1"/>
        <v>1097.8029218187442</v>
      </c>
      <c r="AW4" s="40">
        <f t="shared" si="1"/>
        <v>1107.6764929147421</v>
      </c>
      <c r="AX4" s="40">
        <f t="shared" si="1"/>
        <v>1120.8064658289572</v>
      </c>
      <c r="AY4" s="40">
        <f t="shared" si="1"/>
        <v>1131.4174424582895</v>
      </c>
      <c r="AZ4" s="40">
        <f t="shared" si="1"/>
        <v>1143.0514738850552</v>
      </c>
      <c r="BA4" s="40">
        <f t="shared" si="1"/>
        <v>1156.5840511138854</v>
      </c>
      <c r="BB4" s="40">
        <f t="shared" si="1"/>
        <v>1167.3444651593713</v>
      </c>
      <c r="BC4" s="40">
        <f t="shared" si="1"/>
        <v>1177.789124147941</v>
      </c>
      <c r="BD4" s="40">
        <f t="shared" si="1"/>
        <v>1187.5175742851277</v>
      </c>
      <c r="BE4" s="40">
        <f t="shared" si="1"/>
        <v>1202.3564560926329</v>
      </c>
      <c r="BF4" s="40">
        <f t="shared" si="1"/>
        <v>1214.7096439848485</v>
      </c>
      <c r="BG4" s="40">
        <f t="shared" si="1"/>
        <v>1226.7252547653652</v>
      </c>
      <c r="BH4" s="40">
        <f t="shared" si="1"/>
        <v>1238.8977139259819</v>
      </c>
      <c r="BI4" s="40">
        <f t="shared" si="1"/>
        <v>1251.3403143444857</v>
      </c>
      <c r="BJ4" s="40">
        <f t="shared" si="1"/>
        <v>1263.3440596983082</v>
      </c>
      <c r="BK4" s="40">
        <f t="shared" si="1"/>
        <v>1251.0933229376801</v>
      </c>
      <c r="BL4" s="40">
        <f t="shared" si="1"/>
        <v>1234.1984149670807</v>
      </c>
      <c r="BM4" s="40">
        <f t="shared" si="1"/>
        <v>1217.2502580161249</v>
      </c>
      <c r="BN4" s="40">
        <f t="shared" si="1"/>
        <v>1198.5154474582757</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977.4832471049433</v>
      </c>
      <c r="AC5" s="27">
        <f>SUM(Emissions!AE4:AE9)</f>
        <v>972.58505850583788</v>
      </c>
      <c r="AD5" s="27">
        <f>SUM(Emissions!AF4:AF9)</f>
        <v>972.49373775284289</v>
      </c>
      <c r="AE5" s="27">
        <f>SUM(Emissions!AG4:AG9)</f>
        <v>963.82588908536798</v>
      </c>
      <c r="AF5" s="27">
        <f>SUM(Emissions!AH4:AH9)</f>
        <v>949.9702893612864</v>
      </c>
      <c r="AG5" s="27">
        <f>SUM(Emissions!AI4:AI9)</f>
        <v>931.22387023867611</v>
      </c>
      <c r="AH5" s="27">
        <f>SUM(Emissions!AJ4:AJ9)</f>
        <v>917.0943260670341</v>
      </c>
      <c r="AI5" s="27">
        <f>SUM(Emissions!AK4:AK9)</f>
        <v>903.91074691874132</v>
      </c>
      <c r="AJ5" s="27">
        <f>SUM(Emissions!AL4:AL9)</f>
        <v>811.0569682033364</v>
      </c>
      <c r="AK5" s="27">
        <f>SUM(Emissions!AM4:AM9)</f>
        <v>824.18442817930031</v>
      </c>
      <c r="AL5" s="27">
        <f>SUM(Emissions!AN4:AN9)</f>
        <v>827.45893124900613</v>
      </c>
      <c r="AM5" s="27">
        <f>SUM(Emissions!AO4:AO9)</f>
        <v>828.3149123913804</v>
      </c>
      <c r="AN5" s="27">
        <f>SUM(Emissions!AP4:AP9)</f>
        <v>830.9504459942824</v>
      </c>
      <c r="AO5" s="27">
        <f>SUM(Emissions!AQ4:AQ9)</f>
        <v>836.04671956023265</v>
      </c>
      <c r="AP5" s="27">
        <f>SUM(Emissions!AR4:AR9)</f>
        <v>842.09176805618063</v>
      </c>
      <c r="AQ5" s="27">
        <f>SUM(Emissions!AS4:AS9)</f>
        <v>850.05501456149784</v>
      </c>
      <c r="AR5" s="27">
        <f>SUM(Emissions!AT4:AT9)</f>
        <v>859.17881226897475</v>
      </c>
      <c r="AS5" s="27">
        <f>SUM(Emissions!AU4:AU9)</f>
        <v>869.03935278943879</v>
      </c>
      <c r="AT5" s="27">
        <f>SUM(Emissions!AV4:AV9)</f>
        <v>878.49006060129648</v>
      </c>
      <c r="AU5" s="27">
        <f>SUM(Emissions!AW4:AW9)</f>
        <v>886.30118016925871</v>
      </c>
      <c r="AV5" s="27">
        <f>SUM(Emissions!AX4:AX9)</f>
        <v>894.9388941915596</v>
      </c>
      <c r="AW5" s="27">
        <f>SUM(Emissions!AY4:AY9)</f>
        <v>904.34415828214719</v>
      </c>
      <c r="AX5" s="27">
        <f>SUM(Emissions!AZ4:AZ9)</f>
        <v>916.95020943173017</v>
      </c>
      <c r="AY5" s="27">
        <f>SUM(Emissions!BA4:BA9)</f>
        <v>927.03209081928776</v>
      </c>
      <c r="AZ5" s="27">
        <f>SUM(Emissions!BB4:BB9)</f>
        <v>938.26990398956673</v>
      </c>
      <c r="BA5" s="27">
        <f>SUM(Emissions!BC4:BC9)</f>
        <v>951.36425865796105</v>
      </c>
      <c r="BB5" s="27">
        <f>SUM(Emissions!BD4:BD9)</f>
        <v>961.68706343668327</v>
      </c>
      <c r="BC5" s="27">
        <f>SUM(Emissions!BE4:BE9)</f>
        <v>971.67344920757682</v>
      </c>
      <c r="BD5" s="27">
        <f>SUM(Emissions!BF4:BF9)</f>
        <v>980.9272851704709</v>
      </c>
      <c r="BE5" s="27">
        <f>SUM(Emissions!BG4:BG9)</f>
        <v>995.41000498540745</v>
      </c>
      <c r="BF5" s="27">
        <f>SUM(Emissions!BH4:BH9)</f>
        <v>1007.4107582996345</v>
      </c>
      <c r="BG5" s="27">
        <f>SUM(Emissions!BI4:BI9)</f>
        <v>1019.0579649678791</v>
      </c>
      <c r="BH5" s="27">
        <f>SUM(Emissions!BJ4:BJ9)</f>
        <v>1030.841682971055</v>
      </c>
      <c r="BI5" s="27">
        <f>SUM(Emissions!BK4:BK9)</f>
        <v>1042.8743757687785</v>
      </c>
      <c r="BJ5" s="27">
        <f>SUM(Emissions!BL4:BL9)</f>
        <v>1054.6103139796573</v>
      </c>
      <c r="BK5" s="27">
        <f>SUM(Emissions!BM4:BM9)</f>
        <v>1042.321201830425</v>
      </c>
      <c r="BL5" s="27">
        <f>SUM(Emissions!BN4:BN9)</f>
        <v>1025.4243747356338</v>
      </c>
      <c r="BM5" s="27">
        <f>SUM(Emissions!BO4:BO9)</f>
        <v>1008.4650114233629</v>
      </c>
      <c r="BN5" s="27">
        <f>SUM(Emissions!BP4:BP9)</f>
        <v>989.72844645943781</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149.91415492210265</v>
      </c>
      <c r="AK6" s="27">
        <f>SUM(Emissions!AM10:AM11)</f>
        <v>150.13971538015065</v>
      </c>
      <c r="AL6" s="27">
        <f>SUM(Emissions!AN10:AN11)</f>
        <v>150.39045765582907</v>
      </c>
      <c r="AM6" s="27">
        <f>SUM(Emissions!AO10:AO11)</f>
        <v>150.67305375456061</v>
      </c>
      <c r="AN6" s="27">
        <f>SUM(Emissions!AP10:AP11)</f>
        <v>150.99078201758692</v>
      </c>
      <c r="AO6" s="27">
        <f>SUM(Emissions!AQ10:AQ11)</f>
        <v>151.34287625007894</v>
      </c>
      <c r="AP6" s="27">
        <f>SUM(Emissions!AR10:AR11)</f>
        <v>151.55935112607182</v>
      </c>
      <c r="AQ6" s="27">
        <f>SUM(Emissions!AS10:AS11)</f>
        <v>151.80492626031122</v>
      </c>
      <c r="AR6" s="27">
        <f>SUM(Emissions!AT10:AT11)</f>
        <v>152.07738097714099</v>
      </c>
      <c r="AS6" s="27">
        <f>SUM(Emissions!AU10:AU11)</f>
        <v>152.37503218030005</v>
      </c>
      <c r="AT6" s="27">
        <f>SUM(Emissions!AV10:AV11)</f>
        <v>152.69529622183015</v>
      </c>
      <c r="AU6" s="27">
        <f>SUM(Emissions!AW10:AW11)</f>
        <v>152.90879452771134</v>
      </c>
      <c r="AV6" s="27">
        <f>SUM(Emissions!AX10:AX11)</f>
        <v>153.14405727407177</v>
      </c>
      <c r="AW6" s="27">
        <f>SUM(Emissions!AY10:AY11)</f>
        <v>153.40026919835799</v>
      </c>
      <c r="AX6" s="27">
        <f>SUM(Emissions!AZ10:AZ11)</f>
        <v>153.6803743413102</v>
      </c>
      <c r="AY6" s="27">
        <f>SUM(Emissions!BA10:BA11)</f>
        <v>153.97536448524659</v>
      </c>
      <c r="AZ6" s="27">
        <f>SUM(Emissions!BB10:BB11)</f>
        <v>154.16321850412274</v>
      </c>
      <c r="BA6" s="27">
        <f>SUM(Emissions!BC10:BC11)</f>
        <v>154.3704915804947</v>
      </c>
      <c r="BB6" s="27">
        <f>SUM(Emissions!BD10:BD11)</f>
        <v>154.58943698734058</v>
      </c>
      <c r="BC6" s="27">
        <f>SUM(Emissions!BE10:BE11)</f>
        <v>154.82329692037524</v>
      </c>
      <c r="BD6" s="27">
        <f>SUM(Emissions!BF10:BF11)</f>
        <v>155.07095039363276</v>
      </c>
      <c r="BE6" s="27">
        <f>SUM(Emissions!BG10:BG11)</f>
        <v>155.21781708850787</v>
      </c>
      <c r="BF6" s="27">
        <f>SUM(Emissions!BH10:BH11)</f>
        <v>155.37367112868921</v>
      </c>
      <c r="BG6" s="27">
        <f>SUM(Emissions!BI10:BI11)</f>
        <v>155.54164864249009</v>
      </c>
      <c r="BH6" s="27">
        <f>SUM(Emissions!BJ10:BJ11)</f>
        <v>155.72224152987059</v>
      </c>
      <c r="BI6" s="27">
        <f>SUM(Emissions!BK10:BK11)</f>
        <v>155.91534393208218</v>
      </c>
      <c r="BJ6" s="27">
        <f>SUM(Emissions!BL10:BL11)</f>
        <v>156.0003871344166</v>
      </c>
      <c r="BK6" s="27">
        <f>SUM(Emissions!BM10:BM11)</f>
        <v>156.05149754224763</v>
      </c>
      <c r="BL6" s="27">
        <f>SUM(Emissions!BN10:BN11)</f>
        <v>156.10300880401041</v>
      </c>
      <c r="BM6" s="27">
        <f>SUM(Emissions!BO10:BO11)</f>
        <v>156.16295288567508</v>
      </c>
      <c r="BN6" s="27">
        <f>SUM(Emissions!BP10:BP11)</f>
        <v>156.22766240539255</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37.504515885641091</v>
      </c>
      <c r="AC7" s="27">
        <f>SUM(Emissions!AE12:AE13)</f>
        <v>37.602009523714749</v>
      </c>
      <c r="AD7" s="27">
        <f>SUM(Emissions!AF12:AF13)</f>
        <v>37.736498552133625</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39.035627233725208</v>
      </c>
      <c r="AK7" s="27">
        <f>SUM(Emissions!AM12:AM13)</f>
        <v>39.147985173727513</v>
      </c>
      <c r="AL7" s="27">
        <f>SUM(Emissions!AN12:AN13)</f>
        <v>39.267044643753188</v>
      </c>
      <c r="AM7" s="27">
        <f>SUM(Emissions!AO12:AO13)</f>
        <v>39.395626690048303</v>
      </c>
      <c r="AN7" s="27">
        <f>SUM(Emissions!AP12:AP13)</f>
        <v>39.53516875121997</v>
      </c>
      <c r="AO7" s="27">
        <f>SUM(Emissions!AQ12:AQ13)</f>
        <v>39.685492146264949</v>
      </c>
      <c r="AP7" s="27">
        <f>SUM(Emissions!AR12:AR13)</f>
        <v>39.780429219556019</v>
      </c>
      <c r="AQ7" s="27">
        <f>SUM(Emissions!AS12:AS13)</f>
        <v>39.884586686543265</v>
      </c>
      <c r="AR7" s="27">
        <f>SUM(Emissions!AT12:AT13)</f>
        <v>39.997178241312525</v>
      </c>
      <c r="AS7" s="27">
        <f>SUM(Emissions!AU12:AU13)</f>
        <v>40.117621199584292</v>
      </c>
      <c r="AT7" s="27">
        <f>SUM(Emissions!AV12:AV13)</f>
        <v>40.244979768555694</v>
      </c>
      <c r="AU7" s="27">
        <f>SUM(Emissions!AW12:AW13)</f>
        <v>40.329415147267383</v>
      </c>
      <c r="AV7" s="27">
        <f>SUM(Emissions!AX12:AX13)</f>
        <v>40.420753564349596</v>
      </c>
      <c r="AW7" s="27">
        <f>SUM(Emissions!AY12:AY13)</f>
        <v>40.518721851995309</v>
      </c>
      <c r="AX7" s="27">
        <f>SUM(Emissions!AZ12:AZ13)</f>
        <v>40.624484430892309</v>
      </c>
      <c r="AY7" s="27">
        <f>SUM(Emissions!BA12:BA13)</f>
        <v>40.734618335650772</v>
      </c>
      <c r="AZ7" s="27">
        <f>SUM(Emissions!BB12:BB13)</f>
        <v>40.802562653309934</v>
      </c>
      <c r="BA7" s="27">
        <f>SUM(Emissions!BC12:BC13)</f>
        <v>40.876854374556999</v>
      </c>
      <c r="BB7" s="27">
        <f>SUM(Emissions!BD12:BD13)</f>
        <v>40.954562176684945</v>
      </c>
      <c r="BC7" s="27">
        <f>SUM(Emissions!BE12:BE13)</f>
        <v>41.036946527120207</v>
      </c>
      <c r="BD7" s="27">
        <f>SUM(Emissions!BF12:BF13)</f>
        <v>41.123601652327302</v>
      </c>
      <c r="BE7" s="27">
        <f>SUM(Emissions!BG12:BG13)</f>
        <v>41.171184257885699</v>
      </c>
      <c r="BF7" s="27">
        <f>SUM(Emissions!BH12:BH13)</f>
        <v>41.221407876644562</v>
      </c>
      <c r="BG7" s="27">
        <f>SUM(Emissions!BI12:BI13)</f>
        <v>41.275475145936738</v>
      </c>
      <c r="BH7" s="27">
        <f>SUM(Emissions!BJ12:BJ13)</f>
        <v>41.333583002865296</v>
      </c>
      <c r="BI7" s="27">
        <f>SUM(Emissions!BK12:BK13)</f>
        <v>41.395700706919499</v>
      </c>
      <c r="BJ7" s="27">
        <f>SUM(Emissions!BL12:BL13)</f>
        <v>41.416593508495424</v>
      </c>
      <c r="BK7" s="27">
        <f>SUM(Emissions!BM12:BM13)</f>
        <v>41.424259356674895</v>
      </c>
      <c r="BL7" s="27">
        <f>SUM(Emissions!BN12:BN13)</f>
        <v>41.431626162189445</v>
      </c>
      <c r="BM7" s="27">
        <f>SUM(Emissions!BO12:BO13)</f>
        <v>41.441714855478601</v>
      </c>
      <c r="BN7" s="27">
        <f>SUM(Emissions!BP12:BP13)</f>
        <v>41.453164046948004</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5.5795235710196529</v>
      </c>
      <c r="AD8" s="27">
        <f>Emissions!AF14</f>
        <v>5.6203482259438022</v>
      </c>
      <c r="AE8" s="27">
        <f>Emissions!AG14</f>
        <v>5.6290756550083767</v>
      </c>
      <c r="AF8" s="27">
        <f>Emissions!AH14</f>
        <v>5.6165815405282293</v>
      </c>
      <c r="AG8" s="27">
        <f>Emissions!AI14</f>
        <v>5.5833231296706112</v>
      </c>
      <c r="AH8" s="27">
        <f>Emissions!AJ14</f>
        <v>5.5648827699457346</v>
      </c>
      <c r="AI8" s="27">
        <f>Emissions!AK14</f>
        <v>5.5483103177944031</v>
      </c>
      <c r="AJ8" s="27">
        <f>Emissions!AL14</f>
        <v>5.2311191381526676</v>
      </c>
      <c r="AK8" s="27">
        <f>Emissions!AM14</f>
        <v>5.2959025395474395</v>
      </c>
      <c r="AL8" s="27">
        <f>Emissions!AN14</f>
        <v>5.3230521113321068</v>
      </c>
      <c r="AM8" s="27">
        <f>Emissions!AO14</f>
        <v>5.3403401009073859</v>
      </c>
      <c r="AN8" s="27">
        <f>Emissions!AP14</f>
        <v>5.3638381702397817</v>
      </c>
      <c r="AO8" s="27">
        <f>Emissions!AQ14</f>
        <v>5.396367608704919</v>
      </c>
      <c r="AP8" s="27">
        <f>Emissions!AR14</f>
        <v>5.4379574418624088</v>
      </c>
      <c r="AQ8" s="27">
        <f>Emissions!AS14</f>
        <v>5.4869454404583609</v>
      </c>
      <c r="AR8" s="27">
        <f>Emissions!AT14</f>
        <v>5.5405093400211358</v>
      </c>
      <c r="AS8" s="27">
        <f>Emissions!AU14</f>
        <v>5.5970694348623855</v>
      </c>
      <c r="AT8" s="27">
        <f>Emissions!AV14</f>
        <v>5.6520829501212333</v>
      </c>
      <c r="AU8" s="27">
        <f>Emissions!AW14</f>
        <v>5.7278621328095713</v>
      </c>
      <c r="AV8" s="27">
        <f>Emissions!AX14</f>
        <v>5.8086304285708898</v>
      </c>
      <c r="AW8" s="27">
        <f>Emissions!AY14</f>
        <v>5.8943694344234476</v>
      </c>
      <c r="AX8" s="27">
        <f>Emissions!AZ14</f>
        <v>5.9957157562256116</v>
      </c>
      <c r="AY8" s="27">
        <f>Emissions!BA14</f>
        <v>6.0885147212172139</v>
      </c>
      <c r="AZ8" s="27">
        <f>Emissions!BB14</f>
        <v>6.193737522497603</v>
      </c>
      <c r="BA8" s="27">
        <f>Emissions!BC14</f>
        <v>6.3099936318591539</v>
      </c>
      <c r="BB8" s="27">
        <f>Emissions!BD14</f>
        <v>6.4167041105400688</v>
      </c>
      <c r="BC8" s="27">
        <f>Emissions!BE14</f>
        <v>6.5246629574302135</v>
      </c>
      <c r="BD8" s="27">
        <f>Emissions!BF14</f>
        <v>6.6320511480139777</v>
      </c>
      <c r="BE8" s="27">
        <f>Emissions!BG14</f>
        <v>6.755527296721481</v>
      </c>
      <c r="BF8" s="27">
        <f>Emissions!BH14</f>
        <v>6.8696082133454697</v>
      </c>
      <c r="BG8" s="27">
        <f>Emissions!BI14</f>
        <v>6.9843319054307971</v>
      </c>
      <c r="BH8" s="27">
        <f>Emissions!BJ14</f>
        <v>7.1021442852932823</v>
      </c>
      <c r="BI8" s="27">
        <f>Emissions!BK14</f>
        <v>7.2237212385094018</v>
      </c>
      <c r="BJ8" s="27">
        <f>Emissions!BL14</f>
        <v>7.3524477370748427</v>
      </c>
      <c r="BK8" s="27">
        <f>Emissions!BM14</f>
        <v>7.3592473103348555</v>
      </c>
      <c r="BL8" s="27">
        <f>Emissions!BN14</f>
        <v>7.3410637918136903</v>
      </c>
      <c r="BM8" s="27">
        <f>Emissions!BO14</f>
        <v>7.3211493013508449</v>
      </c>
      <c r="BN8" s="27">
        <f>Emissions!BP14</f>
        <v>7.2901505558898405</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2.0836791108466945</v>
      </c>
      <c r="AD10" s="27">
        <f>SUM(Emissions!AF16:AF17)</f>
        <v>2.0846138094278084</v>
      </c>
      <c r="AE10" s="27">
        <f>SUM(Emissions!AG16:AG17)</f>
        <v>2.0654754572205234</v>
      </c>
      <c r="AF10" s="27">
        <f>SUM(Emissions!AH16:AH17)</f>
        <v>2.0342181138558568</v>
      </c>
      <c r="AG10" s="27">
        <f>SUM(Emissions!AI16:AI17)</f>
        <v>1.9913414611083866</v>
      </c>
      <c r="AH10" s="27">
        <f>SUM(Emissions!AJ16:AJ17)</f>
        <v>1.9602082563146459</v>
      </c>
      <c r="AI10" s="27">
        <f>SUM(Emissions!AK16:AK17)</f>
        <v>1.9318299226197024</v>
      </c>
      <c r="AJ10" s="27">
        <f>SUM(Emissions!AL16:AL17)</f>
        <v>1.7057089422576761</v>
      </c>
      <c r="AK10" s="27">
        <f>SUM(Emissions!AM16:AM17)</f>
        <v>1.7272790395534419</v>
      </c>
      <c r="AL10" s="27">
        <f>SUM(Emissions!AN16:AN17)</f>
        <v>1.7245292807020112</v>
      </c>
      <c r="AM10" s="27">
        <f>SUM(Emissions!AO16:AO17)</f>
        <v>1.7160045001705626</v>
      </c>
      <c r="AN10" s="27">
        <f>SUM(Emissions!AP16:AP17)</f>
        <v>1.7120313642022349</v>
      </c>
      <c r="AO10" s="27">
        <f>SUM(Emissions!AQ16:AQ17)</f>
        <v>1.7142042606153467</v>
      </c>
      <c r="AP10" s="27">
        <f>SUM(Emissions!AR16:AR17)</f>
        <v>1.719640016458867</v>
      </c>
      <c r="AQ10" s="27">
        <f>SUM(Emissions!AS16:AS17)</f>
        <v>1.7297658674281926</v>
      </c>
      <c r="AR10" s="27">
        <f>SUM(Emissions!AT16:AT17)</f>
        <v>1.7426953074786642</v>
      </c>
      <c r="AS10" s="27">
        <f>SUM(Emissions!AU16:AU17)</f>
        <v>1.7573722893881307</v>
      </c>
      <c r="AT10" s="27">
        <f>SUM(Emissions!AV16:AV17)</f>
        <v>1.7710266677254323</v>
      </c>
      <c r="AU10" s="27">
        <f>SUM(Emissions!AW16:AW17)</f>
        <v>1.7945682008674089</v>
      </c>
      <c r="AV10" s="27">
        <f>SUM(Emissions!AX16:AX17)</f>
        <v>1.8205863601921999</v>
      </c>
      <c r="AW10" s="27">
        <f>SUM(Emissions!AY16:AY17)</f>
        <v>1.8489741478180375</v>
      </c>
      <c r="AX10" s="27">
        <f>SUM(Emissions!AZ16:AZ17)</f>
        <v>1.8856818687989647</v>
      </c>
      <c r="AY10" s="27">
        <f>SUM(Emissions!BA16:BA17)</f>
        <v>1.916854096887131</v>
      </c>
      <c r="AZ10" s="27">
        <f>SUM(Emissions!BB16:BB17)</f>
        <v>1.9520512155580678</v>
      </c>
      <c r="BA10" s="27">
        <f>SUM(Emissions!BC16:BC17)</f>
        <v>1.9924528690131713</v>
      </c>
      <c r="BB10" s="27">
        <f>SUM(Emissions!BD16:BD17)</f>
        <v>2.0266984481224726</v>
      </c>
      <c r="BC10" s="27">
        <f>SUM(Emissions!BE16:BE17)</f>
        <v>2.0607685354387026</v>
      </c>
      <c r="BD10" s="27">
        <f>SUM(Emissions!BF16:BF17)</f>
        <v>2.0936859206826002</v>
      </c>
      <c r="BE10" s="27">
        <f>SUM(Emissions!BG16:BG17)</f>
        <v>2.1319224641105121</v>
      </c>
      <c r="BF10" s="27">
        <f>SUM(Emissions!BH16:BH17)</f>
        <v>2.1641984665348768</v>
      </c>
      <c r="BG10" s="27">
        <f>SUM(Emissions!BI16:BI17)</f>
        <v>2.1958341036283593</v>
      </c>
      <c r="BH10" s="27">
        <f>SUM(Emissions!BJ16:BJ17)</f>
        <v>2.2280621368978153</v>
      </c>
      <c r="BI10" s="27">
        <f>SUM(Emissions!BK16:BK17)</f>
        <v>2.261172698196162</v>
      </c>
      <c r="BJ10" s="27">
        <f>SUM(Emissions!BL16:BL17)</f>
        <v>2.2943173386638525</v>
      </c>
      <c r="BK10" s="27">
        <f>SUM(Emissions!BM16:BM17)</f>
        <v>2.267116897997437</v>
      </c>
      <c r="BL10" s="27">
        <f>SUM(Emissions!BN16:BN17)</f>
        <v>2.2283414734333391</v>
      </c>
      <c r="BM10" s="27">
        <f>SUM(Emissions!BO16:BO17)</f>
        <v>2.189429550257489</v>
      </c>
      <c r="BN10" s="27">
        <f>SUM(Emissions!BP16:BP17)</f>
        <v>2.1460239906076266</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36.824524251577792</v>
      </c>
      <c r="AD11" s="40">
        <f t="shared" si="6"/>
        <v>36.994298181429897</v>
      </c>
      <c r="AE11" s="40">
        <f t="shared" si="6"/>
        <v>36.867987271463186</v>
      </c>
      <c r="AF11" s="40">
        <f t="shared" si="6"/>
        <v>36.560879511524746</v>
      </c>
      <c r="AG11" s="40">
        <f t="shared" si="6"/>
        <v>36.078165266151387</v>
      </c>
      <c r="AH11" s="40">
        <f t="shared" si="6"/>
        <v>35.769406849073363</v>
      </c>
      <c r="AI11" s="40">
        <f t="shared" si="6"/>
        <v>35.500627316217205</v>
      </c>
      <c r="AJ11" s="40">
        <f t="shared" si="6"/>
        <v>32.213463869903499</v>
      </c>
      <c r="AK11" s="40">
        <f t="shared" si="6"/>
        <v>32.674275833569062</v>
      </c>
      <c r="AL11" s="40">
        <f t="shared" ref="AL11:BN11" si="7">SUM(AL12:AL18)</f>
        <v>32.765589329383737</v>
      </c>
      <c r="AM11" s="40">
        <f t="shared" si="7"/>
        <v>32.769194869254697</v>
      </c>
      <c r="AN11" s="40">
        <f t="shared" si="7"/>
        <v>32.844276357497904</v>
      </c>
      <c r="AO11" s="40">
        <f t="shared" si="7"/>
        <v>33.016652405599757</v>
      </c>
      <c r="AP11" s="40">
        <f t="shared" si="7"/>
        <v>33.235405618344402</v>
      </c>
      <c r="AQ11" s="40">
        <f t="shared" si="7"/>
        <v>33.530665803507567</v>
      </c>
      <c r="AR11" s="40">
        <f t="shared" si="7"/>
        <v>33.873651773332824</v>
      </c>
      <c r="AS11" s="40">
        <f t="shared" si="7"/>
        <v>34.248253171457989</v>
      </c>
      <c r="AT11" s="40">
        <f t="shared" si="7"/>
        <v>34.610741275212014</v>
      </c>
      <c r="AU11" s="40">
        <f t="shared" si="7"/>
        <v>35.130677232787491</v>
      </c>
      <c r="AV11" s="40">
        <f t="shared" si="7"/>
        <v>35.696112142185918</v>
      </c>
      <c r="AW11" s="40">
        <f t="shared" si="7"/>
        <v>36.30597735124789</v>
      </c>
      <c r="AX11" s="40">
        <f t="shared" si="7"/>
        <v>37.057568103508785</v>
      </c>
      <c r="AY11" s="40">
        <f t="shared" si="7"/>
        <v>37.726840385181113</v>
      </c>
      <c r="AZ11" s="40">
        <f t="shared" si="7"/>
        <v>38.463963594634961</v>
      </c>
      <c r="BA11" s="40">
        <f t="shared" si="7"/>
        <v>39.294867388209866</v>
      </c>
      <c r="BB11" s="40">
        <f t="shared" si="7"/>
        <v>40.03293605425376</v>
      </c>
      <c r="BC11" s="40">
        <f t="shared" si="7"/>
        <v>40.776359980179294</v>
      </c>
      <c r="BD11" s="40">
        <f t="shared" si="7"/>
        <v>41.50896002024318</v>
      </c>
      <c r="BE11" s="40">
        <f t="shared" si="7"/>
        <v>42.333669924597068</v>
      </c>
      <c r="BF11" s="40">
        <f t="shared" si="7"/>
        <v>43.067229715313609</v>
      </c>
      <c r="BG11" s="40">
        <f t="shared" si="7"/>
        <v>43.79860778022487</v>
      </c>
      <c r="BH11" s="40">
        <f t="shared" si="7"/>
        <v>44.548880819036171</v>
      </c>
      <c r="BI11" s="40">
        <f t="shared" si="7"/>
        <v>45.323408271367398</v>
      </c>
      <c r="BJ11" s="40">
        <f t="shared" si="7"/>
        <v>46.10286322113005</v>
      </c>
      <c r="BK11" s="40">
        <f t="shared" si="7"/>
        <v>45.847073827060548</v>
      </c>
      <c r="BL11" s="40">
        <f t="shared" si="7"/>
        <v>45.388685270535547</v>
      </c>
      <c r="BM11" s="40">
        <f t="shared" si="7"/>
        <v>44.92464169190157</v>
      </c>
      <c r="BN11" s="40">
        <f t="shared" si="7"/>
        <v>44.378156487616337</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10.513994827787096</v>
      </c>
      <c r="AC12" s="27">
        <f>SUM(Emissions!AE18:AE23)</f>
        <v>10.583676395984561</v>
      </c>
      <c r="AD12" s="27">
        <f>SUM(Emissions!AF18:AF23)</f>
        <v>10.680340304941298</v>
      </c>
      <c r="AE12" s="27">
        <f>SUM(Emissions!AG18:AG23)</f>
        <v>10.74258011113773</v>
      </c>
      <c r="AF12" s="27">
        <f>SUM(Emissions!AH18:AH23)</f>
        <v>10.783729898618766</v>
      </c>
      <c r="AG12" s="27">
        <f>SUM(Emissions!AI18:AI23)</f>
        <v>10.803370567699298</v>
      </c>
      <c r="AH12" s="27">
        <f>SUM(Emissions!AJ18:AJ23)</f>
        <v>10.846236588865763</v>
      </c>
      <c r="AI12" s="27">
        <f>SUM(Emissions!AK18:AK23)</f>
        <v>10.895047418651059</v>
      </c>
      <c r="AJ12" s="27">
        <f>SUM(Emissions!AL18:AL23)</f>
        <v>10.523717091973133</v>
      </c>
      <c r="AK12" s="27">
        <f>SUM(Emissions!AM18:AM23)</f>
        <v>10.650575662289489</v>
      </c>
      <c r="AL12" s="27">
        <f>SUM(Emissions!AN18:AN23)</f>
        <v>10.727489282743528</v>
      </c>
      <c r="AM12" s="27">
        <f>SUM(Emissions!AO18:AO23)</f>
        <v>10.793186887615288</v>
      </c>
      <c r="AN12" s="27">
        <f>SUM(Emissions!AP18:AP23)</f>
        <v>10.870512364818918</v>
      </c>
      <c r="AO12" s="27">
        <f>SUM(Emissions!AQ18:AQ23)</f>
        <v>10.963667572823185</v>
      </c>
      <c r="AP12" s="27">
        <f>SUM(Emissions!AR18:AR23)</f>
        <v>11.05824945790825</v>
      </c>
      <c r="AQ12" s="27">
        <f>SUM(Emissions!AS18:AS23)</f>
        <v>11.166270986639669</v>
      </c>
      <c r="AR12" s="27">
        <f>SUM(Emissions!AT18:AT23)</f>
        <v>11.283690727194134</v>
      </c>
      <c r="AS12" s="27">
        <f>SUM(Emissions!AU18:AU23)</f>
        <v>11.408236791339638</v>
      </c>
      <c r="AT12" s="27">
        <f>SUM(Emissions!AV18:AV23)</f>
        <v>11.533157340583539</v>
      </c>
      <c r="AU12" s="27">
        <f>SUM(Emissions!AW18:AW23)</f>
        <v>11.680266399602921</v>
      </c>
      <c r="AV12" s="27">
        <f>SUM(Emissions!AX18:AX23)</f>
        <v>11.837568398587122</v>
      </c>
      <c r="AW12" s="27">
        <f>SUM(Emissions!AY18:AY23)</f>
        <v>12.005141984707404</v>
      </c>
      <c r="AX12" s="27">
        <f>SUM(Emissions!AZ18:AZ23)</f>
        <v>12.19935259253859</v>
      </c>
      <c r="AY12" s="27">
        <f>SUM(Emissions!BA18:BA23)</f>
        <v>12.383484550513892</v>
      </c>
      <c r="AZ12" s="27">
        <f>SUM(Emissions!BB18:BB23)</f>
        <v>12.577092768923592</v>
      </c>
      <c r="BA12" s="27">
        <f>SUM(Emissions!BC18:BC23)</f>
        <v>12.790425690604533</v>
      </c>
      <c r="BB12" s="27">
        <f>SUM(Emissions!BD18:BD23)</f>
        <v>12.991703207663472</v>
      </c>
      <c r="BC12" s="27">
        <f>SUM(Emissions!BE18:BE23)</f>
        <v>13.197610835346445</v>
      </c>
      <c r="BD12" s="27">
        <f>SUM(Emissions!BF18:BF23)</f>
        <v>13.40533373118334</v>
      </c>
      <c r="BE12" s="27">
        <f>SUM(Emissions!BG18:BG23)</f>
        <v>13.627797019735636</v>
      </c>
      <c r="BF12" s="27">
        <f>SUM(Emissions!BH18:BH23)</f>
        <v>13.837800115085917</v>
      </c>
      <c r="BG12" s="27">
        <f>SUM(Emissions!BI18:BI23)</f>
        <v>14.051120711207</v>
      </c>
      <c r="BH12" s="27">
        <f>SUM(Emissions!BJ18:BJ23)</f>
        <v>14.271674935696439</v>
      </c>
      <c r="BI12" s="27">
        <f>SUM(Emissions!BK18:BK23)</f>
        <v>14.500609389903396</v>
      </c>
      <c r="BJ12" s="27">
        <f>SUM(Emissions!BL18:BL23)</f>
        <v>14.729442184230738</v>
      </c>
      <c r="BK12" s="27">
        <f>SUM(Emissions!BM18:BM23)</f>
        <v>14.764455047204603</v>
      </c>
      <c r="BL12" s="27">
        <f>SUM(Emissions!BN18:BN23)</f>
        <v>14.760176017953642</v>
      </c>
      <c r="BM12" s="27">
        <f>SUM(Emissions!BO18:BO23)</f>
        <v>14.753796339003049</v>
      </c>
      <c r="BN12" s="27">
        <f>SUM(Emissions!BP18:BP23)</f>
        <v>14.730118909338298</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4.0979918548700839E-2</v>
      </c>
      <c r="AK13" s="27">
        <f>SUM(Emissions!AM24:AM25)</f>
        <v>4.1041576830424913E-2</v>
      </c>
      <c r="AL13" s="27">
        <f>SUM(Emissions!AN24:AN25)</f>
        <v>4.1110118710538615E-2</v>
      </c>
      <c r="AM13" s="27">
        <f>SUM(Emissions!AO24:AO25)</f>
        <v>4.1187368021080487E-2</v>
      </c>
      <c r="AN13" s="27">
        <f>SUM(Emissions!AP24:AP25)</f>
        <v>4.1274220915966921E-2</v>
      </c>
      <c r="AO13" s="27">
        <f>SUM(Emissions!AQ24:AQ25)</f>
        <v>4.1370467951321842E-2</v>
      </c>
      <c r="AP13" s="27">
        <f>SUM(Emissions!AR24:AR25)</f>
        <v>4.1429642635597903E-2</v>
      </c>
      <c r="AQ13" s="27">
        <f>SUM(Emissions!AS24:AS25)</f>
        <v>4.1496772047119754E-2</v>
      </c>
      <c r="AR13" s="27">
        <f>SUM(Emissions!AT24:AT25)</f>
        <v>4.1571249151097667E-2</v>
      </c>
      <c r="AS13" s="27">
        <f>SUM(Emissions!AU24:AU25)</f>
        <v>4.165261386324056E-2</v>
      </c>
      <c r="AT13" s="27">
        <f>SUM(Emissions!AV24:AV25)</f>
        <v>4.1740159928138836E-2</v>
      </c>
      <c r="AU13" s="27">
        <f>SUM(Emissions!AW24:AW25)</f>
        <v>4.1798520949416933E-2</v>
      </c>
      <c r="AV13" s="27">
        <f>SUM(Emissions!AX24:AX25)</f>
        <v>4.1862831408882237E-2</v>
      </c>
      <c r="AW13" s="27">
        <f>SUM(Emissions!AY24:AY25)</f>
        <v>4.1932868449706784E-2</v>
      </c>
      <c r="AX13" s="27">
        <f>SUM(Emissions!AZ24:AZ25)</f>
        <v>4.200943684279293E-2</v>
      </c>
      <c r="AY13" s="27">
        <f>SUM(Emissions!BA24:BA25)</f>
        <v>4.2090074138700466E-2</v>
      </c>
      <c r="AZ13" s="27">
        <f>SUM(Emissions!BB24:BB25)</f>
        <v>4.2141425142857424E-2</v>
      </c>
      <c r="BA13" s="27">
        <f>SUM(Emissions!BC24:BC25)</f>
        <v>4.2198084460928327E-2</v>
      </c>
      <c r="BB13" s="27">
        <f>SUM(Emissions!BD24:BD25)</f>
        <v>4.2257934479386014E-2</v>
      </c>
      <c r="BC13" s="27">
        <f>SUM(Emissions!BE24:BE25)</f>
        <v>4.2321861471553923E-2</v>
      </c>
      <c r="BD13" s="27">
        <f>SUM(Emissions!BF24:BF25)</f>
        <v>4.2389559009305897E-2</v>
      </c>
      <c r="BE13" s="27">
        <f>SUM(Emissions!BG24:BG25)</f>
        <v>4.2429705886674676E-2</v>
      </c>
      <c r="BF13" s="27">
        <f>SUM(Emissions!BH24:BH25)</f>
        <v>4.2472309507896669E-2</v>
      </c>
      <c r="BG13" s="27">
        <f>SUM(Emissions!BI24:BI25)</f>
        <v>4.2518227152145469E-2</v>
      </c>
      <c r="BH13" s="27">
        <f>SUM(Emissions!BJ24:BJ25)</f>
        <v>4.256759328317674E-2</v>
      </c>
      <c r="BI13" s="27">
        <f>SUM(Emissions!BK24:BK25)</f>
        <v>4.2620378963877152E-2</v>
      </c>
      <c r="BJ13" s="27">
        <f>SUM(Emissions!BL24:BL25)</f>
        <v>4.2643626024880817E-2</v>
      </c>
      <c r="BK13" s="27">
        <f>SUM(Emissions!BM24:BM25)</f>
        <v>4.2657597356347103E-2</v>
      </c>
      <c r="BL13" s="27">
        <f>SUM(Emissions!BN24:BN25)</f>
        <v>4.267167826360016E-2</v>
      </c>
      <c r="BM13" s="27">
        <f>SUM(Emissions!BO24:BO25)</f>
        <v>4.2688064331916208E-2</v>
      </c>
      <c r="BN13" s="27">
        <f>SUM(Emissions!BP24:BP25)</f>
        <v>4.2705753060833934E-2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4.2381891563828093E-2</v>
      </c>
      <c r="AC14" s="27">
        <f>SUM(Emissions!AE26:AE27)</f>
        <v>4.2492064024381909E-2</v>
      </c>
      <c r="AD14" s="27">
        <f>SUM(Emissions!AF26:AF27)</f>
        <v>4.2644043040358376E-2</v>
      </c>
      <c r="AE14" s="27">
        <f>SUM(Emissions!AG26:AG27)</f>
        <v>4.2829193619610274E-2</v>
      </c>
      <c r="AF14" s="27">
        <f>SUM(Emissions!AH26:AH27)</f>
        <v>4.3047251688384705E-2</v>
      </c>
      <c r="AG14" s="27">
        <f>SUM(Emissions!AI26:AI27)</f>
        <v>4.3296890030905533E-2</v>
      </c>
      <c r="AH14" s="27">
        <f>SUM(Emissions!AJ26:AJ27)</f>
        <v>4.3565554612885068E-2</v>
      </c>
      <c r="AI14" s="27">
        <f>SUM(Emissions!AK26:AK27)</f>
        <v>4.3852181920952263E-2</v>
      </c>
      <c r="AJ14" s="27">
        <f>SUM(Emissions!AL26:AL27)</f>
        <v>4.411212040678969E-2</v>
      </c>
      <c r="AK14" s="27">
        <f>SUM(Emissions!AM26:AM27)</f>
        <v>4.4239090237410433E-2</v>
      </c>
      <c r="AL14" s="27">
        <f>SUM(Emissions!AN26:AN27)</f>
        <v>4.4373633116557606E-2</v>
      </c>
      <c r="AM14" s="27">
        <f>SUM(Emissions!AO26:AO27)</f>
        <v>4.4518936961026656E-2</v>
      </c>
      <c r="AN14" s="27">
        <f>SUM(Emissions!AP26:AP27)</f>
        <v>4.4676626144995971E-2</v>
      </c>
      <c r="AO14" s="27">
        <f>SUM(Emissions!AQ26:AQ27)</f>
        <v>4.4846498750410455E-2</v>
      </c>
      <c r="AP14" s="27">
        <f>SUM(Emissions!AR26:AR27)</f>
        <v>4.4953782170835829E-2</v>
      </c>
      <c r="AQ14" s="27">
        <f>SUM(Emissions!AS26:AS27)</f>
        <v>4.5071485075864032E-2</v>
      </c>
      <c r="AR14" s="27">
        <f>SUM(Emissions!AT26:AT27)</f>
        <v>4.5198718902312668E-2</v>
      </c>
      <c r="AS14" s="27">
        <f>SUM(Emissions!AU26:AU27)</f>
        <v>4.533482518915731E-2</v>
      </c>
      <c r="AT14" s="27">
        <f>SUM(Emissions!AV26:AV27)</f>
        <v>4.5478746445902218E-2</v>
      </c>
      <c r="AU14" s="27">
        <f>SUM(Emissions!AW26:AW27)</f>
        <v>4.5574162450620709E-2</v>
      </c>
      <c r="AV14" s="27">
        <f>SUM(Emissions!AX26:AX27)</f>
        <v>4.5677379217907987E-2</v>
      </c>
      <c r="AW14" s="27">
        <f>SUM(Emissions!AY26:AY27)</f>
        <v>4.5788088055114556E-2</v>
      </c>
      <c r="AX14" s="27">
        <f>SUM(Emissions!AZ26:AZ27)</f>
        <v>4.5907604813149538E-2</v>
      </c>
      <c r="AY14" s="27">
        <f>SUM(Emissions!BA26:BA27)</f>
        <v>4.6032061377879158E-2</v>
      </c>
      <c r="AZ14" s="27">
        <f>SUM(Emissions!BB26:BB27)</f>
        <v>4.6108841697139621E-2</v>
      </c>
      <c r="BA14" s="27">
        <f>SUM(Emissions!BC26:BC27)</f>
        <v>4.6192794885165943E-2</v>
      </c>
      <c r="BB14" s="27">
        <f>SUM(Emissions!BD26:BD27)</f>
        <v>4.6280608407502616E-2</v>
      </c>
      <c r="BC14" s="27">
        <f>SUM(Emissions!BE26:BE27)</f>
        <v>4.6373706652453987E-2</v>
      </c>
      <c r="BD14" s="27">
        <f>SUM(Emissions!BF26:BF27)</f>
        <v>4.6471631076573351E-2</v>
      </c>
      <c r="BE14" s="27">
        <f>SUM(Emissions!BG26:BG27)</f>
        <v>4.6525401690097591E-2</v>
      </c>
      <c r="BF14" s="27">
        <f>SUM(Emissions!BH26:BH27)</f>
        <v>4.6582156774489861E-2</v>
      </c>
      <c r="BG14" s="27">
        <f>SUM(Emissions!BI26:BI27)</f>
        <v>4.6643255367290803E-2</v>
      </c>
      <c r="BH14" s="27">
        <f>SUM(Emissions!BJ26:BJ27)</f>
        <v>4.6708920016818922E-2</v>
      </c>
      <c r="BI14" s="27">
        <f>SUM(Emissions!BK26:BK27)</f>
        <v>4.6779115984831067E-2</v>
      </c>
      <c r="BJ14" s="27">
        <f>SUM(Emissions!BL26:BL27)</f>
        <v>4.6802725847002222E-2</v>
      </c>
      <c r="BK14" s="27">
        <f>SUM(Emissions!BM26:BM27)</f>
        <v>4.6811388621033956E-2</v>
      </c>
      <c r="BL14" s="27">
        <f>SUM(Emissions!BN26:BN27)</f>
        <v>4.6819713462592817E-2</v>
      </c>
      <c r="BM14" s="27">
        <f>SUM(Emissions!BO26:BO27)</f>
        <v>4.6831114167145443E-2</v>
      </c>
      <c r="BN14" s="27">
        <f>SUM(Emissions!BP26:BP27)</f>
        <v>4.6844052299524735E-2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4.1536453250924088E-3</v>
      </c>
      <c r="AD15" s="27">
        <f>Emissions!AF28</f>
        <v>4.1840370126470534E-3</v>
      </c>
      <c r="AE15" s="27">
        <f>Emissions!AG28</f>
        <v>4.1905340987284578E-3</v>
      </c>
      <c r="AF15" s="27">
        <f>Emissions!AH28</f>
        <v>4.1812329246154606E-3</v>
      </c>
      <c r="AG15" s="27">
        <f>Emissions!AI28</f>
        <v>4.1564738854214557E-3</v>
      </c>
      <c r="AH15" s="27">
        <f>Emissions!AJ28</f>
        <v>4.1427460620707141E-3</v>
      </c>
      <c r="AI15" s="27">
        <f>Emissions!AK28</f>
        <v>4.130408792135833E-3</v>
      </c>
      <c r="AJ15" s="27">
        <f>Emissions!AL28</f>
        <v>3.8942775806247638E-3</v>
      </c>
      <c r="AK15" s="27">
        <f>Emissions!AM28</f>
        <v>3.9425052238853163E-3</v>
      </c>
      <c r="AL15" s="27">
        <f>Emissions!AN28</f>
        <v>3.962716571769458E-3</v>
      </c>
      <c r="AM15" s="27">
        <f>Emissions!AO28</f>
        <v>3.9755865195643877E-3</v>
      </c>
      <c r="AN15" s="27">
        <f>Emissions!AP28</f>
        <v>3.9930795267340601E-3</v>
      </c>
      <c r="AO15" s="27">
        <f>Emissions!AQ28</f>
        <v>4.0172958864803281E-3</v>
      </c>
      <c r="AP15" s="27">
        <f>Emissions!AR28</f>
        <v>4.0482572067197936E-3</v>
      </c>
      <c r="AQ15" s="27">
        <f>Emissions!AS28</f>
        <v>4.0847260501190022E-3</v>
      </c>
      <c r="AR15" s="27">
        <f>Emissions!AT28</f>
        <v>4.1246013975712904E-3</v>
      </c>
      <c r="AS15" s="27">
        <f>Emissions!AU28</f>
        <v>4.166707245953109E-3</v>
      </c>
      <c r="AT15" s="27">
        <f>Emissions!AV28</f>
        <v>4.2076617517569177E-3</v>
      </c>
      <c r="AU15" s="27">
        <f>Emissions!AW28</f>
        <v>4.2640751433137931E-3</v>
      </c>
      <c r="AV15" s="27">
        <f>Emissions!AX28</f>
        <v>4.3242026523805516E-3</v>
      </c>
      <c r="AW15" s="27">
        <f>Emissions!AY28</f>
        <v>4.3880305789596773E-3</v>
      </c>
      <c r="AX15" s="27">
        <f>Emissions!AZ28</f>
        <v>4.4634772851901774E-3</v>
      </c>
      <c r="AY15" s="27">
        <f>Emissions!BA28</f>
        <v>4.5325609591283702E-3</v>
      </c>
      <c r="AZ15" s="27">
        <f>Emissions!BB28</f>
        <v>4.6108934889704384E-3</v>
      </c>
      <c r="BA15" s="27">
        <f>Emissions!BC28</f>
        <v>4.6974397037173703E-3</v>
      </c>
      <c r="BB15" s="27">
        <f>Emissions!BD28</f>
        <v>4.7768797267353849E-3</v>
      </c>
      <c r="BC15" s="27">
        <f>Emissions!BE28</f>
        <v>4.8572490905313811E-3</v>
      </c>
      <c r="BD15" s="27">
        <f>Emissions!BF28</f>
        <v>4.9371936324104065E-3</v>
      </c>
      <c r="BE15" s="27">
        <f>Emissions!BG28</f>
        <v>5.0291147653371022E-3</v>
      </c>
      <c r="BF15" s="27">
        <f>Emissions!BH28</f>
        <v>5.1140416699349605E-3</v>
      </c>
      <c r="BG15" s="27">
        <f>Emissions!BI28</f>
        <v>5.1994470851540377E-3</v>
      </c>
      <c r="BH15" s="27">
        <f>Emissions!BJ28</f>
        <v>5.2871518568294437E-3</v>
      </c>
      <c r="BI15" s="27">
        <f>Emissions!BK28</f>
        <v>5.3776591442236668E-3</v>
      </c>
      <c r="BJ15" s="27">
        <f>Emissions!BL28</f>
        <v>5.4734888709334932E-3</v>
      </c>
      <c r="BK15" s="27">
        <f>Emissions!BM28</f>
        <v>5.4785507754715034E-3</v>
      </c>
      <c r="BL15" s="27">
        <f>Emissions!BN28</f>
        <v>5.4650141561279689E-3</v>
      </c>
      <c r="BM15" s="27">
        <f>Emissions!BO28</f>
        <v>5.4501889243389621E-3</v>
      </c>
      <c r="BN15" s="27">
        <f>Emissions!BP28</f>
        <v>5.4271120804957711E-3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23.230039099944467</v>
      </c>
      <c r="AD17" s="27">
        <f>SUM(Emissions!AF30:AF31)</f>
        <v>23.240459651013445</v>
      </c>
      <c r="AE17" s="27">
        <f>SUM(Emissions!AG30:AG31)</f>
        <v>23.027094422284396</v>
      </c>
      <c r="AF17" s="27">
        <f>SUM(Emissions!AH30:AH31)</f>
        <v>22.678619791645836</v>
      </c>
      <c r="AG17" s="27">
        <f>SUM(Emissions!AI30:AI31)</f>
        <v>22.200606495542029</v>
      </c>
      <c r="AH17" s="27">
        <f>SUM(Emissions!AJ30:AJ31)</f>
        <v>21.853515832253049</v>
      </c>
      <c r="AI17" s="27">
        <f>SUM(Emissions!AK30:AK31)</f>
        <v>21.53713803785411</v>
      </c>
      <c r="AJ17" s="27">
        <f>SUM(Emissions!AL30:AL31)</f>
        <v>19.016212820634273</v>
      </c>
      <c r="AK17" s="27">
        <f>SUM(Emissions!AM30:AM31)</f>
        <v>19.256688525824135</v>
      </c>
      <c r="AL17" s="27">
        <f>SUM(Emissions!AN30:AN31)</f>
        <v>19.226032651173554</v>
      </c>
      <c r="AM17" s="27">
        <f>SUM(Emissions!AO30:AO31)</f>
        <v>19.130993552286814</v>
      </c>
      <c r="AN17" s="27">
        <f>SUM(Emissions!AP30:AP31)</f>
        <v>19.086698774164212</v>
      </c>
      <c r="AO17" s="27">
        <f>SUM(Emissions!AQ30:AQ31)</f>
        <v>19.110923458461315</v>
      </c>
      <c r="AP17" s="27">
        <f>SUM(Emissions!AR30:AR31)</f>
        <v>19.171524354312023</v>
      </c>
      <c r="AQ17" s="27">
        <f>SUM(Emissions!AS30:AS31)</f>
        <v>19.284413096495587</v>
      </c>
      <c r="AR17" s="27">
        <f>SUM(Emissions!AT30:AT31)</f>
        <v>19.42855784332793</v>
      </c>
      <c r="AS17" s="27">
        <f>SUM(Emissions!AU30:AU31)</f>
        <v>19.592185180114708</v>
      </c>
      <c r="AT17" s="27">
        <f>SUM(Emissions!AV30:AV31)</f>
        <v>19.744411951026695</v>
      </c>
      <c r="AU17" s="27">
        <f>SUM(Emissions!AW30:AW31)</f>
        <v>20.00686634360278</v>
      </c>
      <c r="AV17" s="27">
        <f>SUM(Emissions!AX30:AX31)</f>
        <v>20.29693157258993</v>
      </c>
      <c r="AW17" s="27">
        <f>SUM(Emissions!AY30:AY31)</f>
        <v>20.613414764784128</v>
      </c>
      <c r="AX17" s="27">
        <f>SUM(Emissions!AZ30:AZ31)</f>
        <v>21.022653303106992</v>
      </c>
      <c r="AY17" s="27">
        <f>SUM(Emissions!BA30:BA31)</f>
        <v>21.37017902026324</v>
      </c>
      <c r="AZ17" s="27">
        <f>SUM(Emissions!BB30:BB31)</f>
        <v>21.762576505401441</v>
      </c>
      <c r="BA17" s="27">
        <f>SUM(Emissions!BC30:BC31)</f>
        <v>22.212997102593629</v>
      </c>
      <c r="BB17" s="27">
        <f>SUM(Emissions!BD30:BD31)</f>
        <v>22.594786283839515</v>
      </c>
      <c r="BC17" s="27">
        <f>SUM(Emissions!BE30:BE31)</f>
        <v>22.974618982825948</v>
      </c>
      <c r="BD17" s="27">
        <f>SUM(Emissions!BF30:BF31)</f>
        <v>23.341600703909169</v>
      </c>
      <c r="BE17" s="27">
        <f>SUM(Emissions!BG30:BG31)</f>
        <v>23.767883423860322</v>
      </c>
      <c r="BF17" s="27">
        <f>SUM(Emissions!BH30:BH31)</f>
        <v>24.127714644706611</v>
      </c>
      <c r="BG17" s="27">
        <f>SUM(Emissions!BI30:BI31)</f>
        <v>24.48040670885781</v>
      </c>
      <c r="BH17" s="27">
        <f>SUM(Emissions!BJ30:BJ31)</f>
        <v>24.839703142299317</v>
      </c>
      <c r="BI17" s="27">
        <f>SUM(Emissions!BK30:BK31)</f>
        <v>25.208838499839633</v>
      </c>
      <c r="BJ17" s="27">
        <f>SUM(Emissions!BL30:BL31)</f>
        <v>25.578353791330549</v>
      </c>
      <c r="BK17" s="27">
        <f>SUM(Emissions!BM30:BM31)</f>
        <v>25.275107817933151</v>
      </c>
      <c r="BL17" s="27">
        <f>SUM(Emissions!BN30:BN31)</f>
        <v>24.842817344773426</v>
      </c>
      <c r="BM17" s="27">
        <f>SUM(Emissions!BO30:BO31)</f>
        <v>24.409005107503496</v>
      </c>
      <c r="BN17" s="27">
        <f>SUM(Emissions!BP30:BP31)</f>
        <v>23.925095256618846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2.9232175341370552</v>
      </c>
      <c r="AD18" s="27">
        <f>SUM(Emissions!AF32:AF35)</f>
        <v>2.9856726990921154</v>
      </c>
      <c r="AE18" s="27">
        <f>SUM(Emissions!AG32:AG35)</f>
        <v>3.010218986645961</v>
      </c>
      <c r="AF18" s="27">
        <f>SUM(Emissions!AH32:AH35)</f>
        <v>3.0101265790703753</v>
      </c>
      <c r="AG18" s="27">
        <f>SUM(Emissions!AI32:AI35)</f>
        <v>2.9854362546719693</v>
      </c>
      <c r="AH18" s="27">
        <f>SUM(Emissions!AJ32:AJ35)</f>
        <v>2.9805084686213332</v>
      </c>
      <c r="AI18" s="27">
        <f>SUM(Emissions!AK32:AK35)</f>
        <v>2.9788681664379344</v>
      </c>
      <c r="AJ18" s="27">
        <f>SUM(Emissions!AL32:AL35)</f>
        <v>2.5837961407599774</v>
      </c>
      <c r="AK18" s="27">
        <f>SUM(Emissions!AM32:AM35)</f>
        <v>2.6770369731637191</v>
      </c>
      <c r="AL18" s="27">
        <f>SUM(Emissions!AN32:AN35)</f>
        <v>2.7218694270677903</v>
      </c>
      <c r="AM18" s="27">
        <f>SUM(Emissions!AO32:AO35)</f>
        <v>2.7545810378509263</v>
      </c>
      <c r="AN18" s="27">
        <f>SUM(Emissions!AP32:AP35)</f>
        <v>2.7963697919270749</v>
      </c>
      <c r="AO18" s="27">
        <f>SUM(Emissions!AQ32:AQ35)</f>
        <v>2.8510756117270435</v>
      </c>
      <c r="AP18" s="27">
        <f>SUM(Emissions!AR32:AR35)</f>
        <v>2.9144486241109724</v>
      </c>
      <c r="AQ18" s="27">
        <f>SUM(Emissions!AS32:AS35)</f>
        <v>2.9885772371992094</v>
      </c>
      <c r="AR18" s="27">
        <f>SUM(Emissions!AT32:AT35)</f>
        <v>3.0697571333597775</v>
      </c>
      <c r="AS18" s="27">
        <f>SUM(Emissions!AU32:AU35)</f>
        <v>3.1559255537052957</v>
      </c>
      <c r="AT18" s="27">
        <f>SUM(Emissions!AV32:AV35)</f>
        <v>3.2409939154759804</v>
      </c>
      <c r="AU18" s="27">
        <f>SUM(Emissions!AW32:AW35)</f>
        <v>3.3511562310384369</v>
      </c>
      <c r="AV18" s="27">
        <f>SUM(Emissions!AX32:AX35)</f>
        <v>3.4689962577296898</v>
      </c>
      <c r="AW18" s="27">
        <f>SUM(Emissions!AY32:AY35)</f>
        <v>3.5945601146725745</v>
      </c>
      <c r="AX18" s="27">
        <f>SUM(Emissions!AZ32:AZ35)</f>
        <v>3.7424301889220697</v>
      </c>
      <c r="AY18" s="27">
        <f>SUM(Emissions!BA32:BA35)</f>
        <v>3.8797706179282714</v>
      </c>
      <c r="AZ18" s="27">
        <f>SUM(Emissions!BB32:BB35)</f>
        <v>4.0306816599809627</v>
      </c>
      <c r="BA18" s="27">
        <f>SUM(Emissions!BC32:BC35)</f>
        <v>4.1976047759618922</v>
      </c>
      <c r="BB18" s="27">
        <f>SUM(Emissions!BD32:BD35)</f>
        <v>4.3523796401371531</v>
      </c>
      <c r="BC18" s="27">
        <f>SUM(Emissions!BE32:BE35)</f>
        <v>4.5098258447923625</v>
      </c>
      <c r="BD18" s="27">
        <f>SUM(Emissions!BF32:BF35)</f>
        <v>4.6674757014323784</v>
      </c>
      <c r="BE18" s="27">
        <f>SUM(Emissions!BG32:BG35)</f>
        <v>4.8432537586590003</v>
      </c>
      <c r="BF18" s="27">
        <f>SUM(Emissions!BH32:BH35)</f>
        <v>5.0067949475687579</v>
      </c>
      <c r="BG18" s="27">
        <f>SUM(Emissions!BI32:BI35)</f>
        <v>5.1719679305554669</v>
      </c>
      <c r="BH18" s="27">
        <f>SUM(Emissions!BJ32:BJ35)</f>
        <v>5.3421875758835826</v>
      </c>
      <c r="BI18" s="27">
        <f>SUM(Emissions!BK32:BK35)</f>
        <v>5.5184317275314347</v>
      </c>
      <c r="BJ18" s="27">
        <f>SUM(Emissions!BL32:BL35)</f>
        <v>5.6993959048259493</v>
      </c>
      <c r="BK18" s="27">
        <f>SUM(Emissions!BM32:BM35)</f>
        <v>5.7118119251699389</v>
      </c>
      <c r="BL18" s="27">
        <f>SUM(Emissions!BN32:BN35)</f>
        <v>5.6899840019261596</v>
      </c>
      <c r="BM18" s="27">
        <f>SUM(Emissions!BO32:BO35)</f>
        <v>5.6661193779716257</v>
      </c>
      <c r="BN18" s="27">
        <f>SUM(Emissions!BP32:BP35)</f>
        <v>5.6272139042183378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5.1994200766582477</v>
      </c>
      <c r="AC19" s="40">
        <f t="shared" si="11"/>
        <v>5.2527414367903065</v>
      </c>
      <c r="AD19" s="40">
        <f t="shared" si="11"/>
        <v>5.3365378743462095</v>
      </c>
      <c r="AE19" s="40">
        <f t="shared" si="11"/>
        <v>5.3665755836071121</v>
      </c>
      <c r="AF19" s="40">
        <f t="shared" si="11"/>
        <v>5.3622649672773752</v>
      </c>
      <c r="AG19" s="40">
        <f t="shared" si="11"/>
        <v>5.3238634740042325</v>
      </c>
      <c r="AH19" s="40">
        <f t="shared" si="11"/>
        <v>5.3145192594478221</v>
      </c>
      <c r="AI19" s="40">
        <f t="shared" si="11"/>
        <v>5.3105434668737521</v>
      </c>
      <c r="AJ19" s="40">
        <f t="shared" si="11"/>
        <v>4.7466997748041591</v>
      </c>
      <c r="AK19" s="40">
        <f t="shared" si="11"/>
        <v>4.8815621431225438</v>
      </c>
      <c r="AL19" s="40">
        <f t="shared" ref="AL19:BN19" si="12">SUM(AL20:AL26)</f>
        <v>4.9477656623831043</v>
      </c>
      <c r="AM19" s="40">
        <f t="shared" si="12"/>
        <v>4.9970155377610741</v>
      </c>
      <c r="AN19" s="40">
        <f t="shared" si="12"/>
        <v>5.0594584081440193</v>
      </c>
      <c r="AO19" s="40">
        <f t="shared" si="12"/>
        <v>5.1405176858662234</v>
      </c>
      <c r="AP19" s="40">
        <f t="shared" si="12"/>
        <v>5.2318407236948765</v>
      </c>
      <c r="AQ19" s="40">
        <f t="shared" si="12"/>
        <v>5.3386380590679634</v>
      </c>
      <c r="AR19" s="40">
        <f t="shared" si="12"/>
        <v>5.4556234403104895</v>
      </c>
      <c r="AS19" s="40">
        <f t="shared" si="12"/>
        <v>5.5798505819557951</v>
      </c>
      <c r="AT19" s="40">
        <f t="shared" si="12"/>
        <v>5.7026724929661281</v>
      </c>
      <c r="AU19" s="40">
        <f t="shared" si="12"/>
        <v>5.8537651475830073</v>
      </c>
      <c r="AV19" s="40">
        <f t="shared" si="12"/>
        <v>6.0156568109531303</v>
      </c>
      <c r="AW19" s="40">
        <f t="shared" si="12"/>
        <v>6.1883745012738363</v>
      </c>
      <c r="AX19" s="40">
        <f t="shared" si="12"/>
        <v>6.3924497802639957</v>
      </c>
      <c r="AY19" s="40">
        <f t="shared" si="12"/>
        <v>6.5815186881839605</v>
      </c>
      <c r="AZ19" s="40">
        <f t="shared" si="12"/>
        <v>6.7878971953701637</v>
      </c>
      <c r="BA19" s="40">
        <f t="shared" si="12"/>
        <v>7.016618582875541</v>
      </c>
      <c r="BB19" s="40">
        <f t="shared" si="12"/>
        <v>7.2280853646359411</v>
      </c>
      <c r="BC19" s="40">
        <f t="shared" si="12"/>
        <v>7.4431473316752434</v>
      </c>
      <c r="BD19" s="40">
        <f t="shared" si="12"/>
        <v>7.6583471183432685</v>
      </c>
      <c r="BE19" s="40">
        <f t="shared" si="12"/>
        <v>7.9006940888081267</v>
      </c>
      <c r="BF19" s="40">
        <f t="shared" si="12"/>
        <v>8.125881807827037</v>
      </c>
      <c r="BG19" s="40">
        <f t="shared" si="12"/>
        <v>8.353339999557722</v>
      </c>
      <c r="BH19" s="40">
        <f t="shared" si="12"/>
        <v>8.5878443253973504</v>
      </c>
      <c r="BI19" s="40">
        <f t="shared" si="12"/>
        <v>8.8307567669454379</v>
      </c>
      <c r="BJ19" s="40">
        <f t="shared" si="12"/>
        <v>9.0787543109721174</v>
      </c>
      <c r="BK19" s="40">
        <f t="shared" si="12"/>
        <v>9.0916010456952954</v>
      </c>
      <c r="BL19" s="40">
        <f t="shared" si="12"/>
        <v>9.0569380928896486</v>
      </c>
      <c r="BM19" s="40">
        <f t="shared" si="12"/>
        <v>9.0197203974191194</v>
      </c>
      <c r="BN19" s="40">
        <f t="shared" si="12"/>
        <v>8.9618290873641904</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2.6405154397771438</v>
      </c>
      <c r="AC20" s="27">
        <f>SUM(Emissions!AE36:AE41)</f>
        <v>2.6638547658757199</v>
      </c>
      <c r="AD20" s="27">
        <f>SUM(Emissions!AF36:AF41)</f>
        <v>2.7012838960025114</v>
      </c>
      <c r="AE20" s="27">
        <f>SUM(Emissions!AG36:AG41)</f>
        <v>2.7146557268578313</v>
      </c>
      <c r="AF20" s="27">
        <f>SUM(Emissions!AH36:AH41)</f>
        <v>2.7128512798971718</v>
      </c>
      <c r="AG20" s="27">
        <f>SUM(Emissions!AI36:AI41)</f>
        <v>2.6960639868509837</v>
      </c>
      <c r="AH20" s="27">
        <f>SUM(Emissions!AJ36:AJ41)</f>
        <v>2.6925532758612407</v>
      </c>
      <c r="AI20" s="27">
        <f>SUM(Emissions!AK36:AK41)</f>
        <v>2.6916404315629796</v>
      </c>
      <c r="AJ20" s="27">
        <f>SUM(Emissions!AL36:AL41)</f>
        <v>2.4400298941338479</v>
      </c>
      <c r="AK20" s="27">
        <f>SUM(Emissions!AM36:AM41)</f>
        <v>2.5038082649689839</v>
      </c>
      <c r="AL20" s="27">
        <f>SUM(Emissions!AN36:AN41)</f>
        <v>2.5369091271692055</v>
      </c>
      <c r="AM20" s="27">
        <f>SUM(Emissions!AO36:AO41)</f>
        <v>2.5624925064956487</v>
      </c>
      <c r="AN20" s="27">
        <f>SUM(Emissions!AP36:AP41)</f>
        <v>2.5940744445332093</v>
      </c>
      <c r="AO20" s="27">
        <f>SUM(Emissions!AQ36:AQ41)</f>
        <v>2.6340922424042965</v>
      </c>
      <c r="AP20" s="27">
        <f>SUM(Emissions!AR36:AR41)</f>
        <v>2.6778892586919176</v>
      </c>
      <c r="AQ20" s="27">
        <f>SUM(Emissions!AS36:AS41)</f>
        <v>2.7287182586629255</v>
      </c>
      <c r="AR20" s="27">
        <f>SUM(Emissions!AT36:AT41)</f>
        <v>2.7842096417331494</v>
      </c>
      <c r="AS20" s="27">
        <f>SUM(Emissions!AU36:AU41)</f>
        <v>2.8430426902077746</v>
      </c>
      <c r="AT20" s="27">
        <f>SUM(Emissions!AV36:AV41)</f>
        <v>2.9013338768311767</v>
      </c>
      <c r="AU20" s="27">
        <f>SUM(Emissions!AW36:AW41)</f>
        <v>2.9685932067628205</v>
      </c>
      <c r="AV20" s="27">
        <f>SUM(Emissions!AX36:AX41)</f>
        <v>3.0406977815545351</v>
      </c>
      <c r="AW20" s="27">
        <f>SUM(Emissions!AY36:AY41)</f>
        <v>3.1176512473637397</v>
      </c>
      <c r="AX20" s="27">
        <f>SUM(Emissions!AZ36:AZ41)</f>
        <v>3.2086418195471449</v>
      </c>
      <c r="AY20" s="27">
        <f>SUM(Emissions!BA36:BA41)</f>
        <v>3.2928919946030373</v>
      </c>
      <c r="AZ20" s="27">
        <f>SUM(Emissions!BB36:BB41)</f>
        <v>3.3842067708343322</v>
      </c>
      <c r="BA20" s="27">
        <f>SUM(Emissions!BC36:BC41)</f>
        <v>3.4854921526141407</v>
      </c>
      <c r="BB20" s="27">
        <f>SUM(Emissions!BD36:BD41)</f>
        <v>3.5790493117818087</v>
      </c>
      <c r="BC20" s="27">
        <f>SUM(Emissions!BE36:BE41)</f>
        <v>3.6742053273560153</v>
      </c>
      <c r="BD20" s="27">
        <f>SUM(Emissions!BF36:BF41)</f>
        <v>3.7694212026955332</v>
      </c>
      <c r="BE20" s="27">
        <f>SUM(Emissions!BG36:BG41)</f>
        <v>3.8780310435483987</v>
      </c>
      <c r="BF20" s="27">
        <f>SUM(Emissions!BH36:BH41)</f>
        <v>3.9790616947108761</v>
      </c>
      <c r="BG20" s="27">
        <f>SUM(Emissions!BI36:BI41)</f>
        <v>4.0811829522789376</v>
      </c>
      <c r="BH20" s="27">
        <f>SUM(Emissions!BJ36:BJ41)</f>
        <v>4.1865282710466083</v>
      </c>
      <c r="BI20" s="27">
        <f>SUM(Emissions!BK36:BK41)</f>
        <v>4.2957089428204487</v>
      </c>
      <c r="BJ20" s="27">
        <f>SUM(Emissions!BL36:BL41)</f>
        <v>4.4066415025594168</v>
      </c>
      <c r="BK20" s="27">
        <f>SUM(Emissions!BM36:BM41)</f>
        <v>4.4128156086632337</v>
      </c>
      <c r="BL20" s="27">
        <f>SUM(Emissions!BN36:BN41)</f>
        <v>4.3978994469931711</v>
      </c>
      <c r="BM20" s="27">
        <f>SUM(Emissions!BO36:BO41)</f>
        <v>4.3819367873040829</v>
      </c>
      <c r="BN20" s="27">
        <f>SUM(Emissions!BP36:BP41)</f>
        <v>4.3568456234522044</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0.18346956612050624</v>
      </c>
      <c r="AK21" s="27">
        <f>SUM(Emissions!AM42:AM43)</f>
        <v>0.18374561396531119</v>
      </c>
      <c r="AL21" s="27">
        <f>SUM(Emissions!AN42:AN43)</f>
        <v>0.18405248009513525</v>
      </c>
      <c r="AM21" s="27">
        <f>SUM(Emissions!AO42:AO43)</f>
        <v>0.18439832991597818</v>
      </c>
      <c r="AN21" s="27">
        <f>SUM(Emissions!AP42:AP43)</f>
        <v>0.18478717556295493</v>
      </c>
      <c r="AO21" s="27">
        <f>SUM(Emissions!AQ42:AQ43)</f>
        <v>0.18521807934320444</v>
      </c>
      <c r="AP21" s="27">
        <f>SUM(Emissions!AR42:AR43)</f>
        <v>0.18548300797249262</v>
      </c>
      <c r="AQ21" s="27">
        <f>SUM(Emissions!AS42:AS43)</f>
        <v>0.18578355039526975</v>
      </c>
      <c r="AR21" s="27">
        <f>SUM(Emissions!AT42:AT43)</f>
        <v>0.18611698888018285</v>
      </c>
      <c r="AS21" s="27">
        <f>SUM(Emissions!AU42:AU43)</f>
        <v>0.186481263602121</v>
      </c>
      <c r="AT21" s="27">
        <f>SUM(Emissions!AV42:AV43)</f>
        <v>0.18687321261303363</v>
      </c>
      <c r="AU21" s="27">
        <f>SUM(Emissions!AW42:AW43)</f>
        <v>0.18713449842402219</v>
      </c>
      <c r="AV21" s="27">
        <f>SUM(Emissions!AX42:AX43)</f>
        <v>0.18742242022848088</v>
      </c>
      <c r="AW21" s="27">
        <f>SUM(Emissions!AY42:AY43)</f>
        <v>0.18773598028295416</v>
      </c>
      <c r="AX21" s="27">
        <f>SUM(Emissions!AZ42:AZ43)</f>
        <v>0.18807878159529368</v>
      </c>
      <c r="AY21" s="27">
        <f>SUM(Emissions!BA42:BA43)</f>
        <v>0.18843979963088847</v>
      </c>
      <c r="AZ21" s="27">
        <f>SUM(Emissions!BB42:BB43)</f>
        <v>0.18866970117257481</v>
      </c>
      <c r="BA21" s="27">
        <f>SUM(Emissions!BC42:BC43)</f>
        <v>0.18892336835570503</v>
      </c>
      <c r="BB21" s="27">
        <f>SUM(Emissions!BD42:BD43)</f>
        <v>0.18919132049684181</v>
      </c>
      <c r="BC21" s="27">
        <f>SUM(Emissions!BE42:BE43)</f>
        <v>0.18947752549508984</v>
      </c>
      <c r="BD21" s="27">
        <f>SUM(Emissions!BF42:BF43)</f>
        <v>0.18978061145325303</v>
      </c>
      <c r="BE21" s="27">
        <f>SUM(Emissions!BG42:BG43)</f>
        <v>0.18996035144378492</v>
      </c>
      <c r="BF21" s="27">
        <f>SUM(Emissions!BH42:BH43)</f>
        <v>0.19015109042467071</v>
      </c>
      <c r="BG21" s="27">
        <f>SUM(Emissions!BI42:BI43)</f>
        <v>0.19035666648645794</v>
      </c>
      <c r="BH21" s="27">
        <f>SUM(Emissions!BJ42:BJ43)</f>
        <v>0.19057768163148792</v>
      </c>
      <c r="BI21" s="27">
        <f>SUM(Emissions!BK42:BK43)</f>
        <v>0.19081400630655942</v>
      </c>
      <c r="BJ21" s="27">
        <f>SUM(Emissions!BL42:BL43)</f>
        <v>0.19091808480029407</v>
      </c>
      <c r="BK21" s="27">
        <f>SUM(Emissions!BM42:BM43)</f>
        <v>0.1909806352936339</v>
      </c>
      <c r="BL21" s="27">
        <f>SUM(Emissions!BN42:BN43)</f>
        <v>0.19104367636437769</v>
      </c>
      <c r="BM21" s="27">
        <f>SUM(Emissions!BO42:BO43)</f>
        <v>0.19111703778018407</v>
      </c>
      <c r="BN21" s="27">
        <f>SUM(Emissions!BP42:BP43)</f>
        <v>0.19119623128604482</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0.12966672233797988</v>
      </c>
      <c r="AD22" s="27">
        <f>SUM(Emissions!AF44:AF45)</f>
        <v>0.13013049413439137</v>
      </c>
      <c r="AE22" s="27">
        <f>SUM(Emissions!AG44:AG45)</f>
        <v>0.13069549066496228</v>
      </c>
      <c r="AF22" s="27">
        <f>SUM(Emissions!AH44:AH45)</f>
        <v>0.13136090609503187</v>
      </c>
      <c r="AG22" s="27">
        <f>SUM(Emissions!AI44:AI45)</f>
        <v>0.13212269035728819</v>
      </c>
      <c r="AH22" s="27">
        <f>SUM(Emissions!AJ44:AJ45)</f>
        <v>0.13294253416938448</v>
      </c>
      <c r="AI22" s="27">
        <f>SUM(Emissions!AK44:AK45)</f>
        <v>0.13381719216548243</v>
      </c>
      <c r="AJ22" s="27">
        <f>SUM(Emissions!AL44:AL45)</f>
        <v>0.1346104078456786</v>
      </c>
      <c r="AK22" s="27">
        <f>SUM(Emissions!AM44:AM45)</f>
        <v>0.13499786282463541</v>
      </c>
      <c r="AL22" s="27">
        <f>SUM(Emissions!AN44:AN45)</f>
        <v>0.1354084273512943</v>
      </c>
      <c r="AM22" s="27">
        <f>SUM(Emissions!AO44:AO45)</f>
        <v>0.13585182951798119</v>
      </c>
      <c r="AN22" s="27">
        <f>SUM(Emissions!AP44:AP45)</f>
        <v>0.13633302618618068</v>
      </c>
      <c r="AO22" s="27">
        <f>SUM(Emissions!AQ44:AQ45)</f>
        <v>0.13685140119254588</v>
      </c>
      <c r="AP22" s="27">
        <f>SUM(Emissions!AR44:AR45)</f>
        <v>0.13717878207665127</v>
      </c>
      <c r="AQ22" s="27">
        <f>SUM(Emissions!AS44:AS45)</f>
        <v>0.13753795855477927</v>
      </c>
      <c r="AR22" s="27">
        <f>SUM(Emissions!AT44:AT45)</f>
        <v>0.13792621913060463</v>
      </c>
      <c r="AS22" s="27">
        <f>SUM(Emissions!AU44:AU45)</f>
        <v>0.13834155447639085</v>
      </c>
      <c r="AT22" s="27">
        <f>SUM(Emissions!AV44:AV45)</f>
        <v>0.13878073760541385</v>
      </c>
      <c r="AU22" s="27">
        <f>SUM(Emissions!AW44:AW45)</f>
        <v>0.13907190445914291</v>
      </c>
      <c r="AV22" s="27">
        <f>SUM(Emissions!AX44:AX45)</f>
        <v>0.13938687574170483</v>
      </c>
      <c r="AW22" s="27">
        <f>SUM(Emissions!AY44:AY45)</f>
        <v>0.1397247094615775</v>
      </c>
      <c r="AX22" s="27">
        <f>SUM(Emissions!AZ44:AZ45)</f>
        <v>0.14008942100559582</v>
      </c>
      <c r="AY22" s="27">
        <f>SUM(Emissions!BA44:BA45)</f>
        <v>0.14046920662421566</v>
      </c>
      <c r="AZ22" s="27">
        <f>SUM(Emissions!BB44:BB45)</f>
        <v>0.14070350572375712</v>
      </c>
      <c r="BA22" s="27">
        <f>SUM(Emissions!BC44:BC45)</f>
        <v>0.14095969320184595</v>
      </c>
      <c r="BB22" s="27">
        <f>SUM(Emissions!BD44:BD45)</f>
        <v>0.14122766068894696</v>
      </c>
      <c r="BC22" s="27">
        <f>SUM(Emissions!BE44:BE45)</f>
        <v>0.14151175477934785</v>
      </c>
      <c r="BD22" s="27">
        <f>SUM(Emissions!BF44:BF45)</f>
        <v>0.1418105762040992</v>
      </c>
      <c r="BE22" s="27">
        <f>SUM(Emissions!BG44:BG45)</f>
        <v>0.14197466000124753</v>
      </c>
      <c r="BF22" s="27">
        <f>SUM(Emissions!BH44:BH45)</f>
        <v>0.14214785106499386</v>
      </c>
      <c r="BG22" s="27">
        <f>SUM(Emissions!BI44:BI45)</f>
        <v>0.14233429656840402</v>
      </c>
      <c r="BH22" s="27">
        <f>SUM(Emissions!BJ44:BJ45)</f>
        <v>0.14253467562913633</v>
      </c>
      <c r="BI22" s="27">
        <f>SUM(Emissions!BK44:BK45)</f>
        <v>0.14274888224165236</v>
      </c>
      <c r="BJ22" s="27">
        <f>SUM(Emissions!BL44:BL45)</f>
        <v>0.14282092895232348</v>
      </c>
      <c r="BK22" s="27">
        <f>SUM(Emissions!BM44:BM45)</f>
        <v>0.14284736385354191</v>
      </c>
      <c r="BL22" s="27">
        <f>SUM(Emissions!BN44:BN45)</f>
        <v>0.14287276753641082</v>
      </c>
      <c r="BM22" s="27">
        <f>SUM(Emissions!BO44:BO45)</f>
        <v>0.14290755737365746</v>
      </c>
      <c r="BN22" s="27">
        <f>SUM(Emissions!BP44:BP45)</f>
        <v>0.14294703875111736</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0.13486096937945152</v>
      </c>
      <c r="AD25" s="27">
        <f>SUM(Emissions!AF48:AF49)</f>
        <v>0.13492146542995687</v>
      </c>
      <c r="AE25" s="27">
        <f>SUM(Emissions!AG48:AG49)</f>
        <v>0.13368278298717368</v>
      </c>
      <c r="AF25" s="27">
        <f>SUM(Emissions!AH48:AH49)</f>
        <v>0.13165972885928906</v>
      </c>
      <c r="AG25" s="27">
        <f>SUM(Emissions!AI48:AI49)</f>
        <v>0.12888464371149955</v>
      </c>
      <c r="AH25" s="27">
        <f>SUM(Emissions!AJ48:AJ49)</f>
        <v>0.12686962414513903</v>
      </c>
      <c r="AI25" s="27">
        <f>SUM(Emissions!AK48:AK49)</f>
        <v>0.12503290678710083</v>
      </c>
      <c r="AJ25" s="27">
        <f>SUM(Emissions!AL48:AL49)</f>
        <v>0.11039778641280132</v>
      </c>
      <c r="AK25" s="27">
        <f>SUM(Emissions!AM48:AM49)</f>
        <v>0.11179385753324078</v>
      </c>
      <c r="AL25" s="27">
        <f>SUM(Emissions!AN48:AN49)</f>
        <v>0.11161588620246662</v>
      </c>
      <c r="AM25" s="27">
        <f>SUM(Emissions!AO48:AO49)</f>
        <v>0.11106414089761926</v>
      </c>
      <c r="AN25" s="27">
        <f>SUM(Emissions!AP48:AP49)</f>
        <v>0.11080698951313986</v>
      </c>
      <c r="AO25" s="27">
        <f>SUM(Emissions!AQ48:AQ49)</f>
        <v>0.11094762485142586</v>
      </c>
      <c r="AP25" s="27">
        <f>SUM(Emissions!AR48:AR49)</f>
        <v>0.11129944068456019</v>
      </c>
      <c r="AQ25" s="27">
        <f>SUM(Emissions!AS48:AS49)</f>
        <v>0.11195481130780374</v>
      </c>
      <c r="AR25" s="27">
        <f>SUM(Emissions!AT48:AT49)</f>
        <v>0.11279163729010747</v>
      </c>
      <c r="AS25" s="27">
        <f>SUM(Emissions!AU48:AU49)</f>
        <v>0.11374156859074379</v>
      </c>
      <c r="AT25" s="27">
        <f>SUM(Emissions!AV48:AV49)</f>
        <v>0.11462531440806112</v>
      </c>
      <c r="AU25" s="27">
        <f>SUM(Emissions!AW48:AW49)</f>
        <v>0.11614898183059211</v>
      </c>
      <c r="AV25" s="27">
        <f>SUM(Emissions!AX48:AX49)</f>
        <v>0.11783294274844405</v>
      </c>
      <c r="AW25" s="27">
        <f>SUM(Emissions!AY48:AY49)</f>
        <v>0.11967027198874289</v>
      </c>
      <c r="AX25" s="27">
        <f>SUM(Emissions!AZ48:AZ49)</f>
        <v>0.12204608830778574</v>
      </c>
      <c r="AY25" s="27">
        <f>SUM(Emissions!BA48:BA49)</f>
        <v>0.1240636335602211</v>
      </c>
      <c r="AZ25" s="27">
        <f>SUM(Emissions!BB48:BB49)</f>
        <v>0.12634167988636452</v>
      </c>
      <c r="BA25" s="27">
        <f>SUM(Emissions!BC48:BC49)</f>
        <v>0.12895657683528769</v>
      </c>
      <c r="BB25" s="27">
        <f>SUM(Emissions!BD48:BD49)</f>
        <v>0.131173037120175</v>
      </c>
      <c r="BC25" s="27">
        <f>SUM(Emissions!BE48:BE49)</f>
        <v>0.13337813913343191</v>
      </c>
      <c r="BD25" s="27">
        <f>SUM(Emissions!BF48:BF49)</f>
        <v>0.13550863536018776</v>
      </c>
      <c r="BE25" s="27">
        <f>SUM(Emissions!BG48:BG49)</f>
        <v>0.13798340092536748</v>
      </c>
      <c r="BF25" s="27">
        <f>SUM(Emissions!BH48:BH49)</f>
        <v>0.1400723852377718</v>
      </c>
      <c r="BG25" s="27">
        <f>SUM(Emissions!BI48:BI49)</f>
        <v>0.14211992349025729</v>
      </c>
      <c r="BH25" s="27">
        <f>SUM(Emissions!BJ48:BJ49)</f>
        <v>0.14420580311792511</v>
      </c>
      <c r="BI25" s="27">
        <f>SUM(Emissions!BK48:BK49)</f>
        <v>0.1463488021863269</v>
      </c>
      <c r="BJ25" s="27">
        <f>SUM(Emissions!BL48:BL49)</f>
        <v>0.1484940069445537</v>
      </c>
      <c r="BK25" s="27">
        <f>SUM(Emissions!BM48:BM49)</f>
        <v>0.14673352579526081</v>
      </c>
      <c r="BL25" s="27">
        <f>SUM(Emissions!BN48:BN49)</f>
        <v>0.14422388248329751</v>
      </c>
      <c r="BM25" s="27">
        <f>SUM(Emissions!BO48:BO49)</f>
        <v>0.1417054046367823</v>
      </c>
      <c r="BN25" s="27">
        <f>SUM(Emissions!BP48:BP49)</f>
        <v>0.13889608729978628</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2.1141223071087358</v>
      </c>
      <c r="AC26" s="27">
        <f>SUM(Emissions!AE50:AE53)</f>
        <v>2.1444079633530233</v>
      </c>
      <c r="AD26" s="27">
        <f>SUM(Emissions!AF50:AF53)</f>
        <v>2.1900184905347522</v>
      </c>
      <c r="AE26" s="27">
        <f>SUM(Emissions!AG50:AG53)</f>
        <v>2.2070152134542451</v>
      </c>
      <c r="AF26" s="27">
        <f>SUM(Emissions!AH50:AH53)</f>
        <v>2.2054156910391578</v>
      </c>
      <c r="AG26" s="27">
        <f>SUM(Emissions!AI50:AI53)</f>
        <v>2.1852604118945722</v>
      </c>
      <c r="AH26" s="27">
        <f>SUM(Emissions!AJ50:AJ53)</f>
        <v>2.1799994398925189</v>
      </c>
      <c r="AI26" s="27">
        <f>SUM(Emissions!AK50:AK53)</f>
        <v>2.1772115733745308</v>
      </c>
      <c r="AJ26" s="27">
        <f>SUM(Emissions!AL50:AL53)</f>
        <v>1.8781921202913254</v>
      </c>
      <c r="AK26" s="27">
        <f>SUM(Emissions!AM50:AM53)</f>
        <v>1.9472165438303726</v>
      </c>
      <c r="AL26" s="27">
        <f>SUM(Emissions!AN50:AN53)</f>
        <v>1.9797797415650031</v>
      </c>
      <c r="AM26" s="27">
        <f>SUM(Emissions!AO50:AO53)</f>
        <v>2.0032087309338467</v>
      </c>
      <c r="AN26" s="27">
        <f>SUM(Emissions!AP50:AP53)</f>
        <v>2.0334567723485342</v>
      </c>
      <c r="AO26" s="27">
        <f>SUM(Emissions!AQ50:AQ53)</f>
        <v>2.0734083380747501</v>
      </c>
      <c r="AP26" s="27">
        <f>SUM(Emissions!AR50:AR53)</f>
        <v>2.1199902342692547</v>
      </c>
      <c r="AQ26" s="27">
        <f>SUM(Emissions!AS50:AS53)</f>
        <v>2.1746434801471852</v>
      </c>
      <c r="AR26" s="27">
        <f>SUM(Emissions!AT50:AT53)</f>
        <v>2.2345789532764448</v>
      </c>
      <c r="AS26" s="27">
        <f>SUM(Emissions!AU50:AU53)</f>
        <v>2.2982435050787644</v>
      </c>
      <c r="AT26" s="27">
        <f>SUM(Emissions!AV50:AV53)</f>
        <v>2.3610593515084428</v>
      </c>
      <c r="AU26" s="27">
        <f>SUM(Emissions!AW50:AW53)</f>
        <v>2.442816556106429</v>
      </c>
      <c r="AV26" s="27">
        <f>SUM(Emissions!AX50:AX53)</f>
        <v>2.5303167906799651</v>
      </c>
      <c r="AW26" s="27">
        <f>SUM(Emissions!AY50:AY53)</f>
        <v>2.6235922921768222</v>
      </c>
      <c r="AX26" s="27">
        <f>SUM(Emissions!AZ50:AZ53)</f>
        <v>2.7335936698081755</v>
      </c>
      <c r="AY26" s="27">
        <f>SUM(Emissions!BA50:BA53)</f>
        <v>2.8356540537655976</v>
      </c>
      <c r="AZ26" s="27">
        <f>SUM(Emissions!BB50:BB53)</f>
        <v>2.9479755377531354</v>
      </c>
      <c r="BA26" s="27">
        <f>SUM(Emissions!BC50:BC53)</f>
        <v>3.0722867918685619</v>
      </c>
      <c r="BB26" s="27">
        <f>SUM(Emissions!BD50:BD53)</f>
        <v>3.1874440345481694</v>
      </c>
      <c r="BC26" s="27">
        <f>SUM(Emissions!BE50:BE53)</f>
        <v>3.3045745849113586</v>
      </c>
      <c r="BD26" s="27">
        <f>SUM(Emissions!BF50:BF53)</f>
        <v>3.421826092630194</v>
      </c>
      <c r="BE26" s="27">
        <f>SUM(Emissions!BG50:BG53)</f>
        <v>3.5527446328893273</v>
      </c>
      <c r="BF26" s="27">
        <f>SUM(Emissions!BH50:BH53)</f>
        <v>3.6744487863887252</v>
      </c>
      <c r="BG26" s="27">
        <f>SUM(Emissions!BI50:BI53)</f>
        <v>3.797346160733666</v>
      </c>
      <c r="BH26" s="27">
        <f>SUM(Emissions!BJ50:BJ53)</f>
        <v>3.9239978939721918</v>
      </c>
      <c r="BI26" s="27">
        <f>SUM(Emissions!BK50:BK53)</f>
        <v>4.0551361333904516</v>
      </c>
      <c r="BJ26" s="27">
        <f>SUM(Emissions!BL50:BL53)</f>
        <v>4.1898797877155296</v>
      </c>
      <c r="BK26" s="27">
        <f>SUM(Emissions!BM50:BM53)</f>
        <v>4.1982239120896239</v>
      </c>
      <c r="BL26" s="27">
        <f>SUM(Emissions!BN50:BN53)</f>
        <v>4.1808983195123908</v>
      </c>
      <c r="BM26" s="27">
        <f>SUM(Emissions!BO50:BO53)</f>
        <v>4.1620536103244117</v>
      </c>
      <c r="BN26" s="27">
        <f>SUM(Emissions!BP50:BP53)</f>
        <v>4.1319441065750375</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891.99675099412434</v>
      </c>
      <c r="AL41" s="41">
        <f>Emissions!AN86</f>
        <v>896.31990476583758</v>
      </c>
      <c r="AM41" s="41">
        <f>Emissions!AO86</f>
        <v>899.04350047682215</v>
      </c>
      <c r="AN41" s="41">
        <f>Emissions!AP86</f>
        <v>901.3569357470551</v>
      </c>
      <c r="AO41" s="41">
        <f>Emissions!AQ86</f>
        <v>903.93985626561346</v>
      </c>
      <c r="AP41" s="41">
        <f>Emissions!AR86</f>
        <v>906.90932257225506</v>
      </c>
      <c r="AQ41" s="41">
        <f>Emissions!AS86</f>
        <v>910.02932620418221</v>
      </c>
      <c r="AR41" s="41">
        <f>Emissions!AT86</f>
        <v>913.45380339025473</v>
      </c>
      <c r="AS41" s="41">
        <f>Emissions!AU86</f>
        <v>917.05967792764125</v>
      </c>
      <c r="AT41" s="41">
        <f>Emissions!AV86</f>
        <v>920.77780602248185</v>
      </c>
      <c r="AU41" s="41">
        <f>Emissions!AW86</f>
        <v>924.42172337739316</v>
      </c>
      <c r="AV41" s="41">
        <f>Emissions!AX86</f>
        <v>928.69385065623339</v>
      </c>
      <c r="AW41" s="41">
        <f>Emissions!AY86</f>
        <v>933.13061753425393</v>
      </c>
      <c r="AX41" s="41">
        <f>Emissions!AZ86</f>
        <v>937.72382544316019</v>
      </c>
      <c r="AY41" s="41">
        <f>Emissions!BA86</f>
        <v>942.87010424428286</v>
      </c>
      <c r="AZ41" s="41">
        <f>Emissions!BB86</f>
        <v>947.63902975678127</v>
      </c>
      <c r="BA41" s="41">
        <f>Emissions!BC86</f>
        <v>952.63602750223174</v>
      </c>
      <c r="BB41" s="41">
        <f>Emissions!BD86</f>
        <v>957.96787185055553</v>
      </c>
      <c r="BC41" s="41">
        <f>Emissions!BE86</f>
        <v>962.88811014567227</v>
      </c>
      <c r="BD41" s="41">
        <f>Emissions!BF86</f>
        <v>967.79201667504117</v>
      </c>
      <c r="BE41" s="41">
        <f>Emissions!BG86</f>
        <v>972.61735184379199</v>
      </c>
      <c r="BF41" s="41">
        <f>Emissions!BH86</f>
        <v>977.75156291822918</v>
      </c>
      <c r="BG41" s="41">
        <f>Emissions!BI86</f>
        <v>982.50158071330122</v>
      </c>
      <c r="BH41" s="41">
        <f>Emissions!BJ86</f>
        <v>987.21035498051378</v>
      </c>
      <c r="BI41" s="41">
        <f>Emissions!BK86</f>
        <v>991.9563382524193</v>
      </c>
      <c r="BJ41" s="41">
        <f>Emissions!BL86</f>
        <v>996.75740273128213</v>
      </c>
      <c r="BK41" s="41">
        <f>Emissions!BM86</f>
        <v>1001.5352603729182</v>
      </c>
      <c r="BL41" s="41">
        <f>Emissions!BN86</f>
        <v>1002.5634396226677</v>
      </c>
      <c r="BM41" s="41">
        <f>Emissions!BO86</f>
        <v>1002.8302750833244</v>
      </c>
      <c r="BN41" s="41">
        <f>Emissions!BP86</f>
        <v>1003.0421528716323</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469.95618046490154</v>
      </c>
      <c r="AL42" s="41">
        <f>Emissions!AN87</f>
        <v>469.84725500200943</v>
      </c>
      <c r="AM42" s="41">
        <f>Emissions!AO87</f>
        <v>469.77863173778724</v>
      </c>
      <c r="AN42" s="41">
        <f>Emissions!AP87</f>
        <v>469.72034280776347</v>
      </c>
      <c r="AO42" s="41">
        <f>Emissions!AQ87</f>
        <v>469.6552639722758</v>
      </c>
      <c r="AP42" s="41">
        <f>Emissions!AR87</f>
        <v>469.58044579344761</v>
      </c>
      <c r="AQ42" s="41">
        <f>Emissions!AS87</f>
        <v>469.50183470122681</v>
      </c>
      <c r="AR42" s="41">
        <f>Emissions!AT87</f>
        <v>469.41555214401205</v>
      </c>
      <c r="AS42" s="41">
        <f>Emissions!AU87</f>
        <v>469.32469912932498</v>
      </c>
      <c r="AT42" s="41">
        <f>Emissions!AV87</f>
        <v>469.23101779268762</v>
      </c>
      <c r="AU42" s="41">
        <f>Emissions!AW87</f>
        <v>469.13920625750222</v>
      </c>
      <c r="AV42" s="41">
        <f>Emissions!AX87</f>
        <v>469.03156644963173</v>
      </c>
      <c r="AW42" s="41">
        <f>Emissions!AY87</f>
        <v>468.91977840982281</v>
      </c>
      <c r="AX42" s="41">
        <f>Emissions!AZ87</f>
        <v>468.80404870783735</v>
      </c>
      <c r="AY42" s="41">
        <f>Emissions!BA87</f>
        <v>468.67438392370406</v>
      </c>
      <c r="AZ42" s="41">
        <f>Emissions!BB87</f>
        <v>468.55422687022485</v>
      </c>
      <c r="BA42" s="41">
        <f>Emissions!BC87</f>
        <v>468.42832334672408</v>
      </c>
      <c r="BB42" s="41">
        <f>Emissions!BD87</f>
        <v>468.29398308394889</v>
      </c>
      <c r="BC42" s="41">
        <f>Emissions!BE87</f>
        <v>468.17001357878303</v>
      </c>
      <c r="BD42" s="41">
        <f>Emissions!BF87</f>
        <v>468.04645556606886</v>
      </c>
      <c r="BE42" s="41">
        <f>Emissions!BG87</f>
        <v>467.92487722427933</v>
      </c>
      <c r="BF42" s="41">
        <f>Emissions!BH87</f>
        <v>467.79551649657913</v>
      </c>
      <c r="BG42" s="41">
        <f>Emissions!BI87</f>
        <v>467.67583583880116</v>
      </c>
      <c r="BH42" s="41">
        <f>Emissions!BJ87</f>
        <v>467.55719434608659</v>
      </c>
      <c r="BI42" s="41">
        <f>Emissions!BK87</f>
        <v>467.4376153414828</v>
      </c>
      <c r="BJ42" s="41">
        <f>Emissions!BL87</f>
        <v>467.31664851995623</v>
      </c>
      <c r="BK42" s="41">
        <f>Emissions!BM87</f>
        <v>467.19626641403784</v>
      </c>
      <c r="BL42" s="41">
        <f>Emissions!BN87</f>
        <v>467.17036058078997</v>
      </c>
      <c r="BM42" s="41">
        <f>Emissions!BO87</f>
        <v>467.16363743893498</v>
      </c>
      <c r="BN42" s="41">
        <f>Emissions!BP87</f>
        <v>467.15829900144547</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55.141377146941778</v>
      </c>
      <c r="AD43" s="41">
        <f t="shared" si="24"/>
        <v>55.133536751110533</v>
      </c>
      <c r="AE43" s="41">
        <f t="shared" si="24"/>
        <v>54.82749609462973</v>
      </c>
      <c r="AF43" s="41">
        <f t="shared" si="24"/>
        <v>54.339148116939334</v>
      </c>
      <c r="AG43" s="41">
        <f t="shared" si="24"/>
        <v>53.680284142654159</v>
      </c>
      <c r="AH43" s="41">
        <f t="shared" si="24"/>
        <v>53.185580517007516</v>
      </c>
      <c r="AI43" s="41">
        <f t="shared" si="24"/>
        <v>52.728403644181725</v>
      </c>
      <c r="AJ43" s="41">
        <f t="shared" si="24"/>
        <v>49.461748558749605</v>
      </c>
      <c r="AK43" s="41">
        <f t="shared" si="24"/>
        <v>49.891677307247917</v>
      </c>
      <c r="AL43" s="41">
        <f t="shared" si="24"/>
        <v>50.014426849601051</v>
      </c>
      <c r="AM43" s="41">
        <f t="shared" si="24"/>
        <v>50.049300229421412</v>
      </c>
      <c r="AN43" s="41">
        <f t="shared" si="24"/>
        <v>50.147201467781727</v>
      </c>
      <c r="AO43" s="41">
        <f t="shared" si="24"/>
        <v>50.333619185611731</v>
      </c>
      <c r="AP43" s="41">
        <f t="shared" si="24"/>
        <v>50.54736638245906</v>
      </c>
      <c r="AQ43" s="41">
        <f t="shared" si="24"/>
        <v>50.829737923048725</v>
      </c>
      <c r="AR43" s="41">
        <f t="shared" si="24"/>
        <v>51.154314482921755</v>
      </c>
      <c r="AS43" s="41">
        <f t="shared" si="24"/>
        <v>51.505756189440866</v>
      </c>
      <c r="AT43" s="41">
        <f t="shared" si="24"/>
        <v>51.8435650047537</v>
      </c>
      <c r="AU43" s="41">
        <f t="shared" si="24"/>
        <v>52.111658408190642</v>
      </c>
      <c r="AV43" s="41">
        <f t="shared" si="24"/>
        <v>52.410043650655389</v>
      </c>
      <c r="AW43" s="41">
        <f t="shared" si="24"/>
        <v>52.73528976426541</v>
      </c>
      <c r="AX43" s="41">
        <f t="shared" si="24"/>
        <v>53.172188991332455</v>
      </c>
      <c r="AY43" s="41">
        <f t="shared" si="24"/>
        <v>53.521559486031819</v>
      </c>
      <c r="AZ43" s="41">
        <f t="shared" si="24"/>
        <v>53.903336552547003</v>
      </c>
      <c r="BA43" s="41">
        <f t="shared" si="24"/>
        <v>54.349312230818882</v>
      </c>
      <c r="BB43" s="41">
        <f t="shared" si="24"/>
        <v>54.698474673577763</v>
      </c>
      <c r="BC43" s="41">
        <f t="shared" si="24"/>
        <v>55.033717723916588</v>
      </c>
      <c r="BD43" s="41">
        <f t="shared" si="24"/>
        <v>55.342241007884994</v>
      </c>
      <c r="BE43" s="41">
        <f t="shared" si="24"/>
        <v>55.830255426525561</v>
      </c>
      <c r="BF43" s="41">
        <f t="shared" si="24"/>
        <v>56.231878495811941</v>
      </c>
      <c r="BG43" s="41">
        <f t="shared" si="24"/>
        <v>56.61914075409971</v>
      </c>
      <c r="BH43" s="41">
        <f t="shared" si="24"/>
        <v>57.009810670498666</v>
      </c>
      <c r="BI43" s="41">
        <f t="shared" si="24"/>
        <v>57.407871034748595</v>
      </c>
      <c r="BJ43" s="41">
        <f t="shared" si="24"/>
        <v>57.788716931669079</v>
      </c>
      <c r="BK43" s="41">
        <f t="shared" si="24"/>
        <v>57.341031768283777</v>
      </c>
      <c r="BL43" s="41">
        <f t="shared" si="24"/>
        <v>56.725819864289939</v>
      </c>
      <c r="BM43" s="41">
        <f t="shared" si="24"/>
        <v>56.107402278641359</v>
      </c>
      <c r="BN43" s="41">
        <f t="shared" si="24"/>
        <v>55.428810542668259</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6.6042852152238094</v>
      </c>
      <c r="AL44" s="22">
        <f>Emissions!AN88</f>
        <v>6.6025684169352203</v>
      </c>
      <c r="AM44" s="22">
        <f>Emissions!AO88</f>
        <v>6.6014868305049577</v>
      </c>
      <c r="AN44" s="22">
        <f>Emissions!AP88</f>
        <v>6.6005681257994508</v>
      </c>
      <c r="AO44" s="22">
        <f>Emissions!AQ88</f>
        <v>6.5995424038936434</v>
      </c>
      <c r="AP44" s="22">
        <f>Emissions!AR88</f>
        <v>6.5983631780454619</v>
      </c>
      <c r="AQ44" s="22">
        <f>Emissions!AS88</f>
        <v>6.5971241712512239</v>
      </c>
      <c r="AR44" s="22">
        <f>Emissions!AT88</f>
        <v>6.5957642528021454</v>
      </c>
      <c r="AS44" s="22">
        <f>Emissions!AU88</f>
        <v>6.594332298362966</v>
      </c>
      <c r="AT44" s="22">
        <f>Emissions!AV88</f>
        <v>6.5928557661165899</v>
      </c>
      <c r="AU44" s="22">
        <f>Emissions!AW88</f>
        <v>6.5914087042240421</v>
      </c>
      <c r="AV44" s="22">
        <f>Emissions!AX88</f>
        <v>6.5897121694283252</v>
      </c>
      <c r="AW44" s="22">
        <f>Emissions!AY88</f>
        <v>6.5879502534324397</v>
      </c>
      <c r="AX44" s="22">
        <f>Emissions!AZ88</f>
        <v>6.5861262120280504</v>
      </c>
      <c r="AY44" s="22">
        <f>Emissions!BA88</f>
        <v>6.5840825367148605</v>
      </c>
      <c r="AZ44" s="22">
        <f>Emissions!BB88</f>
        <v>6.5821887148453193</v>
      </c>
      <c r="BA44" s="22">
        <f>Emissions!BC88</f>
        <v>6.5802043215920403</v>
      </c>
      <c r="BB44" s="22">
        <f>Emissions!BD88</f>
        <v>6.5780869550268894</v>
      </c>
      <c r="BC44" s="22">
        <f>Emissions!BE88</f>
        <v>6.5761330442639245</v>
      </c>
      <c r="BD44" s="22">
        <f>Emissions!BF88</f>
        <v>6.5741856191244104</v>
      </c>
      <c r="BE44" s="22">
        <f>Emissions!BG88</f>
        <v>6.5722693960157645</v>
      </c>
      <c r="BF44" s="22">
        <f>Emissions!BH88</f>
        <v>6.5702305130032013</v>
      </c>
      <c r="BG44" s="22">
        <f>Emissions!BI88</f>
        <v>6.5683441997115697</v>
      </c>
      <c r="BH44" s="22">
        <f>Emissions!BJ88</f>
        <v>6.5664742649301147</v>
      </c>
      <c r="BI44" s="22">
        <f>Emissions!BK88</f>
        <v>6.5645895538166226</v>
      </c>
      <c r="BJ44" s="22">
        <f>Emissions!BL88</f>
        <v>6.5626829690139603</v>
      </c>
      <c r="BK44" s="22">
        <f>Emissions!BM88</f>
        <v>6.5607856000431974</v>
      </c>
      <c r="BL44" s="22">
        <f>Emissions!BN88</f>
        <v>6.56037729248128</v>
      </c>
      <c r="BM44" s="22">
        <f>Emissions!BO88</f>
        <v>6.5602713275569711</v>
      </c>
      <c r="BN44" s="22">
        <f>Emissions!BP88</f>
        <v>6.5601871872641286</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6.0531159936458012</v>
      </c>
      <c r="AD45" s="22">
        <f>Emissions!AF89+SUM(Emissions!AF91:AF106)</f>
        <v>6.0879780513059991</v>
      </c>
      <c r="AE45" s="22">
        <f>Emissions!AG89+SUM(Emissions!AG91:AG106)</f>
        <v>6.0713021029410523</v>
      </c>
      <c r="AF45" s="22">
        <f>Emissions!AH89+SUM(Emissions!AH91:AH106)</f>
        <v>6.0227924876945922</v>
      </c>
      <c r="AG45" s="22">
        <f>Emissions!AI89+SUM(Emissions!AI91:AI106)</f>
        <v>5.9435526503046612</v>
      </c>
      <c r="AH45" s="22">
        <f>Emissions!AJ89+SUM(Emissions!AJ91:AJ106)</f>
        <v>5.8924508429088123</v>
      </c>
      <c r="AI45" s="22">
        <f>Emissions!AK89+SUM(Emissions!AK91:AK106)</f>
        <v>5.8469995385277036</v>
      </c>
      <c r="AJ45" s="22">
        <f>Emissions!AL89+SUM(Emissions!AL91:AL106)</f>
        <v>5.2945466480786143</v>
      </c>
      <c r="AK45" s="22">
        <f>Emissions!AM89+SUM(Emissions!AM91:AM106)</f>
        <v>5.3953255197272716</v>
      </c>
      <c r="AL45" s="22">
        <f>Emissions!AN89+SUM(Emissions!AN91:AN106)</f>
        <v>5.4337033344420362</v>
      </c>
      <c r="AM45" s="22">
        <f>Emissions!AO89+SUM(Emissions!AO91:AO106)</f>
        <v>5.4568239462454704</v>
      </c>
      <c r="AN45" s="22">
        <f>Emissions!AP89+SUM(Emissions!AP91:AP106)</f>
        <v>5.4916580865067885</v>
      </c>
      <c r="AO45" s="22">
        <f>Emissions!AQ89+SUM(Emissions!AQ91:AQ106)</f>
        <v>5.5427884718039513</v>
      </c>
      <c r="AP45" s="22">
        <f>Emissions!AR89+SUM(Emissions!AR91:AR106)</f>
        <v>5.6010729316408003</v>
      </c>
      <c r="AQ45" s="22">
        <f>Emissions!AS89+SUM(Emissions!AS91:AS106)</f>
        <v>5.6724517974873701</v>
      </c>
      <c r="AR45" s="22">
        <f>Emissions!AT89+SUM(Emissions!AT91:AT106)</f>
        <v>5.7521122560320057</v>
      </c>
      <c r="AS45" s="22">
        <f>Emissions!AU89+SUM(Emissions!AU91:AU106)</f>
        <v>5.837365269050327</v>
      </c>
      <c r="AT45" s="22">
        <f>Emissions!AV89+SUM(Emissions!AV91:AV106)</f>
        <v>5.9206722790682162</v>
      </c>
      <c r="AU45" s="22">
        <f>Emissions!AW89+SUM(Emissions!AW91:AW106)</f>
        <v>6.0105369813031597</v>
      </c>
      <c r="AV45" s="22">
        <f>Emissions!AX89+SUM(Emissions!AX91:AX106)</f>
        <v>6.1077725067253716</v>
      </c>
      <c r="AW45" s="22">
        <f>Emissions!AY89+SUM(Emissions!AY91:AY106)</f>
        <v>6.2121836160374055</v>
      </c>
      <c r="AX45" s="22">
        <f>Emissions!AZ89+SUM(Emissions!AZ91:AZ106)</f>
        <v>6.3406537883797549</v>
      </c>
      <c r="AY45" s="22">
        <f>Emissions!BA89+SUM(Emissions!BA91:BA106)</f>
        <v>6.4542492220581265</v>
      </c>
      <c r="AZ45" s="22">
        <f>Emissions!BB89+SUM(Emissions!BB91:BB106)</f>
        <v>6.5786823684101154</v>
      </c>
      <c r="BA45" s="22">
        <f>Emissions!BC89+SUM(Emissions!BC91:BC106)</f>
        <v>6.7187929374245687</v>
      </c>
      <c r="BB45" s="22">
        <f>Emissions!BD89+SUM(Emissions!BD91:BD106)</f>
        <v>6.842230437062315</v>
      </c>
      <c r="BC45" s="22">
        <f>Emissions!BE89+SUM(Emissions!BE91:BE106)</f>
        <v>6.966018686173383</v>
      </c>
      <c r="BD45" s="22">
        <f>Emissions!BF89+SUM(Emissions!BF91:BF106)</f>
        <v>7.0873562050292973</v>
      </c>
      <c r="BE45" s="22">
        <f>Emissions!BG89+SUM(Emissions!BG91:BG106)</f>
        <v>7.2371425494396853</v>
      </c>
      <c r="BF45" s="22">
        <f>Emissions!BH89+SUM(Emissions!BH91:BH106)</f>
        <v>7.3712610511602126</v>
      </c>
      <c r="BG45" s="22">
        <f>Emissions!BI89+SUM(Emissions!BI91:BI106)</f>
        <v>7.5050901047638581</v>
      </c>
      <c r="BH45" s="22">
        <f>Emissions!BJ89+SUM(Emissions!BJ91:BJ106)</f>
        <v>7.642290299966044</v>
      </c>
      <c r="BI45" s="22">
        <f>Emissions!BK89+SUM(Emissions!BK91:BK106)</f>
        <v>7.783808059892257</v>
      </c>
      <c r="BJ45" s="22">
        <f>Emissions!BL89+SUM(Emissions!BL91:BL106)</f>
        <v>7.9260511700365148</v>
      </c>
      <c r="BK45" s="22">
        <f>Emissions!BM89+SUM(Emissions!BM91:BM106)</f>
        <v>7.8882460793258184</v>
      </c>
      <c r="BL45" s="22">
        <f>Emissions!BN89+SUM(Emissions!BN91:BN106)</f>
        <v>7.8149449296721736</v>
      </c>
      <c r="BM45" s="22">
        <f>Emissions!BO89+SUM(Emissions!BO91:BO106)</f>
        <v>7.7403942336502682</v>
      </c>
      <c r="BN45" s="22">
        <f>Emissions!BP89+SUM(Emissions!BP91:BP106)</f>
        <v>7.6511963974787918</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2.9657034583387558</v>
      </c>
      <c r="AL46" s="22">
        <f>Emissions!AN90</f>
        <v>2.9785203657401711</v>
      </c>
      <c r="AM46" s="22">
        <f>Emissions!AO90</f>
        <v>2.9865950435957203</v>
      </c>
      <c r="AN46" s="22">
        <f>Emissions!AP90</f>
        <v>2.9934537137248642</v>
      </c>
      <c r="AO46" s="22">
        <f>Emissions!AQ90</f>
        <v>3.0011113300993242</v>
      </c>
      <c r="AP46" s="22">
        <f>Emissions!AR90</f>
        <v>3.0099149435476535</v>
      </c>
      <c r="AQ46" s="22">
        <f>Emissions!AS90</f>
        <v>3.0191648568642107</v>
      </c>
      <c r="AR46" s="22">
        <f>Emissions!AT90</f>
        <v>3.0293174466886432</v>
      </c>
      <c r="AS46" s="22">
        <f>Emissions!AU90</f>
        <v>3.0400078274817584</v>
      </c>
      <c r="AT46" s="22">
        <f>Emissions!AV90</f>
        <v>3.0510310077835987</v>
      </c>
      <c r="AU46" s="22">
        <f>Emissions!AW90</f>
        <v>3.0618341745878643</v>
      </c>
      <c r="AV46" s="22">
        <f>Emissions!AX90</f>
        <v>3.074499803115406</v>
      </c>
      <c r="AW46" s="22">
        <f>Emissions!AY90</f>
        <v>3.0876535406968308</v>
      </c>
      <c r="AX46" s="22">
        <f>Emissions!AZ90</f>
        <v>3.1012710809354167</v>
      </c>
      <c r="AY46" s="22">
        <f>Emissions!BA90</f>
        <v>3.1165283172815856</v>
      </c>
      <c r="AZ46" s="22">
        <f>Emissions!BB90</f>
        <v>3.1306668096706085</v>
      </c>
      <c r="BA46" s="22">
        <f>Emissions!BC90</f>
        <v>3.1454814706265948</v>
      </c>
      <c r="BB46" s="22">
        <f>Emissions!BD90</f>
        <v>3.1612888554432925</v>
      </c>
      <c r="BC46" s="22">
        <f>Emissions!BE90</f>
        <v>3.1758759467084774</v>
      </c>
      <c r="BD46" s="22">
        <f>Emissions!BF90</f>
        <v>3.1904146189859648</v>
      </c>
      <c r="BE46" s="22">
        <f>Emissions!BG90</f>
        <v>3.2047203497798442</v>
      </c>
      <c r="BF46" s="22">
        <f>Emissions!BH90</f>
        <v>3.2199418087876062</v>
      </c>
      <c r="BG46" s="22">
        <f>Emissions!BI90</f>
        <v>3.234024245233162</v>
      </c>
      <c r="BH46" s="22">
        <f>Emissions!BJ90</f>
        <v>3.2479844064820913</v>
      </c>
      <c r="BI46" s="22">
        <f>Emissions!BK90</f>
        <v>3.2620548817269688</v>
      </c>
      <c r="BJ46" s="22">
        <f>Emissions!BL90</f>
        <v>3.2762886569066625</v>
      </c>
      <c r="BK46" s="22">
        <f>Emissions!BM90</f>
        <v>3.2904536304892997</v>
      </c>
      <c r="BL46" s="22">
        <f>Emissions!BN90</f>
        <v>3.2935018862146279</v>
      </c>
      <c r="BM46" s="22">
        <f>Emissions!BO90</f>
        <v>3.2942929766017031</v>
      </c>
      <c r="BN46" s="22">
        <f>Emissions!BP90</f>
        <v>3.2949211332985402</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35.397528140833238</v>
      </c>
      <c r="AC47" s="22">
        <f>SUM(Emissions!AE107:AE122)</f>
        <v>35.200133147246397</v>
      </c>
      <c r="AD47" s="22">
        <f>SUM(Emissions!AF107:AF122)</f>
        <v>35.148510767293089</v>
      </c>
      <c r="AE47" s="22">
        <f>SUM(Emissions!AG107:AG122)</f>
        <v>34.84870552267401</v>
      </c>
      <c r="AF47" s="22">
        <f>SUM(Emissions!AH107:AH122)</f>
        <v>34.401446898347153</v>
      </c>
      <c r="AG47" s="22">
        <f>SUM(Emissions!AI107:AI122)</f>
        <v>33.816363392780282</v>
      </c>
      <c r="AH47" s="22">
        <f>SUM(Emissions!AJ107:AJ122)</f>
        <v>33.369259985013677</v>
      </c>
      <c r="AI47" s="22">
        <f>SUM(Emissions!AK107:AK122)</f>
        <v>32.952568766590431</v>
      </c>
      <c r="AJ47" s="22">
        <f>SUM(Emissions!AL107:AL122)</f>
        <v>30.233207600326423</v>
      </c>
      <c r="AK47" s="22">
        <f>SUM(Emissions!AM107:AM122)</f>
        <v>30.58921837594735</v>
      </c>
      <c r="AL47" s="22">
        <f>SUM(Emissions!AN107:AN122)</f>
        <v>30.661358138764157</v>
      </c>
      <c r="AM47" s="22">
        <f>SUM(Emissions!AO107:AO122)</f>
        <v>30.664985959647055</v>
      </c>
      <c r="AN47" s="22">
        <f>SUM(Emissions!AP107:AP122)</f>
        <v>30.720981236613667</v>
      </c>
      <c r="AO47" s="22">
        <f>SUM(Emissions!AQ107:AQ122)</f>
        <v>30.848504818969115</v>
      </c>
      <c r="AP47" s="22">
        <f>SUM(Emissions!AR107:AR122)</f>
        <v>30.995211312670708</v>
      </c>
      <c r="AQ47" s="22">
        <f>SUM(Emissions!AS107:AS122)</f>
        <v>31.197061225182743</v>
      </c>
      <c r="AR47" s="22">
        <f>SUM(Emissions!AT107:AT122)</f>
        <v>31.432052799427048</v>
      </c>
      <c r="AS47" s="22">
        <f>SUM(Emissions!AU107:AU122)</f>
        <v>31.687851210865158</v>
      </c>
      <c r="AT47" s="22">
        <f>SUM(Emissions!AV107:AV122)</f>
        <v>31.931674512395894</v>
      </c>
      <c r="AU47" s="22">
        <f>SUM(Emissions!AW107:AW122)</f>
        <v>32.099415252977444</v>
      </c>
      <c r="AV47" s="22">
        <f>SUM(Emissions!AX107:AX122)</f>
        <v>32.288464020579411</v>
      </c>
      <c r="AW47" s="22">
        <f>SUM(Emissions!AY107:AY122)</f>
        <v>32.496775347583117</v>
      </c>
      <c r="AX47" s="22">
        <f>SUM(Emissions!AZ107:AZ122)</f>
        <v>32.792279047764872</v>
      </c>
      <c r="AY47" s="22">
        <f>SUM(Emissions!BA107:BA122)</f>
        <v>33.013708692044155</v>
      </c>
      <c r="AZ47" s="22">
        <f>SUM(Emissions!BB107:BB122)</f>
        <v>33.257676085979121</v>
      </c>
      <c r="BA47" s="22">
        <f>SUM(Emissions!BC107:BC122)</f>
        <v>33.549579071825093</v>
      </c>
      <c r="BB47" s="22">
        <f>SUM(Emissions!BD107:BD122)</f>
        <v>33.760482140985943</v>
      </c>
      <c r="BC47" s="22">
        <f>SUM(Emissions!BE107:BE122)</f>
        <v>33.95817190600274</v>
      </c>
      <c r="BD47" s="22">
        <f>SUM(Emissions!BF107:BF122)</f>
        <v>34.131634568268517</v>
      </c>
      <c r="BE47" s="22">
        <f>SUM(Emissions!BG107:BG122)</f>
        <v>34.456341279104727</v>
      </c>
      <c r="BF47" s="22">
        <f>SUM(Emissions!BH107:BH122)</f>
        <v>34.709531414966641</v>
      </c>
      <c r="BG47" s="22">
        <f>SUM(Emissions!BI107:BI122)</f>
        <v>34.949636640788093</v>
      </c>
      <c r="BH47" s="22">
        <f>SUM(Emissions!BJ107:BJ122)</f>
        <v>35.189884279808645</v>
      </c>
      <c r="BI47" s="22">
        <f>SUM(Emissions!BK107:BK122)</f>
        <v>35.433109264292248</v>
      </c>
      <c r="BJ47" s="22">
        <f>SUM(Emissions!BL107:BL122)</f>
        <v>35.658253004982697</v>
      </c>
      <c r="BK47" s="22">
        <f>SUM(Emissions!BM107:BM122)</f>
        <v>35.234973471987473</v>
      </c>
      <c r="BL47" s="22">
        <f>SUM(Emissions!BN107:BN122)</f>
        <v>34.689290913775125</v>
      </c>
      <c r="BM47" s="22">
        <f>SUM(Emissions!BO107:BO122)</f>
        <v>34.143607042976946</v>
      </c>
      <c r="BN47" s="22">
        <f>SUM(Emissions!BP107:BP122)</f>
        <v>33.55253727106259</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6.6159271131948456</v>
      </c>
      <c r="AC49" s="41">
        <f t="shared" si="33"/>
        <v>6.5985117259102442</v>
      </c>
      <c r="AD49" s="41">
        <f t="shared" si="33"/>
        <v>6.6034108162416487</v>
      </c>
      <c r="AE49" s="41">
        <f t="shared" si="33"/>
        <v>6.571876947932294</v>
      </c>
      <c r="AF49" s="41">
        <f t="shared" si="33"/>
        <v>6.5185214490709154</v>
      </c>
      <c r="AG49" s="41">
        <f t="shared" si="33"/>
        <v>6.444570315986593</v>
      </c>
      <c r="AH49" s="41">
        <f t="shared" si="33"/>
        <v>6.3913491075327142</v>
      </c>
      <c r="AI49" s="41">
        <f t="shared" si="33"/>
        <v>6.3428476696520839</v>
      </c>
      <c r="AJ49" s="41">
        <f t="shared" si="33"/>
        <v>5.9438248123842525</v>
      </c>
      <c r="AK49" s="41">
        <f t="shared" si="33"/>
        <v>6.0041980524416081</v>
      </c>
      <c r="AL49" s="41">
        <f t="shared" si="33"/>
        <v>6.0225197164581941</v>
      </c>
      <c r="AM49" s="41">
        <f t="shared" si="33"/>
        <v>6.0304662648847351</v>
      </c>
      <c r="AN49" s="41">
        <f t="shared" si="33"/>
        <v>6.0466018900640019</v>
      </c>
      <c r="AO49" s="41">
        <f t="shared" si="33"/>
        <v>6.0739653620780611</v>
      </c>
      <c r="AP49" s="41">
        <f t="shared" si="33"/>
        <v>6.1041039890937308</v>
      </c>
      <c r="AQ49" s="41">
        <f t="shared" si="33"/>
        <v>6.1430370305704409</v>
      </c>
      <c r="AR49" s="41">
        <f t="shared" si="33"/>
        <v>6.1874218820677074</v>
      </c>
      <c r="AS49" s="41">
        <f t="shared" si="33"/>
        <v>6.235370980808236</v>
      </c>
      <c r="AT49" s="41">
        <f t="shared" si="33"/>
        <v>6.2818022564217753</v>
      </c>
      <c r="AU49" s="41">
        <f t="shared" si="33"/>
        <v>6.3215436576215094</v>
      </c>
      <c r="AV49" s="41">
        <f t="shared" si="33"/>
        <v>6.3653314198104516</v>
      </c>
      <c r="AW49" s="41">
        <f t="shared" si="33"/>
        <v>6.4128811437387068</v>
      </c>
      <c r="AX49" s="41">
        <f t="shared" si="33"/>
        <v>6.4749999812132106</v>
      </c>
      <c r="AY49" s="41">
        <f t="shared" si="33"/>
        <v>6.526315963222455</v>
      </c>
      <c r="AZ49" s="41">
        <f t="shared" si="33"/>
        <v>6.5817621081508584</v>
      </c>
      <c r="BA49" s="41">
        <f t="shared" si="33"/>
        <v>6.6458479317162853</v>
      </c>
      <c r="BB49" s="41">
        <f t="shared" si="33"/>
        <v>6.6979805458387851</v>
      </c>
      <c r="BC49" s="41">
        <f t="shared" si="33"/>
        <v>6.7489417806545005</v>
      </c>
      <c r="BD49" s="41">
        <f t="shared" si="33"/>
        <v>6.7969848210191026</v>
      </c>
      <c r="BE49" s="41">
        <f t="shared" si="33"/>
        <v>6.8662334961994196</v>
      </c>
      <c r="BF49" s="41">
        <f t="shared" si="33"/>
        <v>6.9246961977331125</v>
      </c>
      <c r="BG49" s="41">
        <f t="shared" si="33"/>
        <v>6.9818333874111751</v>
      </c>
      <c r="BH49" s="41">
        <f t="shared" si="33"/>
        <v>7.0398592833707418</v>
      </c>
      <c r="BI49" s="41">
        <f t="shared" si="33"/>
        <v>7.0992859401128081</v>
      </c>
      <c r="BJ49" s="41">
        <f t="shared" si="33"/>
        <v>7.1564192610227675</v>
      </c>
      <c r="BK49" s="41">
        <f t="shared" si="33"/>
        <v>7.1058510092374529</v>
      </c>
      <c r="BL49" s="41">
        <f t="shared" si="33"/>
        <v>7.0343978100220497</v>
      </c>
      <c r="BM49" s="41">
        <f t="shared" si="33"/>
        <v>6.9626486141909041</v>
      </c>
      <c r="BN49" s="41">
        <f t="shared" si="33"/>
        <v>6.8829122239533138</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6.2677893680252659</v>
      </c>
      <c r="AC50" s="22">
        <f>SUM(Emissions!AE135:AE138)</f>
        <v>6.2499824089430867</v>
      </c>
      <c r="AD50" s="22">
        <f>SUM(Emissions!AF135:AF138)</f>
        <v>6.2533292316834492</v>
      </c>
      <c r="AE50" s="22">
        <f>SUM(Emissions!AG135:AG138)</f>
        <v>6.2219605366729418</v>
      </c>
      <c r="AF50" s="22">
        <f>SUM(Emissions!AH135:AH138)</f>
        <v>6.1699888782464072</v>
      </c>
      <c r="AG50" s="22">
        <f>SUM(Emissions!AI135:AI138)</f>
        <v>6.0985599508144945</v>
      </c>
      <c r="AH50" s="22">
        <f>SUM(Emissions!AJ135:AJ138)</f>
        <v>6.0469682343875704</v>
      </c>
      <c r="AI50" s="22">
        <f>SUM(Emissions!AK135:AK138)</f>
        <v>5.9998429802554369</v>
      </c>
      <c r="AJ50" s="22">
        <f>SUM(Emissions!AL135:AL138)</f>
        <v>5.619680154549334</v>
      </c>
      <c r="AK50" s="22">
        <f>SUM(Emissions!AM135:AM138)</f>
        <v>5.6776534277365514</v>
      </c>
      <c r="AL50" s="22">
        <f>SUM(Emissions!AN135:AN138)</f>
        <v>5.6941694935236633</v>
      </c>
      <c r="AM50" s="22">
        <f>SUM(Emissions!AO135:AO138)</f>
        <v>5.701000546718797</v>
      </c>
      <c r="AN50" s="22">
        <f>SUM(Emissions!AP135:AP138)</f>
        <v>5.7156585436330811</v>
      </c>
      <c r="AO50" s="22">
        <f>SUM(Emissions!AQ135:AQ138)</f>
        <v>5.7409545826316029</v>
      </c>
      <c r="AP50" s="22">
        <f>SUM(Emissions!AR135:AR138)</f>
        <v>5.7687393945390575</v>
      </c>
      <c r="AQ50" s="22">
        <f>SUM(Emissions!AS135:AS138)</f>
        <v>5.8048514550186976</v>
      </c>
      <c r="AR50" s="22">
        <f>SUM(Emissions!AT135:AT138)</f>
        <v>5.846098444898689</v>
      </c>
      <c r="AS50" s="22">
        <f>SUM(Emissions!AU135:AU138)</f>
        <v>5.8906981712032298</v>
      </c>
      <c r="AT50" s="22">
        <f>SUM(Emissions!AV135:AV138)</f>
        <v>5.933835721298963</v>
      </c>
      <c r="AU50" s="22">
        <f>SUM(Emissions!AW135:AW138)</f>
        <v>5.9700647527520312</v>
      </c>
      <c r="AV50" s="22">
        <f>SUM(Emissions!AX135:AX138)</f>
        <v>6.0100215487235342</v>
      </c>
      <c r="AW50" s="22">
        <f>SUM(Emissions!AY135:AY138)</f>
        <v>6.0534758964110313</v>
      </c>
      <c r="AX50" s="22">
        <f>SUM(Emissions!AZ135:AZ138)</f>
        <v>6.1106533067900761</v>
      </c>
      <c r="AY50" s="22">
        <f>SUM(Emissions!BA135:BA138)</f>
        <v>6.1574844282887966</v>
      </c>
      <c r="AZ50" s="22">
        <f>SUM(Emissions!BB135:BB138)</f>
        <v>6.2081104372035218</v>
      </c>
      <c r="BA50" s="22">
        <f>SUM(Emissions!BC135:BC138)</f>
        <v>6.2668119083800864</v>
      </c>
      <c r="BB50" s="22">
        <f>SUM(Emissions!BD135:BD138)</f>
        <v>6.3141011163738607</v>
      </c>
      <c r="BC50" s="22">
        <f>SUM(Emissions!BE135:BE138)</f>
        <v>6.36024897587399</v>
      </c>
      <c r="BD50" s="22">
        <f>SUM(Emissions!BF135:BF138)</f>
        <v>6.4035648628234298</v>
      </c>
      <c r="BE50" s="22">
        <f>SUM(Emissions!BG135:BG138)</f>
        <v>6.4671129426092673</v>
      </c>
      <c r="BF50" s="22">
        <f>SUM(Emissions!BH135:BH138)</f>
        <v>6.520383973027938</v>
      </c>
      <c r="BG50" s="22">
        <f>SUM(Emissions!BI135:BI138)</f>
        <v>6.5723788032711372</v>
      </c>
      <c r="BH50" s="22">
        <f>SUM(Emissions!BJ135:BJ138)</f>
        <v>6.6251502570655738</v>
      </c>
      <c r="BI50" s="22">
        <f>SUM(Emissions!BK135:BK138)</f>
        <v>6.6791697069752471</v>
      </c>
      <c r="BJ50" s="22">
        <f>SUM(Emissions!BL135:BL138)</f>
        <v>6.7308651584015244</v>
      </c>
      <c r="BK50" s="22">
        <f>SUM(Emissions!BM135:BM138)</f>
        <v>6.6810730754955223</v>
      </c>
      <c r="BL50" s="22">
        <f>SUM(Emissions!BN135:BN138)</f>
        <v>6.6120044733066443</v>
      </c>
      <c r="BM50" s="22">
        <f>SUM(Emissions!BO135:BO138)</f>
        <v>6.5427609143996541</v>
      </c>
      <c r="BN50" s="22">
        <f>SUM(Emissions!BP135:BP138)</f>
        <v>6.4660411128452413</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0.34852931696715733</v>
      </c>
      <c r="AD51" s="22">
        <f>SUM(Emissions!AF139:AF154)</f>
        <v>0.35008158455819988</v>
      </c>
      <c r="AE51" s="22">
        <f>SUM(Emissions!AG139:AG154)</f>
        <v>0.34991641125935219</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0.32414465783491825</v>
      </c>
      <c r="AK51" s="22">
        <f>SUM(Emissions!AM139:AM154)</f>
        <v>0.32654462470505657</v>
      </c>
      <c r="AL51" s="22">
        <f>SUM(Emissions!AN139:AN154)</f>
        <v>0.32835022293453064</v>
      </c>
      <c r="AM51" s="22">
        <f>SUM(Emissions!AO139:AO154)</f>
        <v>0.32946571816593828</v>
      </c>
      <c r="AN51" s="22">
        <f>SUM(Emissions!AP139:AP154)</f>
        <v>0.33094334643092088</v>
      </c>
      <c r="AO51" s="22">
        <f>SUM(Emissions!AQ139:AQ154)</f>
        <v>0.33301077944645863</v>
      </c>
      <c r="AP51" s="22">
        <f>SUM(Emissions!AR139:AR154)</f>
        <v>0.33536459455467299</v>
      </c>
      <c r="AQ51" s="22">
        <f>SUM(Emissions!AS139:AS154)</f>
        <v>0.33818557555174333</v>
      </c>
      <c r="AR51" s="22">
        <f>SUM(Emissions!AT139:AT154)</f>
        <v>0.34132343716901853</v>
      </c>
      <c r="AS51" s="22">
        <f>SUM(Emissions!AU139:AU154)</f>
        <v>0.34467280960500624</v>
      </c>
      <c r="AT51" s="22">
        <f>SUM(Emissions!AV139:AV154)</f>
        <v>0.34796653512281212</v>
      </c>
      <c r="AU51" s="22">
        <f>SUM(Emissions!AW139:AW154)</f>
        <v>0.35147890486947803</v>
      </c>
      <c r="AV51" s="22">
        <f>SUM(Emissions!AX139:AX154)</f>
        <v>0.35530987108691769</v>
      </c>
      <c r="AW51" s="22">
        <f>SUM(Emissions!AY139:AY154)</f>
        <v>0.35940524732767565</v>
      </c>
      <c r="AX51" s="22">
        <f>SUM(Emissions!AZ139:AZ154)</f>
        <v>0.36434667442313462</v>
      </c>
      <c r="AY51" s="22">
        <f>SUM(Emissions!BA139:BA154)</f>
        <v>0.36883153493365839</v>
      </c>
      <c r="AZ51" s="22">
        <f>SUM(Emissions!BB139:BB154)</f>
        <v>0.37365167094733681</v>
      </c>
      <c r="BA51" s="22">
        <f>SUM(Emissions!BC139:BC154)</f>
        <v>0.37903602333619862</v>
      </c>
      <c r="BB51" s="22">
        <f>SUM(Emissions!BD139:BD154)</f>
        <v>0.38387942946492459</v>
      </c>
      <c r="BC51" s="22">
        <f>SUM(Emissions!BE139:BE154)</f>
        <v>0.38869280478051077</v>
      </c>
      <c r="BD51" s="22">
        <f>SUM(Emissions!BF139:BF154)</f>
        <v>0.39341995819567299</v>
      </c>
      <c r="BE51" s="22">
        <f>SUM(Emissions!BG139:BG154)</f>
        <v>0.39912055359015225</v>
      </c>
      <c r="BF51" s="22">
        <f>SUM(Emissions!BH139:BH154)</f>
        <v>0.40431222470517419</v>
      </c>
      <c r="BG51" s="22">
        <f>SUM(Emissions!BI139:BI154)</f>
        <v>0.4094545841400376</v>
      </c>
      <c r="BH51" s="22">
        <f>SUM(Emissions!BJ139:BJ154)</f>
        <v>0.4147090263051682</v>
      </c>
      <c r="BI51" s="22">
        <f>SUM(Emissions!BK139:BK154)</f>
        <v>0.42011623313756097</v>
      </c>
      <c r="BJ51" s="22">
        <f>SUM(Emissions!BL139:BL154)</f>
        <v>0.42555410262124321</v>
      </c>
      <c r="BK51" s="22">
        <f>SUM(Emissions!BM139:BM154)</f>
        <v>0.42477793374193096</v>
      </c>
      <c r="BL51" s="22">
        <f>SUM(Emissions!BN139:BN154)</f>
        <v>0.42239333671540497</v>
      </c>
      <c r="BM51" s="22">
        <f>SUM(Emissions!BO139:BO154)</f>
        <v>0.41988769979124996</v>
      </c>
      <c r="BN51" s="22">
        <f>SUM(Emissions!BP139:BP154)</f>
        <v>0.41687111110807235</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1.4966006533780927</v>
      </c>
      <c r="AC52" s="41">
        <f t="shared" si="38"/>
        <v>1.5114628716679746</v>
      </c>
      <c r="AD52" s="41">
        <f t="shared" si="38"/>
        <v>1.5337636748745855</v>
      </c>
      <c r="AE52" s="41">
        <f t="shared" si="38"/>
        <v>1.5436359301289118</v>
      </c>
      <c r="AF52" s="41">
        <f t="shared" si="38"/>
        <v>1.5455830647924342</v>
      </c>
      <c r="AG52" s="41">
        <f t="shared" si="38"/>
        <v>1.5396059638680235</v>
      </c>
      <c r="AH52" s="41">
        <f t="shared" si="38"/>
        <v>1.5406069398014899</v>
      </c>
      <c r="AI52" s="41">
        <f t="shared" si="38"/>
        <v>1.5429841908916513</v>
      </c>
      <c r="AJ52" s="41">
        <f t="shared" si="38"/>
        <v>1.4117858821718108</v>
      </c>
      <c r="AK52" s="41">
        <f t="shared" si="38"/>
        <v>1.444642724627466</v>
      </c>
      <c r="AL52" s="41">
        <f t="shared" si="38"/>
        <v>1.4612007983194384</v>
      </c>
      <c r="AM52" s="41">
        <f t="shared" si="38"/>
        <v>1.4737943568558542</v>
      </c>
      <c r="AN52" s="41">
        <f t="shared" si="38"/>
        <v>1.4896243611880211</v>
      </c>
      <c r="AO52" s="41">
        <f t="shared" si="38"/>
        <v>1.5099892000288673</v>
      </c>
      <c r="AP52" s="41">
        <f t="shared" si="38"/>
        <v>1.5326366696357974</v>
      </c>
      <c r="AQ52" s="41">
        <f t="shared" si="38"/>
        <v>1.559065866536016</v>
      </c>
      <c r="AR52" s="41">
        <f t="shared" si="38"/>
        <v>1.5880122312309062</v>
      </c>
      <c r="AS52" s="41">
        <f t="shared" si="38"/>
        <v>1.6187701258163205</v>
      </c>
      <c r="AT52" s="41">
        <f t="shared" si="38"/>
        <v>1.6492653258253305</v>
      </c>
      <c r="AU52" s="41">
        <f t="shared" si="38"/>
        <v>1.6879120765092452</v>
      </c>
      <c r="AV52" s="41">
        <f t="shared" si="38"/>
        <v>1.7292963251527613</v>
      </c>
      <c r="AW52" s="41">
        <f t="shared" si="38"/>
        <v>1.7734335521346176</v>
      </c>
      <c r="AX52" s="41">
        <f t="shared" si="38"/>
        <v>1.8252871998137006</v>
      </c>
      <c r="AY52" s="41">
        <f t="shared" si="38"/>
        <v>1.87368364094905</v>
      </c>
      <c r="AZ52" s="41">
        <f t="shared" si="38"/>
        <v>1.9262236336671785</v>
      </c>
      <c r="BA52" s="41">
        <f t="shared" si="38"/>
        <v>1.9843414162831408</v>
      </c>
      <c r="BB52" s="41">
        <f t="shared" si="38"/>
        <v>2.0384472077754667</v>
      </c>
      <c r="BC52" s="41">
        <f t="shared" si="38"/>
        <v>2.0935882525447633</v>
      </c>
      <c r="BD52" s="41">
        <f t="shared" si="38"/>
        <v>2.148924408854795</v>
      </c>
      <c r="BE52" s="41">
        <f t="shared" si="38"/>
        <v>2.2098601022980313</v>
      </c>
      <c r="BF52" s="41">
        <f t="shared" si="38"/>
        <v>2.2667315709750833</v>
      </c>
      <c r="BG52" s="41">
        <f t="shared" si="38"/>
        <v>2.3242675710210499</v>
      </c>
      <c r="BH52" s="41">
        <f t="shared" si="38"/>
        <v>2.3836343171072389</v>
      </c>
      <c r="BI52" s="41">
        <f t="shared" si="38"/>
        <v>2.4451675574252745</v>
      </c>
      <c r="BJ52" s="41">
        <f t="shared" si="38"/>
        <v>2.5078618858081505</v>
      </c>
      <c r="BK52" s="41">
        <f t="shared" si="38"/>
        <v>2.5130761758825328</v>
      </c>
      <c r="BL52" s="41">
        <f t="shared" si="38"/>
        <v>2.5066548999289511</v>
      </c>
      <c r="BM52" s="41">
        <f t="shared" si="38"/>
        <v>2.4995963434255857</v>
      </c>
      <c r="BN52" s="41">
        <f t="shared" si="38"/>
        <v>2.4874495249994468</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1.1260073524873582</v>
      </c>
      <c r="AC53" s="22">
        <f>SUM(Emissions!AE156:AE171)</f>
        <v>1.1381916980106415</v>
      </c>
      <c r="AD53" s="22">
        <f>SUM(Emissions!AF156:AF171)</f>
        <v>1.1560242056612531</v>
      </c>
      <c r="AE53" s="22">
        <f>SUM(Emissions!AG156:AG171)</f>
        <v>1.1644338155648373</v>
      </c>
      <c r="AF53" s="22">
        <f>SUM(Emissions!AH156:AH171)</f>
        <v>1.1668147538350468</v>
      </c>
      <c r="AG53" s="22">
        <f>SUM(Emissions!AI156:AI171)</f>
        <v>1.163149155729237</v>
      </c>
      <c r="AH53" s="22">
        <f>SUM(Emissions!AJ156:AJ171)</f>
        <v>1.1647795487260633</v>
      </c>
      <c r="AI53" s="22">
        <f>SUM(Emissions!AK156:AK171)</f>
        <v>1.1674495942945498</v>
      </c>
      <c r="AJ53" s="22">
        <f>SUM(Emissions!AL156:AL171)</f>
        <v>1.0681325126748169</v>
      </c>
      <c r="AK53" s="22">
        <f>SUM(Emissions!AM156:AM171)</f>
        <v>1.0935750687882413</v>
      </c>
      <c r="AL53" s="22">
        <f>SUM(Emissions!AN156:AN171)</f>
        <v>1.1065791687781479</v>
      </c>
      <c r="AM53" s="22">
        <f>SUM(Emissions!AO156:AO171)</f>
        <v>1.1165573859900657</v>
      </c>
      <c r="AN53" s="22">
        <f>SUM(Emissions!AP156:AP171)</f>
        <v>1.129013564163442</v>
      </c>
      <c r="AO53" s="22">
        <f>SUM(Emissions!AQ156:AQ171)</f>
        <v>1.1449447558651151</v>
      </c>
      <c r="AP53" s="22">
        <f>SUM(Emissions!AR156:AR171)</f>
        <v>1.1626593187322203</v>
      </c>
      <c r="AQ53" s="22">
        <f>SUM(Emissions!AS156:AS171)</f>
        <v>1.1832798715413559</v>
      </c>
      <c r="AR53" s="22">
        <f>SUM(Emissions!AT156:AT171)</f>
        <v>1.2058412475509441</v>
      </c>
      <c r="AS53" s="22">
        <f>SUM(Emissions!AU156:AU171)</f>
        <v>1.2298049726282709</v>
      </c>
      <c r="AT53" s="22">
        <f>SUM(Emissions!AV156:AV171)</f>
        <v>1.2535820071504737</v>
      </c>
      <c r="AU53" s="22">
        <f>SUM(Emissions!AW156:AW171)</f>
        <v>1.2840231813537795</v>
      </c>
      <c r="AV53" s="22">
        <f>SUM(Emissions!AX156:AX171)</f>
        <v>1.3166036653726481</v>
      </c>
      <c r="AW53" s="22">
        <f>SUM(Emissions!AY156:AY171)</f>
        <v>1.3513396623851179</v>
      </c>
      <c r="AX53" s="22">
        <f>SUM(Emissions!AZ156:AZ171)</f>
        <v>1.3920533292566999</v>
      </c>
      <c r="AY53" s="22">
        <f>SUM(Emissions!BA156:BA171)</f>
        <v>1.4301561306622663</v>
      </c>
      <c r="AZ53" s="22">
        <f>SUM(Emissions!BB156:BB171)</f>
        <v>1.4715167866104146</v>
      </c>
      <c r="BA53" s="22">
        <f>SUM(Emissions!BC156:BC171)</f>
        <v>1.5172272065321453</v>
      </c>
      <c r="BB53" s="22">
        <f>SUM(Emissions!BD156:BD171)</f>
        <v>1.5598982154028362</v>
      </c>
      <c r="BC53" s="22">
        <f>SUM(Emissions!BE156:BE171)</f>
        <v>1.6034189677446919</v>
      </c>
      <c r="BD53" s="22">
        <f>SUM(Emissions!BF156:BF171)</f>
        <v>1.6471415622202881</v>
      </c>
      <c r="BE53" s="22">
        <f>SUM(Emissions!BG156:BG171)</f>
        <v>1.6950176243107609</v>
      </c>
      <c r="BF53" s="22">
        <f>SUM(Emissions!BH156:BH171)</f>
        <v>1.7397937093657483</v>
      </c>
      <c r="BG53" s="22">
        <f>SUM(Emissions!BI156:BI171)</f>
        <v>1.7851232401170232</v>
      </c>
      <c r="BH53" s="22">
        <f>SUM(Emissions!BJ156:BJ171)</f>
        <v>1.8319094342247477</v>
      </c>
      <c r="BI53" s="22">
        <f>SUM(Emissions!BK156:BK171)</f>
        <v>1.8804141359326167</v>
      </c>
      <c r="BJ53" s="22">
        <f>SUM(Emissions!BL156:BL171)</f>
        <v>1.9298783542196634</v>
      </c>
      <c r="BK53" s="22">
        <f>SUM(Emissions!BM156:BM171)</f>
        <v>1.934818139879255</v>
      </c>
      <c r="BL53" s="22">
        <f>SUM(Emissions!BN156:BN171)</f>
        <v>1.9307284735017189</v>
      </c>
      <c r="BM53" s="22">
        <f>SUM(Emissions!BO156:BO171)</f>
        <v>1.9261318344456446</v>
      </c>
      <c r="BN53" s="22">
        <f>SUM(Emissions!BP156:BP171)</f>
        <v>1.9175714082667135</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0.37059330089073456</v>
      </c>
      <c r="AC54" s="22">
        <f>SUM(Emissions!AE172:AE187)</f>
        <v>0.37327117365733298</v>
      </c>
      <c r="AD54" s="22">
        <f>SUM(Emissions!AF172:AF187)</f>
        <v>0.37773946921333257</v>
      </c>
      <c r="AE54" s="22">
        <f>SUM(Emissions!AG172:AG187)</f>
        <v>0.3792021145640746</v>
      </c>
      <c r="AF54" s="22">
        <f>SUM(Emissions!AH172:AH187)</f>
        <v>0.37876831095738744</v>
      </c>
      <c r="AG54" s="22">
        <f>SUM(Emissions!AI172:AI187)</f>
        <v>0.37645680813878646</v>
      </c>
      <c r="AH54" s="22">
        <f>SUM(Emissions!AJ172:AJ187)</f>
        <v>0.37582739107542651</v>
      </c>
      <c r="AI54" s="22">
        <f>SUM(Emissions!AK172:AK187)</f>
        <v>0.37553459659710153</v>
      </c>
      <c r="AJ54" s="22">
        <f>SUM(Emissions!AL172:AL187)</f>
        <v>0.34365336949699399</v>
      </c>
      <c r="AK54" s="22">
        <f>SUM(Emissions!AM172:AM187)</f>
        <v>0.35106765583922472</v>
      </c>
      <c r="AL54" s="22">
        <f>SUM(Emissions!AN172:AN187)</f>
        <v>0.35462162954129062</v>
      </c>
      <c r="AM54" s="22">
        <f>SUM(Emissions!AO172:AO187)</f>
        <v>0.35723697086578859</v>
      </c>
      <c r="AN54" s="22">
        <f>SUM(Emissions!AP172:AP187)</f>
        <v>0.36061079702457904</v>
      </c>
      <c r="AO54" s="22">
        <f>SUM(Emissions!AQ172:AQ187)</f>
        <v>0.36504444416375226</v>
      </c>
      <c r="AP54" s="22">
        <f>SUM(Emissions!AR172:AR187)</f>
        <v>0.36997735090357708</v>
      </c>
      <c r="AQ54" s="22">
        <f>SUM(Emissions!AS172:AS187)</f>
        <v>0.37578599499466009</v>
      </c>
      <c r="AR54" s="22">
        <f>SUM(Emissions!AT172:AT187)</f>
        <v>0.382170983679962</v>
      </c>
      <c r="AS54" s="22">
        <f>SUM(Emissions!AU172:AU187)</f>
        <v>0.38896515318804964</v>
      </c>
      <c r="AT54" s="22">
        <f>SUM(Emissions!AV172:AV187)</f>
        <v>0.39568331867485673</v>
      </c>
      <c r="AU54" s="22">
        <f>SUM(Emissions!AW172:AW187)</f>
        <v>0.40388889515546578</v>
      </c>
      <c r="AV54" s="22">
        <f>SUM(Emissions!AX172:AX187)</f>
        <v>0.41269265978011332</v>
      </c>
      <c r="AW54" s="22">
        <f>SUM(Emissions!AY172:AY187)</f>
        <v>0.42209388974949968</v>
      </c>
      <c r="AX54" s="22">
        <f>SUM(Emissions!AZ172:AZ187)</f>
        <v>0.43323387055700058</v>
      </c>
      <c r="AY54" s="22">
        <f>SUM(Emissions!BA172:BA187)</f>
        <v>0.44352751028678361</v>
      </c>
      <c r="AZ54" s="22">
        <f>SUM(Emissions!BB172:BB187)</f>
        <v>0.45470684705676379</v>
      </c>
      <c r="BA54" s="22">
        <f>SUM(Emissions!BC172:BC187)</f>
        <v>0.46711420975099549</v>
      </c>
      <c r="BB54" s="22">
        <f>SUM(Emissions!BD172:BD187)</f>
        <v>0.4785489923726306</v>
      </c>
      <c r="BC54" s="22">
        <f>SUM(Emissions!BE172:BE187)</f>
        <v>0.49016928480007116</v>
      </c>
      <c r="BD54" s="22">
        <f>SUM(Emissions!BF172:BF187)</f>
        <v>0.50178284663450679</v>
      </c>
      <c r="BE54" s="22">
        <f>SUM(Emissions!BG172:BG187)</f>
        <v>0.51484247798727056</v>
      </c>
      <c r="BF54" s="22">
        <f>SUM(Emissions!BH172:BH187)</f>
        <v>0.52693786160933487</v>
      </c>
      <c r="BG54" s="22">
        <f>SUM(Emissions!BI172:BI187)</f>
        <v>0.53914433090402669</v>
      </c>
      <c r="BH54" s="22">
        <f>SUM(Emissions!BJ172:BJ187)</f>
        <v>0.55172488288249144</v>
      </c>
      <c r="BI54" s="22">
        <f>SUM(Emissions!BK172:BK187)</f>
        <v>0.56475342149265773</v>
      </c>
      <c r="BJ54" s="22">
        <f>SUM(Emissions!BL172:BL187)</f>
        <v>0.57798353158848714</v>
      </c>
      <c r="BK54" s="22">
        <f>SUM(Emissions!BM172:BM187)</f>
        <v>0.57825803600327785</v>
      </c>
      <c r="BL54" s="22">
        <f>SUM(Emissions!BN172:BN187)</f>
        <v>0.57592642642723213</v>
      </c>
      <c r="BM54" s="22">
        <f>SUM(Emissions!BO172:BO187)</f>
        <v>0.57346450897994106</v>
      </c>
      <c r="BN54" s="22">
        <f>SUM(Emissions!BP172:BP187)</f>
        <v>0.56987811673273336</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24596.567437021014</v>
      </c>
      <c r="AC58" s="22">
        <f t="shared" si="42"/>
        <v>24497.747310072355</v>
      </c>
      <c r="AD58" s="22">
        <f t="shared" si="42"/>
        <v>24503.520525013522</v>
      </c>
      <c r="AE58" s="22">
        <f t="shared" si="42"/>
        <v>24330.600675717971</v>
      </c>
      <c r="AF58" s="22">
        <f t="shared" si="42"/>
        <v>24050.505209418396</v>
      </c>
      <c r="AG58" s="22">
        <f t="shared" si="42"/>
        <v>23669.383405227261</v>
      </c>
      <c r="AH58" s="22">
        <f t="shared" si="42"/>
        <v>23387.298701141393</v>
      </c>
      <c r="AI58" s="22">
        <f t="shared" si="42"/>
        <v>23126.614059508967</v>
      </c>
      <c r="AJ58" s="22">
        <f t="shared" si="42"/>
        <v>21180.885147231067</v>
      </c>
      <c r="AK58" s="22">
        <f t="shared" si="42"/>
        <v>21465.471516557864</v>
      </c>
      <c r="AL58" s="22">
        <f t="shared" ref="AL58:BN58" si="43">AL4*CH4GWP</f>
        <v>21542.514313753072</v>
      </c>
      <c r="AM58" s="22">
        <f t="shared" si="43"/>
        <v>21569.308686178414</v>
      </c>
      <c r="AN58" s="22">
        <f t="shared" si="43"/>
        <v>21634.667592248159</v>
      </c>
      <c r="AO58" s="22">
        <f t="shared" si="43"/>
        <v>21752.968856343832</v>
      </c>
      <c r="AP58" s="22">
        <f t="shared" si="43"/>
        <v>21887.442063062725</v>
      </c>
      <c r="AQ58" s="22">
        <f t="shared" si="43"/>
        <v>22063.256015141018</v>
      </c>
      <c r="AR58" s="22">
        <f t="shared" si="43"/>
        <v>22264.33809883349</v>
      </c>
      <c r="AS58" s="22">
        <f t="shared" si="43"/>
        <v>22481.685405765049</v>
      </c>
      <c r="AT58" s="22">
        <f t="shared" si="43"/>
        <v>22690.992370400105</v>
      </c>
      <c r="AU58" s="22">
        <f t="shared" si="43"/>
        <v>22863.368223736201</v>
      </c>
      <c r="AV58" s="22">
        <f t="shared" si="43"/>
        <v>23053.861358193626</v>
      </c>
      <c r="AW58" s="22">
        <f t="shared" si="43"/>
        <v>23261.206351209585</v>
      </c>
      <c r="AX58" s="22">
        <f t="shared" si="43"/>
        <v>23536.935782408102</v>
      </c>
      <c r="AY58" s="22">
        <f t="shared" si="43"/>
        <v>23759.766291624081</v>
      </c>
      <c r="AZ58" s="22">
        <f t="shared" si="43"/>
        <v>24004.080951586158</v>
      </c>
      <c r="BA58" s="22">
        <f t="shared" si="43"/>
        <v>24288.265073391594</v>
      </c>
      <c r="BB58" s="22">
        <f t="shared" si="43"/>
        <v>24514.233768346799</v>
      </c>
      <c r="BC58" s="22">
        <f t="shared" si="43"/>
        <v>24733.571607106762</v>
      </c>
      <c r="BD58" s="22">
        <f t="shared" si="43"/>
        <v>24937.869059987683</v>
      </c>
      <c r="BE58" s="22">
        <f t="shared" si="43"/>
        <v>25249.485577945292</v>
      </c>
      <c r="BF58" s="22">
        <f t="shared" si="43"/>
        <v>25508.90252368182</v>
      </c>
      <c r="BG58" s="22">
        <f t="shared" si="43"/>
        <v>25761.23035007267</v>
      </c>
      <c r="BH58" s="22">
        <f t="shared" si="43"/>
        <v>26016.85199244562</v>
      </c>
      <c r="BI58" s="22">
        <f t="shared" si="43"/>
        <v>26278.146601234199</v>
      </c>
      <c r="BJ58" s="22">
        <f t="shared" si="43"/>
        <v>26530.225253664474</v>
      </c>
      <c r="BK58" s="22">
        <f t="shared" si="43"/>
        <v>26272.959781691283</v>
      </c>
      <c r="BL58" s="22">
        <f t="shared" si="43"/>
        <v>25918.166714308696</v>
      </c>
      <c r="BM58" s="22">
        <f t="shared" si="43"/>
        <v>25562.255418338624</v>
      </c>
      <c r="BN58" s="22">
        <f t="shared" si="43"/>
        <v>25168.82439662379</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773.31500928313358</v>
      </c>
      <c r="AD59" s="22">
        <f t="shared" si="45"/>
        <v>776.88026181002783</v>
      </c>
      <c r="AE59" s="22">
        <f t="shared" si="45"/>
        <v>774.22773270072685</v>
      </c>
      <c r="AF59" s="22">
        <f t="shared" si="45"/>
        <v>767.77846974201964</v>
      </c>
      <c r="AG59" s="22">
        <f t="shared" si="45"/>
        <v>757.64147058917911</v>
      </c>
      <c r="AH59" s="22">
        <f t="shared" si="45"/>
        <v>751.15754383054059</v>
      </c>
      <c r="AI59" s="22">
        <f t="shared" si="45"/>
        <v>745.51317364056126</v>
      </c>
      <c r="AJ59" s="22">
        <f t="shared" si="45"/>
        <v>676.48274126797344</v>
      </c>
      <c r="AK59" s="22">
        <f t="shared" si="45"/>
        <v>686.15979250495036</v>
      </c>
      <c r="AL59" s="22">
        <f t="shared" ref="AL59:BN59" si="46">AL11*CH4GWP</f>
        <v>688.07737591705848</v>
      </c>
      <c r="AM59" s="22">
        <f t="shared" si="46"/>
        <v>688.15309225434862</v>
      </c>
      <c r="AN59" s="22">
        <f t="shared" si="46"/>
        <v>689.72980350745593</v>
      </c>
      <c r="AO59" s="22">
        <f t="shared" si="46"/>
        <v>693.3497005175949</v>
      </c>
      <c r="AP59" s="22">
        <f t="shared" si="46"/>
        <v>697.94351798523246</v>
      </c>
      <c r="AQ59" s="22">
        <f t="shared" si="46"/>
        <v>704.14398187365896</v>
      </c>
      <c r="AR59" s="22">
        <f t="shared" si="46"/>
        <v>711.34668723998925</v>
      </c>
      <c r="AS59" s="22">
        <f t="shared" si="46"/>
        <v>719.21331660061776</v>
      </c>
      <c r="AT59" s="22">
        <f t="shared" si="46"/>
        <v>726.82556677945229</v>
      </c>
      <c r="AU59" s="22">
        <f t="shared" si="46"/>
        <v>737.74422188853737</v>
      </c>
      <c r="AV59" s="22">
        <f t="shared" si="46"/>
        <v>749.61835498590426</v>
      </c>
      <c r="AW59" s="22">
        <f t="shared" si="46"/>
        <v>762.42552437620566</v>
      </c>
      <c r="AX59" s="22">
        <f t="shared" si="46"/>
        <v>778.20893017368451</v>
      </c>
      <c r="AY59" s="22">
        <f t="shared" si="46"/>
        <v>792.26364808880339</v>
      </c>
      <c r="AZ59" s="22">
        <f t="shared" si="46"/>
        <v>807.74323548733423</v>
      </c>
      <c r="BA59" s="22">
        <f t="shared" si="46"/>
        <v>825.19221515240724</v>
      </c>
      <c r="BB59" s="22">
        <f t="shared" si="46"/>
        <v>840.69165713932898</v>
      </c>
      <c r="BC59" s="22">
        <f t="shared" si="46"/>
        <v>856.30355958376515</v>
      </c>
      <c r="BD59" s="22">
        <f t="shared" si="46"/>
        <v>871.68816042510673</v>
      </c>
      <c r="BE59" s="22">
        <f t="shared" si="46"/>
        <v>889.00706841653846</v>
      </c>
      <c r="BF59" s="22">
        <f t="shared" si="46"/>
        <v>904.41182402158574</v>
      </c>
      <c r="BG59" s="22">
        <f t="shared" si="46"/>
        <v>919.77076338472227</v>
      </c>
      <c r="BH59" s="22">
        <f t="shared" si="46"/>
        <v>935.52649719975955</v>
      </c>
      <c r="BI59" s="22">
        <f t="shared" si="46"/>
        <v>951.79157369871541</v>
      </c>
      <c r="BJ59" s="22">
        <f t="shared" si="46"/>
        <v>968.16012764373102</v>
      </c>
      <c r="BK59" s="22">
        <f t="shared" si="46"/>
        <v>962.78855036827156</v>
      </c>
      <c r="BL59" s="22">
        <f t="shared" si="46"/>
        <v>953.16239068124651</v>
      </c>
      <c r="BM59" s="22">
        <f t="shared" si="46"/>
        <v>943.41747552993297</v>
      </c>
      <c r="BN59" s="22">
        <f t="shared" si="46"/>
        <v>931.94128623994311</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1611.8202237640569</v>
      </c>
      <c r="AC60" s="22">
        <f t="shared" si="48"/>
        <v>1628.349845404995</v>
      </c>
      <c r="AD60" s="22">
        <f t="shared" si="48"/>
        <v>1654.326741047325</v>
      </c>
      <c r="AE60" s="22">
        <f t="shared" si="48"/>
        <v>1663.6384309182047</v>
      </c>
      <c r="AF60" s="22">
        <f t="shared" si="48"/>
        <v>1662.3021398559863</v>
      </c>
      <c r="AG60" s="22">
        <f t="shared" si="48"/>
        <v>1650.3976769413121</v>
      </c>
      <c r="AH60" s="22">
        <f t="shared" si="48"/>
        <v>1647.5009704288248</v>
      </c>
      <c r="AI60" s="22">
        <f t="shared" si="48"/>
        <v>1646.2684747308631</v>
      </c>
      <c r="AJ60" s="22">
        <f t="shared" si="48"/>
        <v>1471.4769301892893</v>
      </c>
      <c r="AK60" s="22">
        <f t="shared" si="48"/>
        <v>1513.2842643679885</v>
      </c>
      <c r="AL60" s="22">
        <f t="shared" ref="AL60:BN60" si="49">AL19*N2OGWP</f>
        <v>1533.8073553387624</v>
      </c>
      <c r="AM60" s="22">
        <f t="shared" si="49"/>
        <v>1549.074816705933</v>
      </c>
      <c r="AN60" s="22">
        <f t="shared" si="49"/>
        <v>1568.4321065246459</v>
      </c>
      <c r="AO60" s="22">
        <f t="shared" si="49"/>
        <v>1593.5604826185292</v>
      </c>
      <c r="AP60" s="22">
        <f t="shared" si="49"/>
        <v>1621.8706243454117</v>
      </c>
      <c r="AQ60" s="22">
        <f t="shared" si="49"/>
        <v>1654.9777983110687</v>
      </c>
      <c r="AR60" s="22">
        <f t="shared" si="49"/>
        <v>1691.2432664962516</v>
      </c>
      <c r="AS60" s="22">
        <f t="shared" si="49"/>
        <v>1729.7536804062966</v>
      </c>
      <c r="AT60" s="22">
        <f t="shared" si="49"/>
        <v>1767.8284728194997</v>
      </c>
      <c r="AU60" s="22">
        <f t="shared" si="49"/>
        <v>1814.6671957507322</v>
      </c>
      <c r="AV60" s="22">
        <f t="shared" si="49"/>
        <v>1864.8536113954704</v>
      </c>
      <c r="AW60" s="22">
        <f t="shared" si="49"/>
        <v>1918.3960953948892</v>
      </c>
      <c r="AX60" s="22">
        <f t="shared" si="49"/>
        <v>1981.6594318818386</v>
      </c>
      <c r="AY60" s="22">
        <f t="shared" si="49"/>
        <v>2040.2707933370277</v>
      </c>
      <c r="AZ60" s="22">
        <f t="shared" si="49"/>
        <v>2104.2481305647507</v>
      </c>
      <c r="BA60" s="22">
        <f t="shared" si="49"/>
        <v>2175.1517606914176</v>
      </c>
      <c r="BB60" s="22">
        <f t="shared" si="49"/>
        <v>2240.7064630371419</v>
      </c>
      <c r="BC60" s="22">
        <f t="shared" si="49"/>
        <v>2307.3756728193252</v>
      </c>
      <c r="BD60" s="22">
        <f t="shared" si="49"/>
        <v>2374.0876066864134</v>
      </c>
      <c r="BE60" s="22">
        <f t="shared" si="49"/>
        <v>2449.2151675305195</v>
      </c>
      <c r="BF60" s="22">
        <f t="shared" si="49"/>
        <v>2519.0233604263813</v>
      </c>
      <c r="BG60" s="22">
        <f t="shared" si="49"/>
        <v>2589.5353998628939</v>
      </c>
      <c r="BH60" s="22">
        <f t="shared" si="49"/>
        <v>2662.2317408731788</v>
      </c>
      <c r="BI60" s="22">
        <f t="shared" si="49"/>
        <v>2737.5345977530856</v>
      </c>
      <c r="BJ60" s="22">
        <f t="shared" si="49"/>
        <v>2814.4138364013565</v>
      </c>
      <c r="BK60" s="22">
        <f t="shared" si="49"/>
        <v>2818.3963241655415</v>
      </c>
      <c r="BL60" s="22">
        <f t="shared" si="49"/>
        <v>2807.6508087957909</v>
      </c>
      <c r="BM60" s="22">
        <f t="shared" si="49"/>
        <v>2796.113323199927</v>
      </c>
      <c r="BN60" s="22">
        <f t="shared" si="49"/>
        <v>2778.1670170828988</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891.99675099412434</v>
      </c>
      <c r="AL63" s="22">
        <f t="shared" si="57"/>
        <v>896.31990476583758</v>
      </c>
      <c r="AM63" s="22">
        <f t="shared" si="57"/>
        <v>899.04350047682215</v>
      </c>
      <c r="AN63" s="22">
        <f t="shared" si="57"/>
        <v>901.3569357470551</v>
      </c>
      <c r="AO63" s="22">
        <f t="shared" si="57"/>
        <v>903.93985626561346</v>
      </c>
      <c r="AP63" s="22">
        <f t="shared" si="57"/>
        <v>906.90932257225506</v>
      </c>
      <c r="AQ63" s="22">
        <f t="shared" si="57"/>
        <v>910.02932620418221</v>
      </c>
      <c r="AR63" s="22">
        <f t="shared" si="57"/>
        <v>913.45380339025473</v>
      </c>
      <c r="AS63" s="22">
        <f t="shared" si="57"/>
        <v>917.05967792764125</v>
      </c>
      <c r="AT63" s="22">
        <f t="shared" si="57"/>
        <v>920.77780602248185</v>
      </c>
      <c r="AU63" s="22">
        <f t="shared" si="57"/>
        <v>924.42172337739316</v>
      </c>
      <c r="AV63" s="22">
        <f t="shared" si="57"/>
        <v>928.69385065623339</v>
      </c>
      <c r="AW63" s="22">
        <f t="shared" si="57"/>
        <v>933.13061753425393</v>
      </c>
      <c r="AX63" s="22">
        <f t="shared" si="57"/>
        <v>937.72382544316019</v>
      </c>
      <c r="AY63" s="22">
        <f t="shared" si="57"/>
        <v>942.87010424428286</v>
      </c>
      <c r="AZ63" s="22">
        <f t="shared" si="57"/>
        <v>947.63902975678127</v>
      </c>
      <c r="BA63" s="22">
        <f t="shared" si="57"/>
        <v>952.63602750223174</v>
      </c>
      <c r="BB63" s="22">
        <f t="shared" si="57"/>
        <v>957.96787185055553</v>
      </c>
      <c r="BC63" s="22">
        <f t="shared" si="57"/>
        <v>962.88811014567227</v>
      </c>
      <c r="BD63" s="22">
        <f t="shared" si="57"/>
        <v>967.79201667504117</v>
      </c>
      <c r="BE63" s="22">
        <f t="shared" si="57"/>
        <v>972.61735184379199</v>
      </c>
      <c r="BF63" s="22">
        <f t="shared" si="57"/>
        <v>977.75156291822918</v>
      </c>
      <c r="BG63" s="22">
        <f t="shared" si="57"/>
        <v>982.50158071330122</v>
      </c>
      <c r="BH63" s="22">
        <f t="shared" si="57"/>
        <v>987.21035498051378</v>
      </c>
      <c r="BI63" s="22">
        <f t="shared" si="57"/>
        <v>991.9563382524193</v>
      </c>
      <c r="BJ63" s="22">
        <f t="shared" si="57"/>
        <v>996.75740273128213</v>
      </c>
      <c r="BK63" s="22">
        <f t="shared" si="57"/>
        <v>1001.5352603729182</v>
      </c>
      <c r="BL63" s="22">
        <f t="shared" si="57"/>
        <v>1002.5634396226677</v>
      </c>
      <c r="BM63" s="22">
        <f t="shared" si="57"/>
        <v>1002.8302750833244</v>
      </c>
      <c r="BN63" s="22">
        <f t="shared" si="57"/>
        <v>1003.0421528716323</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469.95618046490154</v>
      </c>
      <c r="AL64" s="22">
        <f t="shared" si="58"/>
        <v>469.84725500200943</v>
      </c>
      <c r="AM64" s="22">
        <f t="shared" si="58"/>
        <v>469.77863173778724</v>
      </c>
      <c r="AN64" s="22">
        <f t="shared" si="58"/>
        <v>469.72034280776347</v>
      </c>
      <c r="AO64" s="22">
        <f t="shared" si="58"/>
        <v>469.6552639722758</v>
      </c>
      <c r="AP64" s="22">
        <f t="shared" si="58"/>
        <v>469.58044579344761</v>
      </c>
      <c r="AQ64" s="22">
        <f t="shared" si="58"/>
        <v>469.50183470122681</v>
      </c>
      <c r="AR64" s="22">
        <f t="shared" si="58"/>
        <v>469.41555214401205</v>
      </c>
      <c r="AS64" s="22">
        <f t="shared" si="58"/>
        <v>469.32469912932498</v>
      </c>
      <c r="AT64" s="22">
        <f t="shared" si="58"/>
        <v>469.23101779268762</v>
      </c>
      <c r="AU64" s="22">
        <f t="shared" si="58"/>
        <v>469.13920625750222</v>
      </c>
      <c r="AV64" s="22">
        <f t="shared" si="58"/>
        <v>469.03156644963173</v>
      </c>
      <c r="AW64" s="22">
        <f t="shared" si="58"/>
        <v>468.91977840982281</v>
      </c>
      <c r="AX64" s="22">
        <f t="shared" si="58"/>
        <v>468.80404870783735</v>
      </c>
      <c r="AY64" s="22">
        <f t="shared" si="58"/>
        <v>468.67438392370406</v>
      </c>
      <c r="AZ64" s="22">
        <f t="shared" si="58"/>
        <v>468.55422687022485</v>
      </c>
      <c r="BA64" s="22">
        <f t="shared" si="58"/>
        <v>468.42832334672408</v>
      </c>
      <c r="BB64" s="22">
        <f t="shared" si="58"/>
        <v>468.29398308394889</v>
      </c>
      <c r="BC64" s="22">
        <f t="shared" si="58"/>
        <v>468.17001357878303</v>
      </c>
      <c r="BD64" s="22">
        <f t="shared" si="58"/>
        <v>468.04645556606886</v>
      </c>
      <c r="BE64" s="22">
        <f t="shared" si="58"/>
        <v>467.92487722427933</v>
      </c>
      <c r="BF64" s="22">
        <f t="shared" si="58"/>
        <v>467.79551649657913</v>
      </c>
      <c r="BG64" s="22">
        <f t="shared" si="58"/>
        <v>467.67583583880116</v>
      </c>
      <c r="BH64" s="22">
        <f t="shared" si="58"/>
        <v>467.55719434608659</v>
      </c>
      <c r="BI64" s="22">
        <f t="shared" si="58"/>
        <v>467.4376153414828</v>
      </c>
      <c r="BJ64" s="22">
        <f t="shared" si="58"/>
        <v>467.31664851995623</v>
      </c>
      <c r="BK64" s="22">
        <f t="shared" si="58"/>
        <v>467.19626641403784</v>
      </c>
      <c r="BL64" s="22">
        <f t="shared" si="58"/>
        <v>467.17036058078997</v>
      </c>
      <c r="BM64" s="22">
        <f t="shared" si="58"/>
        <v>467.16363743893498</v>
      </c>
      <c r="BN64" s="22">
        <f t="shared" si="58"/>
        <v>467.15829900144547</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17093.826915551952</v>
      </c>
      <c r="AD65" s="22">
        <f t="shared" si="59"/>
        <v>17091.396392844264</v>
      </c>
      <c r="AE65" s="22">
        <f t="shared" si="59"/>
        <v>16996.523789335217</v>
      </c>
      <c r="AF65" s="22">
        <f t="shared" si="59"/>
        <v>16845.135916251194</v>
      </c>
      <c r="AG65" s="22">
        <f t="shared" si="59"/>
        <v>16640.888084222788</v>
      </c>
      <c r="AH65" s="22">
        <f t="shared" si="59"/>
        <v>16487.529960272332</v>
      </c>
      <c r="AI65" s="22">
        <f t="shared" si="59"/>
        <v>16345.805129696335</v>
      </c>
      <c r="AJ65" s="22">
        <f t="shared" si="59"/>
        <v>15333.142053212378</v>
      </c>
      <c r="AK65" s="22">
        <f t="shared" si="59"/>
        <v>15466.419965246854</v>
      </c>
      <c r="AL65" s="22">
        <f t="shared" ref="AL65:BN65" si="60">AL43*N2OGWP</f>
        <v>15504.472323376325</v>
      </c>
      <c r="AM65" s="22">
        <f t="shared" si="60"/>
        <v>15515.283071120637</v>
      </c>
      <c r="AN65" s="22">
        <f t="shared" si="60"/>
        <v>15545.632455012335</v>
      </c>
      <c r="AO65" s="22">
        <f t="shared" si="60"/>
        <v>15603.421947539637</v>
      </c>
      <c r="AP65" s="22">
        <f t="shared" si="60"/>
        <v>15669.683578562308</v>
      </c>
      <c r="AQ65" s="22">
        <f t="shared" si="60"/>
        <v>15757.218756145105</v>
      </c>
      <c r="AR65" s="22">
        <f t="shared" si="60"/>
        <v>15857.837489705744</v>
      </c>
      <c r="AS65" s="22">
        <f t="shared" si="60"/>
        <v>15966.784418726669</v>
      </c>
      <c r="AT65" s="22">
        <f t="shared" si="60"/>
        <v>16071.505151473646</v>
      </c>
      <c r="AU65" s="22">
        <f t="shared" si="60"/>
        <v>16154.614106539098</v>
      </c>
      <c r="AV65" s="22">
        <f t="shared" si="60"/>
        <v>16247.113531703171</v>
      </c>
      <c r="AW65" s="22">
        <f t="shared" si="60"/>
        <v>16347.939826922277</v>
      </c>
      <c r="AX65" s="22">
        <f t="shared" si="60"/>
        <v>16483.378587313062</v>
      </c>
      <c r="AY65" s="22">
        <f t="shared" si="60"/>
        <v>16591.683440669865</v>
      </c>
      <c r="AZ65" s="22">
        <f t="shared" si="60"/>
        <v>16710.034331289571</v>
      </c>
      <c r="BA65" s="22">
        <f t="shared" si="60"/>
        <v>16848.286791553852</v>
      </c>
      <c r="BB65" s="22">
        <f t="shared" si="60"/>
        <v>16956.527148809106</v>
      </c>
      <c r="BC65" s="22">
        <f t="shared" si="60"/>
        <v>17060.452494414141</v>
      </c>
      <c r="BD65" s="22">
        <f t="shared" si="60"/>
        <v>17156.094712444348</v>
      </c>
      <c r="BE65" s="22">
        <f t="shared" si="60"/>
        <v>17307.379182222925</v>
      </c>
      <c r="BF65" s="22">
        <f t="shared" si="60"/>
        <v>17431.882333701702</v>
      </c>
      <c r="BG65" s="22">
        <f t="shared" si="60"/>
        <v>17551.93363377091</v>
      </c>
      <c r="BH65" s="22">
        <f t="shared" si="60"/>
        <v>17673.041307854586</v>
      </c>
      <c r="BI65" s="22">
        <f t="shared" si="60"/>
        <v>17796.440020772065</v>
      </c>
      <c r="BJ65" s="22">
        <f t="shared" si="60"/>
        <v>17914.502248817415</v>
      </c>
      <c r="BK65" s="22">
        <f t="shared" si="60"/>
        <v>17775.71984816797</v>
      </c>
      <c r="BL65" s="22">
        <f t="shared" si="60"/>
        <v>17585.004157929881</v>
      </c>
      <c r="BM65" s="22">
        <f t="shared" si="60"/>
        <v>17393.29470637882</v>
      </c>
      <c r="BN65" s="22">
        <f t="shared" si="60"/>
        <v>17182.931268227159</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2050.9374050904021</v>
      </c>
      <c r="AC66" s="22">
        <f t="shared" si="62"/>
        <v>2045.5386350321758</v>
      </c>
      <c r="AD66" s="22">
        <f t="shared" si="62"/>
        <v>2047.0573530349111</v>
      </c>
      <c r="AE66" s="22">
        <f t="shared" si="62"/>
        <v>2037.2818538590111</v>
      </c>
      <c r="AF66" s="22">
        <f t="shared" si="62"/>
        <v>2020.7416492119837</v>
      </c>
      <c r="AG66" s="22">
        <f t="shared" si="62"/>
        <v>1997.8167979558439</v>
      </c>
      <c r="AH66" s="22">
        <f t="shared" si="62"/>
        <v>1981.3182233351415</v>
      </c>
      <c r="AI66" s="22">
        <f t="shared" si="62"/>
        <v>1966.282777592146</v>
      </c>
      <c r="AJ66" s="22">
        <f t="shared" si="62"/>
        <v>1842.5856918391182</v>
      </c>
      <c r="AK66" s="22">
        <f t="shared" si="62"/>
        <v>1861.3013962568984</v>
      </c>
      <c r="AL66" s="22">
        <f t="shared" ref="AL66:BN66" si="63">AL49*N2OGWP</f>
        <v>1866.9811121020402</v>
      </c>
      <c r="AM66" s="22">
        <f t="shared" si="63"/>
        <v>1869.444542114268</v>
      </c>
      <c r="AN66" s="22">
        <f t="shared" si="63"/>
        <v>1874.4465859198406</v>
      </c>
      <c r="AO66" s="22">
        <f t="shared" si="63"/>
        <v>1882.929262244199</v>
      </c>
      <c r="AP66" s="22">
        <f t="shared" si="63"/>
        <v>1892.2722366190565</v>
      </c>
      <c r="AQ66" s="22">
        <f t="shared" si="63"/>
        <v>1904.3414794768366</v>
      </c>
      <c r="AR66" s="22">
        <f t="shared" si="63"/>
        <v>1918.1007834409893</v>
      </c>
      <c r="AS66" s="22">
        <f t="shared" si="63"/>
        <v>1932.9650040505533</v>
      </c>
      <c r="AT66" s="22">
        <f t="shared" si="63"/>
        <v>1947.3586994907503</v>
      </c>
      <c r="AU66" s="22">
        <f t="shared" si="63"/>
        <v>1959.678533862668</v>
      </c>
      <c r="AV66" s="22">
        <f t="shared" si="63"/>
        <v>1973.2527401412399</v>
      </c>
      <c r="AW66" s="22">
        <f t="shared" si="63"/>
        <v>1987.9931545589991</v>
      </c>
      <c r="AX66" s="22">
        <f t="shared" si="63"/>
        <v>2007.2499941760952</v>
      </c>
      <c r="AY66" s="22">
        <f t="shared" si="63"/>
        <v>2023.157948598961</v>
      </c>
      <c r="AZ66" s="22">
        <f t="shared" si="63"/>
        <v>2040.3462535267661</v>
      </c>
      <c r="BA66" s="22">
        <f t="shared" si="63"/>
        <v>2060.2128588320484</v>
      </c>
      <c r="BB66" s="22">
        <f t="shared" si="63"/>
        <v>2076.3739692100235</v>
      </c>
      <c r="BC66" s="22">
        <f t="shared" si="63"/>
        <v>2092.1719520028951</v>
      </c>
      <c r="BD66" s="22">
        <f t="shared" si="63"/>
        <v>2107.0652945159218</v>
      </c>
      <c r="BE66" s="22">
        <f t="shared" si="63"/>
        <v>2128.5323838218201</v>
      </c>
      <c r="BF66" s="22">
        <f t="shared" si="63"/>
        <v>2146.655821297265</v>
      </c>
      <c r="BG66" s="22">
        <f t="shared" si="63"/>
        <v>2164.3683500974644</v>
      </c>
      <c r="BH66" s="22">
        <f t="shared" si="63"/>
        <v>2182.3563778449302</v>
      </c>
      <c r="BI66" s="22">
        <f t="shared" si="63"/>
        <v>2200.7786414349707</v>
      </c>
      <c r="BJ66" s="22">
        <f t="shared" si="63"/>
        <v>2218.4899709170581</v>
      </c>
      <c r="BK66" s="22">
        <f t="shared" si="63"/>
        <v>2202.8138128636106</v>
      </c>
      <c r="BL66" s="22">
        <f t="shared" si="63"/>
        <v>2180.6633211068356</v>
      </c>
      <c r="BM66" s="22">
        <f t="shared" si="63"/>
        <v>2158.4210703991803</v>
      </c>
      <c r="BN66" s="22">
        <f t="shared" si="63"/>
        <v>2133.7027894255275</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463.94620254720871</v>
      </c>
      <c r="AC67" s="22">
        <f t="shared" si="65"/>
        <v>468.55349021707212</v>
      </c>
      <c r="AD67" s="22">
        <f t="shared" si="65"/>
        <v>475.46673921112153</v>
      </c>
      <c r="AE67" s="22">
        <f t="shared" si="65"/>
        <v>478.52713833996262</v>
      </c>
      <c r="AF67" s="22">
        <f t="shared" si="65"/>
        <v>479.1307500856546</v>
      </c>
      <c r="AG67" s="22">
        <f t="shared" si="65"/>
        <v>477.27784879908728</v>
      </c>
      <c r="AH67" s="22">
        <f t="shared" si="65"/>
        <v>477.58815133846184</v>
      </c>
      <c r="AI67" s="22">
        <f t="shared" si="65"/>
        <v>478.32509917641192</v>
      </c>
      <c r="AJ67" s="22">
        <f t="shared" si="65"/>
        <v>437.65362347326135</v>
      </c>
      <c r="AK67" s="22">
        <f t="shared" si="65"/>
        <v>447.83924463451444</v>
      </c>
      <c r="AL67" s="22">
        <f t="shared" ref="AL67:BN67" si="66">AL52*N2OGWP</f>
        <v>452.9722474790259</v>
      </c>
      <c r="AM67" s="22">
        <f t="shared" si="66"/>
        <v>456.87625062531481</v>
      </c>
      <c r="AN67" s="22">
        <f t="shared" si="66"/>
        <v>461.78355196828653</v>
      </c>
      <c r="AO67" s="22">
        <f t="shared" si="66"/>
        <v>468.09665200894887</v>
      </c>
      <c r="AP67" s="22">
        <f t="shared" si="66"/>
        <v>475.11736758709719</v>
      </c>
      <c r="AQ67" s="22">
        <f t="shared" si="66"/>
        <v>483.31041862616496</v>
      </c>
      <c r="AR67" s="22">
        <f t="shared" si="66"/>
        <v>492.28379168158091</v>
      </c>
      <c r="AS67" s="22">
        <f t="shared" si="66"/>
        <v>501.81873900305936</v>
      </c>
      <c r="AT67" s="22">
        <f t="shared" si="66"/>
        <v>511.27225100585247</v>
      </c>
      <c r="AU67" s="22">
        <f t="shared" si="66"/>
        <v>523.252743717866</v>
      </c>
      <c r="AV67" s="22">
        <f t="shared" si="66"/>
        <v>536.08186079735606</v>
      </c>
      <c r="AW67" s="22">
        <f t="shared" si="66"/>
        <v>549.76440116173148</v>
      </c>
      <c r="AX67" s="22">
        <f t="shared" si="66"/>
        <v>565.83903194224717</v>
      </c>
      <c r="AY67" s="22">
        <f t="shared" si="66"/>
        <v>580.84192869420554</v>
      </c>
      <c r="AZ67" s="22">
        <f t="shared" si="66"/>
        <v>597.12932643682529</v>
      </c>
      <c r="BA67" s="22">
        <f t="shared" si="66"/>
        <v>615.14583904777362</v>
      </c>
      <c r="BB67" s="22">
        <f t="shared" si="66"/>
        <v>631.9186344103947</v>
      </c>
      <c r="BC67" s="22">
        <f t="shared" si="66"/>
        <v>649.01235828887661</v>
      </c>
      <c r="BD67" s="22">
        <f t="shared" si="66"/>
        <v>666.16656674498643</v>
      </c>
      <c r="BE67" s="22">
        <f t="shared" si="66"/>
        <v>685.05663171238973</v>
      </c>
      <c r="BF67" s="22">
        <f t="shared" si="66"/>
        <v>702.68678700227576</v>
      </c>
      <c r="BG67" s="22">
        <f t="shared" si="66"/>
        <v>720.52294701652545</v>
      </c>
      <c r="BH67" s="22">
        <f t="shared" si="66"/>
        <v>738.92663830324409</v>
      </c>
      <c r="BI67" s="22">
        <f t="shared" si="66"/>
        <v>758.00194280183507</v>
      </c>
      <c r="BJ67" s="22">
        <f t="shared" si="66"/>
        <v>777.43718460052662</v>
      </c>
      <c r="BK67" s="22">
        <f t="shared" si="66"/>
        <v>779.05361452358522</v>
      </c>
      <c r="BL67" s="22">
        <f t="shared" si="66"/>
        <v>777.06301897797482</v>
      </c>
      <c r="BM67" s="22">
        <f t="shared" si="66"/>
        <v>774.87486646193156</v>
      </c>
      <c r="BN67" s="22">
        <f t="shared" si="66"/>
        <v>771.10935274982853</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26982.018509963775</v>
      </c>
      <c r="AC71" s="22">
        <f t="shared" si="67"/>
        <v>26899.412164760484</v>
      </c>
      <c r="AD71" s="22">
        <f t="shared" si="67"/>
        <v>26934.727527870873</v>
      </c>
      <c r="AE71" s="22">
        <f t="shared" si="67"/>
        <v>26768.466839336899</v>
      </c>
      <c r="AF71" s="22">
        <f t="shared" si="67"/>
        <v>26480.585819016404</v>
      </c>
      <c r="AG71" s="22">
        <f t="shared" si="67"/>
        <v>26077.422552757755</v>
      </c>
      <c r="AH71" s="22">
        <f t="shared" ref="AH71:BN71" si="68">SUM(AH58:AH60)</f>
        <v>25785.957215400758</v>
      </c>
      <c r="AI71" s="22">
        <f t="shared" si="68"/>
        <v>25518.395707880391</v>
      </c>
      <c r="AJ71" s="22">
        <f t="shared" si="68"/>
        <v>23328.844818688329</v>
      </c>
      <c r="AK71" s="22">
        <f t="shared" si="68"/>
        <v>23664.915573430801</v>
      </c>
      <c r="AL71" s="22">
        <f t="shared" si="68"/>
        <v>23764.399045008893</v>
      </c>
      <c r="AM71" s="22">
        <f t="shared" si="68"/>
        <v>23806.536595138696</v>
      </c>
      <c r="AN71" s="22">
        <f t="shared" si="68"/>
        <v>23892.829502280263</v>
      </c>
      <c r="AO71" s="22">
        <f t="shared" si="68"/>
        <v>24039.879039479958</v>
      </c>
      <c r="AP71" s="22">
        <f t="shared" si="68"/>
        <v>24207.256205393369</v>
      </c>
      <c r="AQ71" s="22">
        <f t="shared" si="68"/>
        <v>24422.377795325745</v>
      </c>
      <c r="AR71" s="22">
        <f t="shared" si="68"/>
        <v>24666.928052569729</v>
      </c>
      <c r="AS71" s="22">
        <f t="shared" si="68"/>
        <v>24930.652402771964</v>
      </c>
      <c r="AT71" s="22">
        <f t="shared" si="68"/>
        <v>25185.646409999055</v>
      </c>
      <c r="AU71" s="22">
        <f t="shared" si="68"/>
        <v>25415.77964137547</v>
      </c>
      <c r="AV71" s="22">
        <f t="shared" si="68"/>
        <v>25668.333324575</v>
      </c>
      <c r="AW71" s="22">
        <f t="shared" si="68"/>
        <v>25942.027970980678</v>
      </c>
      <c r="AX71" s="22">
        <f t="shared" si="68"/>
        <v>26296.804144463626</v>
      </c>
      <c r="AY71" s="22">
        <f t="shared" si="68"/>
        <v>26592.300733049913</v>
      </c>
      <c r="AZ71" s="22">
        <f t="shared" si="68"/>
        <v>26916.072317638245</v>
      </c>
      <c r="BA71" s="22">
        <f t="shared" si="68"/>
        <v>27288.60904923542</v>
      </c>
      <c r="BB71" s="22">
        <f t="shared" si="68"/>
        <v>27595.631888523272</v>
      </c>
      <c r="BC71" s="22">
        <f t="shared" si="68"/>
        <v>27897.250839509852</v>
      </c>
      <c r="BD71" s="22">
        <f t="shared" si="68"/>
        <v>28183.644827099204</v>
      </c>
      <c r="BE71" s="22">
        <f t="shared" si="68"/>
        <v>28587.707813892353</v>
      </c>
      <c r="BF71" s="22">
        <f t="shared" si="68"/>
        <v>28932.337708129788</v>
      </c>
      <c r="BG71" s="22">
        <f t="shared" si="68"/>
        <v>29270.536513320287</v>
      </c>
      <c r="BH71" s="22">
        <f t="shared" si="68"/>
        <v>29614.61023051856</v>
      </c>
      <c r="BI71" s="22">
        <f t="shared" si="68"/>
        <v>29967.472772686</v>
      </c>
      <c r="BJ71" s="22">
        <f t="shared" si="68"/>
        <v>30312.799217709562</v>
      </c>
      <c r="BK71" s="22">
        <f t="shared" si="68"/>
        <v>30054.144656225093</v>
      </c>
      <c r="BL71" s="22">
        <f t="shared" si="68"/>
        <v>29678.979913785734</v>
      </c>
      <c r="BM71" s="22">
        <f t="shared" si="68"/>
        <v>29301.786217068482</v>
      </c>
      <c r="BN71" s="22">
        <f t="shared" si="68"/>
        <v>28878.932699946632</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22897.455060347875</v>
      </c>
      <c r="AC72" s="22">
        <f t="shared" si="69"/>
        <v>22916.931601602213</v>
      </c>
      <c r="AD72" s="22">
        <f t="shared" si="69"/>
        <v>22902.965793483334</v>
      </c>
      <c r="AE72" s="22">
        <f t="shared" si="69"/>
        <v>22783.717172728906</v>
      </c>
      <c r="AF72" s="22">
        <f t="shared" si="69"/>
        <v>22638.455195046372</v>
      </c>
      <c r="AG72" s="22">
        <f t="shared" si="69"/>
        <v>22428.717383211704</v>
      </c>
      <c r="AH72" s="22">
        <f t="shared" ref="AH72:BN72" si="70">SUM(AH61:AH67)</f>
        <v>22266.130401341314</v>
      </c>
      <c r="AI72" s="22">
        <f t="shared" si="70"/>
        <v>22119.922069543503</v>
      </c>
      <c r="AJ72" s="22">
        <f t="shared" si="70"/>
        <v>20952.77882397101</v>
      </c>
      <c r="AK72" s="22">
        <f t="shared" si="70"/>
        <v>21112.689902926631</v>
      </c>
      <c r="AL72" s="22">
        <f t="shared" si="70"/>
        <v>21174.128679915677</v>
      </c>
      <c r="AM72" s="22">
        <f t="shared" si="70"/>
        <v>21202.32130512637</v>
      </c>
      <c r="AN72" s="22">
        <f t="shared" si="70"/>
        <v>21253.194652367922</v>
      </c>
      <c r="AO72" s="22">
        <f t="shared" si="70"/>
        <v>21336.657234804421</v>
      </c>
      <c r="AP72" s="22">
        <f t="shared" si="70"/>
        <v>21430.53667576901</v>
      </c>
      <c r="AQ72" s="22">
        <f t="shared" si="70"/>
        <v>21549.735011649464</v>
      </c>
      <c r="AR72" s="22">
        <f t="shared" si="70"/>
        <v>21684.784088719629</v>
      </c>
      <c r="AS72" s="22">
        <f t="shared" si="70"/>
        <v>21830.004679055397</v>
      </c>
      <c r="AT72" s="22">
        <f t="shared" si="70"/>
        <v>21970.556537864668</v>
      </c>
      <c r="AU72" s="22">
        <f t="shared" si="70"/>
        <v>22089.532128359111</v>
      </c>
      <c r="AV72" s="22">
        <f t="shared" si="70"/>
        <v>22220.613566877546</v>
      </c>
      <c r="AW72" s="22">
        <f t="shared" si="70"/>
        <v>22362.20199824233</v>
      </c>
      <c r="AX72" s="22">
        <f t="shared" si="70"/>
        <v>22545.463909762977</v>
      </c>
      <c r="AY72" s="22">
        <f t="shared" si="70"/>
        <v>22697.710430836927</v>
      </c>
      <c r="AZ72" s="22">
        <f t="shared" si="70"/>
        <v>22862.199995111408</v>
      </c>
      <c r="BA72" s="22">
        <f t="shared" si="70"/>
        <v>23051.220870039204</v>
      </c>
      <c r="BB72" s="22">
        <f t="shared" si="70"/>
        <v>23205.606839645934</v>
      </c>
      <c r="BC72" s="22">
        <f t="shared" si="70"/>
        <v>23354.715665910619</v>
      </c>
      <c r="BD72" s="22">
        <f t="shared" si="70"/>
        <v>23494.681288624961</v>
      </c>
      <c r="BE72" s="22">
        <f t="shared" si="70"/>
        <v>23698.522174702146</v>
      </c>
      <c r="BF72" s="22">
        <f t="shared" si="70"/>
        <v>23871.279274491331</v>
      </c>
      <c r="BG72" s="22">
        <f t="shared" si="70"/>
        <v>24039.005105710632</v>
      </c>
      <c r="BH72" s="22">
        <f t="shared" si="70"/>
        <v>24208.590136801336</v>
      </c>
      <c r="BI72" s="22">
        <f t="shared" si="70"/>
        <v>24381.608327273094</v>
      </c>
      <c r="BJ72" s="22">
        <f t="shared" si="70"/>
        <v>24548.992729454902</v>
      </c>
      <c r="BK72" s="22">
        <f t="shared" si="70"/>
        <v>24408.303581409127</v>
      </c>
      <c r="BL72" s="22">
        <f t="shared" si="70"/>
        <v>24201.944582483502</v>
      </c>
      <c r="BM72" s="22">
        <f t="shared" si="70"/>
        <v>23993.560345225891</v>
      </c>
      <c r="BN72" s="22">
        <f t="shared" si="70"/>
        <v>23762.415156937634</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49816.343766362697</v>
      </c>
      <c r="AD73" s="22">
        <f t="shared" si="71"/>
        <v>49837.693321354207</v>
      </c>
      <c r="AE73" s="22">
        <f t="shared" si="71"/>
        <v>49552.184012065802</v>
      </c>
      <c r="AF73" s="22">
        <f t="shared" si="71"/>
        <v>49119.041014062779</v>
      </c>
      <c r="AG73" s="22">
        <f t="shared" si="71"/>
        <v>48506.139935969462</v>
      </c>
      <c r="AH73" s="22">
        <f t="shared" ref="AH73:BN73" si="72">SUM(AH71:AH72)</f>
        <v>48052.087616742072</v>
      </c>
      <c r="AI73" s="22">
        <f t="shared" si="72"/>
        <v>47638.317777423894</v>
      </c>
      <c r="AJ73" s="22">
        <f t="shared" si="72"/>
        <v>44281.623642659339</v>
      </c>
      <c r="AK73" s="22">
        <f t="shared" si="72"/>
        <v>44777.605476357436</v>
      </c>
      <c r="AL73" s="22">
        <f t="shared" si="72"/>
        <v>44938.52772492457</v>
      </c>
      <c r="AM73" s="22">
        <f t="shared" si="72"/>
        <v>45008.857900265066</v>
      </c>
      <c r="AN73" s="22">
        <f t="shared" si="72"/>
        <v>45146.024154648185</v>
      </c>
      <c r="AO73" s="22">
        <f t="shared" si="72"/>
        <v>45376.536274284379</v>
      </c>
      <c r="AP73" s="22">
        <f t="shared" si="72"/>
        <v>45637.792881162379</v>
      </c>
      <c r="AQ73" s="22">
        <f t="shared" si="72"/>
        <v>45972.112806975209</v>
      </c>
      <c r="AR73" s="22">
        <f t="shared" si="72"/>
        <v>46351.712141289361</v>
      </c>
      <c r="AS73" s="22">
        <f t="shared" si="72"/>
        <v>46760.657081827361</v>
      </c>
      <c r="AT73" s="22">
        <f t="shared" si="72"/>
        <v>47156.202947863727</v>
      </c>
      <c r="AU73" s="22">
        <f t="shared" si="72"/>
        <v>47505.311769734581</v>
      </c>
      <c r="AV73" s="22">
        <f t="shared" si="72"/>
        <v>47888.94689145255</v>
      </c>
      <c r="AW73" s="22">
        <f t="shared" si="72"/>
        <v>48304.229969223008</v>
      </c>
      <c r="AX73" s="22">
        <f t="shared" si="72"/>
        <v>48842.268054226603</v>
      </c>
      <c r="AY73" s="22">
        <f t="shared" si="72"/>
        <v>49290.01116388684</v>
      </c>
      <c r="AZ73" s="22">
        <f t="shared" si="72"/>
        <v>49778.272312749657</v>
      </c>
      <c r="BA73" s="22">
        <f t="shared" si="72"/>
        <v>50339.82991927462</v>
      </c>
      <c r="BB73" s="22">
        <f t="shared" si="72"/>
        <v>50801.238728169206</v>
      </c>
      <c r="BC73" s="22">
        <f t="shared" si="72"/>
        <v>51251.966505420467</v>
      </c>
      <c r="BD73" s="22">
        <f t="shared" si="72"/>
        <v>51678.326115724165</v>
      </c>
      <c r="BE73" s="22">
        <f t="shared" si="72"/>
        <v>52286.229988594496</v>
      </c>
      <c r="BF73" s="22">
        <f t="shared" si="72"/>
        <v>52803.616982621119</v>
      </c>
      <c r="BG73" s="22">
        <f t="shared" si="72"/>
        <v>53309.541619030919</v>
      </c>
      <c r="BH73" s="22">
        <f t="shared" si="72"/>
        <v>53823.200367319892</v>
      </c>
      <c r="BI73" s="22">
        <f t="shared" si="72"/>
        <v>54349.08109995909</v>
      </c>
      <c r="BJ73" s="22">
        <f t="shared" si="72"/>
        <v>54861.791947164464</v>
      </c>
      <c r="BK73" s="22">
        <f t="shared" si="72"/>
        <v>54462.44823763422</v>
      </c>
      <c r="BL73" s="22">
        <f t="shared" si="72"/>
        <v>53880.924496269232</v>
      </c>
      <c r="BM73" s="22">
        <f t="shared" si="72"/>
        <v>53295.346562294377</v>
      </c>
      <c r="BN73" s="22">
        <f t="shared" si="72"/>
        <v>52641.347856884269</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-0.10492356125464204</v>
      </c>
      <c r="AD80" s="49">
        <f t="shared" si="74"/>
        <v>-0.10668176726843372</v>
      </c>
      <c r="AE80" s="49">
        <f t="shared" si="74"/>
        <v>-9.4260181583125921E-2</v>
      </c>
      <c r="AF80" s="49">
        <f t="shared" si="74"/>
        <v>-5.0716322987690181E-2</v>
      </c>
      <c r="AG80" s="49">
        <f t="shared" si="74"/>
        <v>-6.1361999160036595E-2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35259.61664680019</v>
      </c>
      <c r="AU4" s="81">
        <f t="shared" si="0"/>
        <v>38520.409703176469</v>
      </c>
      <c r="AV4" s="81">
        <f t="shared" si="0"/>
        <v>41446.841007195413</v>
      </c>
      <c r="AW4" s="81">
        <f>AW11-AV11</f>
        <v>27629.796641815454</v>
      </c>
      <c r="AX4" s="81">
        <f t="shared" si="0"/>
        <v>30446.43287685886</v>
      </c>
      <c r="AY4" s="81">
        <f t="shared" si="0"/>
        <v>33157.562239281833</v>
      </c>
      <c r="AZ4" s="81">
        <f t="shared" si="0"/>
        <v>36249.693439740688</v>
      </c>
      <c r="BA4" s="15">
        <f>BA8/'Intermediate calculations'!AV8</f>
        <v>3.5308171115186568</v>
      </c>
      <c r="BB4" s="15">
        <f>BB8/'Intermediate calculations'!AW8</f>
        <v>3.433253102298393</v>
      </c>
      <c r="BC4" s="15">
        <f>BC8/'Intermediate calculations'!AX8</f>
        <v>3.3377541092705734</v>
      </c>
      <c r="BD4" s="15">
        <f>BD8/'Intermediate calculations'!AY8</f>
        <v>3.2442330159192245</v>
      </c>
      <c r="BE4" s="15">
        <f>BE8/'Intermediate calculations'!AZ8</f>
        <v>3.1526086459819247</v>
      </c>
      <c r="BF4" s="15">
        <f>BF8/'Intermediate calculations'!BA8</f>
        <v>3.0628052211155739</v>
      </c>
      <c r="BG4" s="15">
        <f>BG8/'Intermediate calculations'!BB8</f>
        <v>2.9899291852606629</v>
      </c>
      <c r="BH4" s="15">
        <f>BH8/'Intermediate calculations'!BC8</f>
        <v>2.9184695640871441</v>
      </c>
      <c r="BI4" s="15">
        <f>BI8/'Intermediate calculations'!BD8</f>
        <v>2.8483729040734151</v>
      </c>
      <c r="BJ4" s="15">
        <f>BJ8/'Intermediate calculations'!BE8</f>
        <v>2.7795890112494339</v>
      </c>
      <c r="BK4" s="15">
        <f>BK8/'Intermediate calculations'!BF8</f>
        <v>2.7120706846423053</v>
      </c>
      <c r="BL4" s="15">
        <f>BL8/'Intermediate calculations'!BG8</f>
        <v>2.6457734767135364</v>
      </c>
      <c r="BM4" s="15">
        <f>BM8/'Intermediate calculations'!BH8</f>
        <v>2.5806554775554096</v>
      </c>
      <c r="BN4" s="15">
        <f>BN8/'Intermediate calculations'!BI8</f>
        <v>2.5166771200581546</v>
      </c>
      <c r="BO4" s="15">
        <f>BO8/'Intermediate calculations'!BJ8</f>
        <v>2.4538010036352174</v>
      </c>
      <c r="BP4" s="15">
        <f>BP8/'Intermediate calculations'!BK8</f>
        <v>2.3919917344128265</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593358.66490468499</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603045.20236245112</v>
      </c>
      <c r="AI5" s="102">
        <f>IF($AD$2="Off",'Activity data'!AI5,'Net zero Intermediate calcs'!AD15*'Net zero Intermediate calcs'!AD16*Constants!$H$18)</f>
        <v>604015.06594627828</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590321.23142302397</v>
      </c>
      <c r="AM5" s="102">
        <f>IF($AD$2="Off",'Activity data'!AM5,'Net zero Intermediate calcs'!AH15*'Net zero Intermediate calcs'!AH16*Constants!$H$18)</f>
        <v>596528.55622412032</v>
      </c>
      <c r="AN5" s="102">
        <f>IF($AD$2="Off",'Activity data'!AN5,'Net zero Intermediate calcs'!AI15*'Net zero Intermediate calcs'!AI16*Constants!$H$18)</f>
        <v>600280.63385883544</v>
      </c>
      <c r="AO5" s="102">
        <f>IF($AD$2="Off",'Activity data'!AO5,'Net zero Intermediate calcs'!AJ15*'Net zero Intermediate calcs'!AJ16*Constants!$H$18)</f>
        <v>603492.41934072447</v>
      </c>
      <c r="AP5" s="102">
        <f>IF($AD$2="Off",'Activity data'!AP5,'Net zero Intermediate calcs'!AK15*'Net zero Intermediate calcs'!AK16*Constants!$H$18)</f>
        <v>607290.63280930289</v>
      </c>
      <c r="AQ5" s="102">
        <f>IF($AD$2="Off",'Activity data'!AQ5,'Net zero Intermediate calcs'!AL15*'Net zero Intermediate calcs'!AL16*Constants!$H$18)</f>
        <v>611880.50903232722</v>
      </c>
      <c r="AR5" s="102">
        <f>IF($AD$2="Off",'Activity data'!AR5,'Net zero Intermediate calcs'!AM15*'Net zero Intermediate calcs'!AM16*Constants!$H$18)</f>
        <v>616478.4733810504</v>
      </c>
      <c r="AS5" s="102">
        <f>IF($AD$2="Off",'Activity data'!AS5,'Net zero Intermediate calcs'!AN15*'Net zero Intermediate calcs'!AN16*Constants!$H$18)</f>
        <v>621745.94895128638</v>
      </c>
      <c r="AT5" s="102">
        <f>IF($AD$2="Off",'Activity data'!AT5,'Net zero Intermediate calcs'!AO15*'Net zero Intermediate calcs'!AO16*Constants!$H$18)</f>
        <v>627482.37788429984</v>
      </c>
      <c r="AU5" s="102">
        <f>IF($AD$2="Off",'Activity data'!AU5,'Net zero Intermediate calcs'!AP15*'Net zero Intermediate calcs'!AP16*Constants!$H$18)</f>
        <v>633574.75465749286</v>
      </c>
      <c r="AV5" s="102">
        <f>IF($AD$2="Off",'Activity data'!AV5,'Net zero Intermediate calcs'!AQ15*'Net zero Intermediate calcs'!AQ16*Constants!$H$18)</f>
        <v>639690.30975395022</v>
      </c>
      <c r="AW5" s="102">
        <f>IF($AD$2="Off",'Activity data'!AW5,'Net zero Intermediate calcs'!AR15*'Net zero Intermediate calcs'!AR16*Constants!$H$18)</f>
        <v>646806.85344194504</v>
      </c>
      <c r="AX5" s="102">
        <f>IF($AD$2="Off",'Activity data'!AX5,'Net zero Intermediate calcs'!AS15*'Net zero Intermediate calcs'!AS16*Constants!$H$18)</f>
        <v>654421.83774269093</v>
      </c>
      <c r="AY5" s="102">
        <f>IF($AD$2="Off",'Activity data'!AY5,'Net zero Intermediate calcs'!AT15*'Net zero Intermediate calcs'!AT16*Constants!$H$18)</f>
        <v>662537.62127448013</v>
      </c>
      <c r="AZ5" s="102">
        <f>IF($AD$2="Off",'Activity data'!AZ5,'Net zero Intermediate calcs'!AU15*'Net zero Intermediate calcs'!AU16*Constants!$H$18)</f>
        <v>671954.32662793866</v>
      </c>
      <c r="BA5" s="102">
        <f>IF($AD$2="Off",'Activity data'!BA5,'Net zero Intermediate calcs'!AV15*'Net zero Intermediate calcs'!AV16*Constants!$H$18)</f>
        <v>680871.64455170278</v>
      </c>
      <c r="BB5" s="102">
        <f>IF($AD$2="Off",'Activity data'!BB5,'Net zero Intermediate calcs'!AW15*'Net zero Intermediate calcs'!AW16*Constants!$H$18)</f>
        <v>690189.94042204367</v>
      </c>
      <c r="BC5" s="102">
        <f>IF($AD$2="Off",'Activity data'!BC5,'Net zero Intermediate calcs'!AX15*'Net zero Intermediate calcs'!AX16*Constants!$H$18)</f>
        <v>700464.68899309332</v>
      </c>
      <c r="BD5" s="102">
        <f>IF($AD$2="Off",'Activity data'!BD5,'Net zero Intermediate calcs'!AY15*'Net zero Intermediate calcs'!AY16*Constants!$H$18)</f>
        <v>710141.50463954243</v>
      </c>
      <c r="BE5" s="102">
        <f>IF($AD$2="Off",'Activity data'!BE5,'Net zero Intermediate calcs'!AZ15*'Net zero Intermediate calcs'!AZ16*Constants!$H$18)</f>
        <v>720035.64154432213</v>
      </c>
      <c r="BF5" s="102">
        <f>IF($AD$2="Off",'Activity data'!BF5,'Net zero Intermediate calcs'!BA15*'Net zero Intermediate calcs'!BA16*Constants!$H$18)</f>
        <v>730009.08803148416</v>
      </c>
      <c r="BG5" s="102">
        <f>IF($AD$2="Off",'Activity data'!BG5,'Net zero Intermediate calcs'!BB15*'Net zero Intermediate calcs'!BB16*Constants!$H$18)</f>
        <v>740665.07209798158</v>
      </c>
      <c r="BH5" s="102">
        <f>IF($AD$2="Off",'Activity data'!BH5,'Net zero Intermediate calcs'!BC15*'Net zero Intermediate calcs'!BC16*Constants!$H$18)</f>
        <v>750705.37187630835</v>
      </c>
      <c r="BI5" s="102">
        <f>IF($AD$2="Off",'Activity data'!BI5,'Net zero Intermediate calcs'!BD15*'Net zero Intermediate calcs'!BD16*Constants!$H$18)</f>
        <v>760898.73448533076</v>
      </c>
      <c r="BJ5" s="102">
        <f>IF($AD$2="Off",'Activity data'!BJ5,'Net zero Intermediate calcs'!BE15*'Net zero Intermediate calcs'!BE16*Constants!$H$18)</f>
        <v>771435.06060797372</v>
      </c>
      <c r="BK5" s="102">
        <f>IF($AD$2="Off",'Activity data'!BK5,'Net zero Intermediate calcs'!BF15*'Net zero Intermediate calcs'!BF16*Constants!$H$18)</f>
        <v>782369.16643533821</v>
      </c>
      <c r="BL5" s="102">
        <f>IF($AD$2="Off",'Activity data'!BL5,'Net zero Intermediate calcs'!BG15*'Net zero Intermediate calcs'!BG16*Constants!$H$18)</f>
        <v>793232.92672171001</v>
      </c>
      <c r="BM5" s="102">
        <f>IF($AD$2="Off",'Activity data'!BM5,'Net zero Intermediate calcs'!BH15*'Net zero Intermediate calcs'!BH16*Constants!$H$18)</f>
        <v>794681.64937430457</v>
      </c>
      <c r="BN5" s="102">
        <f>IF($AD$2="Off",'Activity data'!BN5,'Net zero Intermediate calcs'!BI15*'Net zero Intermediate calcs'!BI16*Constants!$H$18)</f>
        <v>794227.35387078463</v>
      </c>
      <c r="BO5" s="102">
        <f>IF($AD$2="Off",'Activity data'!BO5,'Net zero Intermediate calcs'!BJ15*'Net zero Intermediate calcs'!BJ16*Constants!$H$18)</f>
        <v>793675.91125151992</v>
      </c>
      <c r="BP5" s="102">
        <f>IF($AD$2="Off",'Activity data'!BP5,'Net zero Intermediate calcs'!BK15*'Net zero Intermediate calcs'!BK16*Constants!$H$18)</f>
        <v>792291.598479026</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491640.03663531045</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499666.02481460234</v>
      </c>
      <c r="AI6" s="102">
        <f>IF($AD$2="Off",'Activity data'!AI6,'Net zero Intermediate calcs'!AD15*'Net zero Intermediate calcs'!AD16*Constants!$H$19)</f>
        <v>500469.62606977345</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489123.30603621987</v>
      </c>
      <c r="AM6" s="102">
        <f>IF($AD$2="Off",'Activity data'!AM6,'Net zero Intermediate calcs'!AH15*'Net zero Intermediate calcs'!AH16*Constants!$H$19)</f>
        <v>494266.5180142711</v>
      </c>
      <c r="AN6" s="102">
        <f>IF($AD$2="Off",'Activity data'!AN6,'Net zero Intermediate calcs'!AI15*'Net zero Intermediate calcs'!AI16*Constants!$H$19)</f>
        <v>497375.38234017795</v>
      </c>
      <c r="AO6" s="102">
        <f>IF($AD$2="Off",'Activity data'!AO6,'Net zero Intermediate calcs'!AJ15*'Net zero Intermediate calcs'!AJ16*Constants!$H$19)</f>
        <v>500036.57602517167</v>
      </c>
      <c r="AP6" s="102">
        <f>IF($AD$2="Off",'Activity data'!AP6,'Net zero Intermediate calcs'!AK15*'Net zero Intermediate calcs'!AK16*Constants!$H$19)</f>
        <v>503183.6671848509</v>
      </c>
      <c r="AQ6" s="102">
        <f>IF($AD$2="Off",'Activity data'!AQ6,'Net zero Intermediate calcs'!AL15*'Net zero Intermediate calcs'!AL16*Constants!$H$19)</f>
        <v>506986.7074839283</v>
      </c>
      <c r="AR6" s="102">
        <f>IF($AD$2="Off",'Activity data'!AR6,'Net zero Intermediate calcs'!AM15*'Net zero Intermediate calcs'!AM16*Constants!$H$19)</f>
        <v>510796.44937287032</v>
      </c>
      <c r="AS6" s="102">
        <f>IF($AD$2="Off",'Activity data'!AS6,'Net zero Intermediate calcs'!AN15*'Net zero Intermediate calcs'!AN16*Constants!$H$19)</f>
        <v>515160.92913106584</v>
      </c>
      <c r="AT6" s="102">
        <f>IF($AD$2="Off",'Activity data'!AT6,'Net zero Intermediate calcs'!AO15*'Net zero Intermediate calcs'!AO16*Constants!$H$19)</f>
        <v>519913.97024699126</v>
      </c>
      <c r="AU6" s="102">
        <f>IF($AD$2="Off",'Activity data'!AU6,'Net zero Intermediate calcs'!AP15*'Net zero Intermediate calcs'!AP16*Constants!$H$19)</f>
        <v>524961.93957335129</v>
      </c>
      <c r="AV6" s="102">
        <f>IF($AD$2="Off",'Activity data'!AV6,'Net zero Intermediate calcs'!AQ15*'Net zero Intermediate calcs'!AQ16*Constants!$H$19)</f>
        <v>530029.11379613017</v>
      </c>
      <c r="AW6" s="102">
        <f>IF($AD$2="Off",'Activity data'!AW6,'Net zero Intermediate calcs'!AR15*'Net zero Intermediate calcs'!AR16*Constants!$H$19)</f>
        <v>535925.67856618308</v>
      </c>
      <c r="AX6" s="102">
        <f>IF($AD$2="Off",'Activity data'!AX6,'Net zero Intermediate calcs'!AS15*'Net zero Intermediate calcs'!AS16*Constants!$H$19)</f>
        <v>542235.23698680103</v>
      </c>
      <c r="AY6" s="102">
        <f>IF($AD$2="Off",'Activity data'!AY6,'Net zero Intermediate calcs'!AT15*'Net zero Intermediate calcs'!AT16*Constants!$H$19)</f>
        <v>548959.74334171205</v>
      </c>
      <c r="AZ6" s="102">
        <f>IF($AD$2="Off",'Activity data'!AZ6,'Net zero Intermediate calcs'!AU15*'Net zero Intermediate calcs'!AU16*Constants!$H$19)</f>
        <v>556762.15634886338</v>
      </c>
      <c r="BA6" s="102">
        <f>IF($AD$2="Off",'Activity data'!BA6,'Net zero Intermediate calcs'!AV15*'Net zero Intermediate calcs'!AV16*Constants!$H$19)</f>
        <v>564150.79119998228</v>
      </c>
      <c r="BB6" s="102">
        <f>IF($AD$2="Off",'Activity data'!BB6,'Net zero Intermediate calcs'!AW15*'Net zero Intermediate calcs'!AW16*Constants!$H$19)</f>
        <v>571871.6649211219</v>
      </c>
      <c r="BC6" s="102">
        <f>IF($AD$2="Off",'Activity data'!BC6,'Net zero Intermediate calcs'!AX15*'Net zero Intermediate calcs'!AX16*Constants!$H$19)</f>
        <v>580385.02802284877</v>
      </c>
      <c r="BD6" s="102">
        <f>IF($AD$2="Off",'Activity data'!BD6,'Net zero Intermediate calcs'!AY15*'Net zero Intermediate calcs'!AY16*Constants!$H$19)</f>
        <v>588402.9609870495</v>
      </c>
      <c r="BE6" s="102">
        <f>IF($AD$2="Off",'Activity data'!BE6,'Net zero Intermediate calcs'!AZ15*'Net zero Intermediate calcs'!AZ16*Constants!$H$19)</f>
        <v>596600.96013672405</v>
      </c>
      <c r="BF6" s="102">
        <f>IF($AD$2="Off",'Activity data'!BF6,'Net zero Intermediate calcs'!BA15*'Net zero Intermediate calcs'!BA16*Constants!$H$19)</f>
        <v>604864.67294037261</v>
      </c>
      <c r="BG6" s="102">
        <f>IF($AD$2="Off",'Activity data'!BG6,'Net zero Intermediate calcs'!BB15*'Net zero Intermediate calcs'!BB16*Constants!$H$19)</f>
        <v>613693.91688118479</v>
      </c>
      <c r="BH6" s="102">
        <f>IF($AD$2="Off",'Activity data'!BH6,'Net zero Intermediate calcs'!BC15*'Net zero Intermediate calcs'!BC16*Constants!$H$19)</f>
        <v>622013.02241179836</v>
      </c>
      <c r="BI6" s="102">
        <f>IF($AD$2="Off",'Activity data'!BI6,'Net zero Intermediate calcs'!BD15*'Net zero Intermediate calcs'!BD16*Constants!$H$19)</f>
        <v>630458.95143070258</v>
      </c>
      <c r="BJ6" s="102">
        <f>IF($AD$2="Off",'Activity data'!BJ6,'Net zero Intermediate calcs'!BE15*'Net zero Intermediate calcs'!BE16*Constants!$H$19)</f>
        <v>639189.05021803535</v>
      </c>
      <c r="BK6" s="102">
        <f>IF($AD$2="Off",'Activity data'!BK6,'Net zero Intermediate calcs'!BF15*'Net zero Intermediate calcs'!BF16*Constants!$H$19)</f>
        <v>648248.73790356598</v>
      </c>
      <c r="BL6" s="102">
        <f>IF($AD$2="Off",'Activity data'!BL6,'Net zero Intermediate calcs'!BG15*'Net zero Intermediate calcs'!BG16*Constants!$H$19)</f>
        <v>657250.13928370259</v>
      </c>
      <c r="BM6" s="102">
        <f>IF($AD$2="Off",'Activity data'!BM6,'Net zero Intermediate calcs'!BH15*'Net zero Intermediate calcs'!BH16*Constants!$H$19)</f>
        <v>658450.50948156661</v>
      </c>
      <c r="BN6" s="102">
        <f>IF($AD$2="Off",'Activity data'!BN6,'Net zero Intermediate calcs'!BI15*'Net zero Intermediate calcs'!BI16*Constants!$H$19)</f>
        <v>658074.09320722159</v>
      </c>
      <c r="BO6" s="102">
        <f>IF($AD$2="Off",'Activity data'!BO6,'Net zero Intermediate calcs'!BJ15*'Net zero Intermediate calcs'!BJ16*Constants!$H$19)</f>
        <v>657617.18360840227</v>
      </c>
      <c r="BP6" s="102">
        <f>IF($AD$2="Off",'Activity data'!BP6,'Net zero Intermediate calcs'!BK15*'Net zero Intermediate calcs'!BK16*Constants!$H$19)</f>
        <v>656470.1815969072</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620275.0652870927</v>
      </c>
      <c r="AI7" s="102">
        <f>IF($AD$2="Off",'Activity data'!AI7,'Net zero Intermediate calcs'!AD15*'Net zero Intermediate calcs'!AD16*(1-Constants!$H$18-Constants!$H$19))</f>
        <v>621272.6392590293</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607187.55232082482</v>
      </c>
      <c r="AM7" s="102">
        <f>IF($AD$2="Off",'Activity data'!AM7,'Net zero Intermediate calcs'!AH15*'Net zero Intermediate calcs'!AH16*(1-Constants!$H$18-Constants!$H$19))</f>
        <v>613572.22925909527</v>
      </c>
      <c r="AN7" s="102">
        <f>IF($AD$2="Off",'Activity data'!AN7,'Net zero Intermediate calcs'!AI15*'Net zero Intermediate calcs'!AI16*(1-Constants!$H$18-Constants!$H$19))</f>
        <v>617431.50911194517</v>
      </c>
      <c r="AO7" s="102">
        <f>IF($AD$2="Off",'Activity data'!AO7,'Net zero Intermediate calcs'!AJ15*'Net zero Intermediate calcs'!AJ16*(1-Constants!$H$18-Constants!$H$19))</f>
        <v>620735.05989331671</v>
      </c>
      <c r="AP7" s="102">
        <f>IF($AD$2="Off",'Activity data'!AP7,'Net zero Intermediate calcs'!AK15*'Net zero Intermediate calcs'!AK16*(1-Constants!$H$18-Constants!$H$19))</f>
        <v>624641.79374671157</v>
      </c>
      <c r="AQ7" s="102">
        <f>IF($AD$2="Off",'Activity data'!AQ7,'Net zero Intermediate calcs'!AL15*'Net zero Intermediate calcs'!AL16*(1-Constants!$H$18-Constants!$H$19))</f>
        <v>629362.80929039384</v>
      </c>
      <c r="AR7" s="102">
        <f>IF($AD$2="Off",'Activity data'!AR7,'Net zero Intermediate calcs'!AM15*'Net zero Intermediate calcs'!AM16*(1-Constants!$H$18-Constants!$H$19))</f>
        <v>634092.14404908055</v>
      </c>
      <c r="AS7" s="102">
        <f>IF($AD$2="Off",'Activity data'!AS7,'Net zero Intermediate calcs'!AN15*'Net zero Intermediate calcs'!AN16*(1-Constants!$H$18-Constants!$H$19))</f>
        <v>639510.11892132321</v>
      </c>
      <c r="AT7" s="102">
        <f>IF($AD$2="Off",'Activity data'!AT7,'Net zero Intermediate calcs'!AO15*'Net zero Intermediate calcs'!AO16*(1-Constants!$H$18-Constants!$H$19))</f>
        <v>645410.44582385127</v>
      </c>
      <c r="AU7" s="102">
        <f>IF($AD$2="Off",'Activity data'!AU7,'Net zero Intermediate calcs'!AP15*'Net zero Intermediate calcs'!AP16*(1-Constants!$H$18-Constants!$H$19))</f>
        <v>651676.89050484996</v>
      </c>
      <c r="AV7" s="102">
        <f>IF($AD$2="Off",'Activity data'!AV7,'Net zero Intermediate calcs'!AQ15*'Net zero Intermediate calcs'!AQ16*(1-Constants!$H$18-Constants!$H$19))</f>
        <v>657967.1757469204</v>
      </c>
      <c r="AW7" s="102">
        <f>IF($AD$2="Off",'Activity data'!AW7,'Net zero Intermediate calcs'!AR15*'Net zero Intermediate calcs'!AR16*(1-Constants!$H$18-Constants!$H$19))</f>
        <v>665287.04925457214</v>
      </c>
      <c r="AX7" s="102">
        <f>IF($AD$2="Off",'Activity data'!AX7,'Net zero Intermediate calcs'!AS15*'Net zero Intermediate calcs'!AS16*(1-Constants!$H$18-Constants!$H$19))</f>
        <v>673119.6045353394</v>
      </c>
      <c r="AY7" s="102">
        <f>IF($AD$2="Off",'Activity data'!AY7,'Net zero Intermediate calcs'!AT15*'Net zero Intermediate calcs'!AT16*(1-Constants!$H$18-Constants!$H$19))</f>
        <v>681467.26759660826</v>
      </c>
      <c r="AZ7" s="102">
        <f>IF($AD$2="Off",'Activity data'!AZ7,'Net zero Intermediate calcs'!AU15*'Net zero Intermediate calcs'!AU16*(1-Constants!$H$18-Constants!$H$19))</f>
        <v>691153.0216744513</v>
      </c>
      <c r="BA7" s="102">
        <f>IF($AD$2="Off",'Activity data'!BA7,'Net zero Intermediate calcs'!AV15*'Net zero Intermediate calcs'!AV16*(1-Constants!$H$18-Constants!$H$19))</f>
        <v>700325.12011032295</v>
      </c>
      <c r="BB7" s="102">
        <f>IF($AD$2="Off",'Activity data'!BB7,'Net zero Intermediate calcs'!AW15*'Net zero Intermediate calcs'!AW16*(1-Constants!$H$18-Constants!$H$19))</f>
        <v>709909.65300553071</v>
      </c>
      <c r="BC7" s="102">
        <f>IF($AD$2="Off",'Activity data'!BC7,'Net zero Intermediate calcs'!AX15*'Net zero Intermediate calcs'!AX16*(1-Constants!$H$18-Constants!$H$19))</f>
        <v>720477.96582146757</v>
      </c>
      <c r="BD7" s="102">
        <f>IF($AD$2="Off",'Activity data'!BD7,'Net zero Intermediate calcs'!AY15*'Net zero Intermediate calcs'!AY16*(1-Constants!$H$18-Constants!$H$19))</f>
        <v>730431.26191495813</v>
      </c>
      <c r="BE7" s="102">
        <f>IF($AD$2="Off",'Activity data'!BE7,'Net zero Intermediate calcs'!AZ15*'Net zero Intermediate calcs'!AZ16*(1-Constants!$H$18-Constants!$H$19))</f>
        <v>740608.0884455886</v>
      </c>
      <c r="BF7" s="102">
        <f>IF($AD$2="Off",'Activity data'!BF7,'Net zero Intermediate calcs'!BA15*'Net zero Intermediate calcs'!BA16*(1-Constants!$H$18-Constants!$H$19))</f>
        <v>750866.49054666958</v>
      </c>
      <c r="BG7" s="102">
        <f>IF($AD$2="Off",'Activity data'!BG7,'Net zero Intermediate calcs'!BB15*'Net zero Intermediate calcs'!BB16*(1-Constants!$H$18-Constants!$H$19))</f>
        <v>761826.9313007812</v>
      </c>
      <c r="BH7" s="102">
        <f>IF($AD$2="Off",'Activity data'!BH7,'Net zero Intermediate calcs'!BC15*'Net zero Intermediate calcs'!BC16*(1-Constants!$H$18-Constants!$H$19))</f>
        <v>772154.09678706015</v>
      </c>
      <c r="BI7" s="102">
        <f>IF($AD$2="Off",'Activity data'!BI7,'Net zero Intermediate calcs'!BD15*'Net zero Intermediate calcs'!BD16*(1-Constants!$H$18-Constants!$H$19))</f>
        <v>782638.69832776883</v>
      </c>
      <c r="BJ7" s="102">
        <f>IF($AD$2="Off",'Activity data'!BJ7,'Net zero Intermediate calcs'!BE15*'Net zero Intermediate calcs'!BE16*(1-Constants!$H$18-Constants!$H$19))</f>
        <v>793476.06233963033</v>
      </c>
      <c r="BK7" s="102">
        <f>IF($AD$2="Off",'Activity data'!BK7,'Net zero Intermediate calcs'!BF15*'Net zero Intermediate calcs'!BF16*(1-Constants!$H$18-Constants!$H$19))</f>
        <v>804722.57119063381</v>
      </c>
      <c r="BL7" s="102">
        <f>IF($AD$2="Off",'Activity data'!BL7,'Net zero Intermediate calcs'!BG15*'Net zero Intermediate calcs'!BG16*(1-Constants!$H$18-Constants!$H$19))</f>
        <v>815896.72462804476</v>
      </c>
      <c r="BM7" s="102">
        <f>IF($AD$2="Off",'Activity data'!BM7,'Net zero Intermediate calcs'!BH15*'Net zero Intermediate calcs'!BH16*(1-Constants!$H$18-Constants!$H$19))</f>
        <v>817386.83935642766</v>
      </c>
      <c r="BN7" s="102">
        <f>IF($AD$2="Off",'Activity data'!BN7,'Net zero Intermediate calcs'!BI15*'Net zero Intermediate calcs'!BI16*(1-Constants!$H$18-Constants!$H$19))</f>
        <v>816919.56398137857</v>
      </c>
      <c r="BO7" s="102">
        <f>IF($AD$2="Off",'Activity data'!BO7,'Net zero Intermediate calcs'!BJ15*'Net zero Intermediate calcs'!BJ16*(1-Constants!$H$18-Constants!$H$19))</f>
        <v>816352.3658587063</v>
      </c>
      <c r="BP7" s="102">
        <f>IF($AD$2="Off",'Activity data'!BP7,'Net zero Intermediate calcs'!BK15*'Net zero Intermediate calcs'!BK16*(1-Constants!$H$18-Constants!$H$19))</f>
        <v>814928.50129271264</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5954880.1627134718</v>
      </c>
      <c r="AE8" s="102">
        <f>IF($AD$2="Off",'Activity data'!AE8,'Net zero Intermediate calcs'!Z10*'Net zero Intermediate calcs'!Z11*Constants!$H$20)</f>
        <v>5903235.3888004776</v>
      </c>
      <c r="AF8" s="102">
        <f>IF($AD$2="Off",'Activity data'!AF8,'Net zero Intermediate calcs'!AA10*'Net zero Intermediate calcs'!AA11*Constants!$H$20)</f>
        <v>5883575.7867908748</v>
      </c>
      <c r="AG8" s="102">
        <f>IF($AD$2="Off",'Activity data'!AG8,'Net zero Intermediate calcs'!AB10*'Net zero Intermediate calcs'!AB11*Constants!$H$20)</f>
        <v>5805008.3335930631</v>
      </c>
      <c r="AH8" s="102">
        <f>IF($AD$2="Off",'Activity data'!AH8,'Net zero Intermediate calcs'!AC10*'Net zero Intermediate calcs'!AC11*Constants!$H$20)</f>
        <v>5690965.7565264795</v>
      </c>
      <c r="AI8" s="102">
        <f>IF($AD$2="Off",'Activity data'!AI8,'Net zero Intermediate calcs'!AD10*'Net zero Intermediate calcs'!AD11*Constants!$H$20)</f>
        <v>5543806.2775503108</v>
      </c>
      <c r="AJ8" s="102">
        <f>IF($AD$2="Off",'Activity data'!AJ8,'Net zero Intermediate calcs'!AE10*'Net zero Intermediate calcs'!AE11*Constants!$H$20)</f>
        <v>5427737.2925172495</v>
      </c>
      <c r="AK8" s="102">
        <f>IF($AD$2="Off",'Activity data'!AK8,'Net zero Intermediate calcs'!AF10*'Net zero Intermediate calcs'!AF11*Constants!$H$20)</f>
        <v>5317922.8374796053</v>
      </c>
      <c r="AL8" s="102">
        <f>IF($AD$2="Off",'Activity data'!AL8,'Net zero Intermediate calcs'!AG10*'Net zero Intermediate calcs'!AG11*Constants!$H$20)</f>
        <v>4678221.5408411995</v>
      </c>
      <c r="AM8" s="102">
        <f>IF($AD$2="Off",'Activity data'!AM8,'Net zero Intermediate calcs'!AH10*'Net zero Intermediate calcs'!AH11*Constants!$H$20)</f>
        <v>4754210.6336364914</v>
      </c>
      <c r="AN8" s="102">
        <f>IF($AD$2="Off",'Activity data'!AN8,'Net zero Intermediate calcs'!AI10*'Net zero Intermediate calcs'!AI11*Constants!$H$20)</f>
        <v>4764363.9116326841</v>
      </c>
      <c r="AO8" s="102">
        <f>IF($AD$2="Off",'Activity data'!AO8,'Net zero Intermediate calcs'!AJ10*'Net zero Intermediate calcs'!AJ11*Constants!$H$20)</f>
        <v>4758231.0975507973</v>
      </c>
      <c r="AP8" s="102">
        <f>IF($AD$2="Off",'Activity data'!AP8,'Net zero Intermediate calcs'!AK10*'Net zero Intermediate calcs'!AK11*Constants!$H$20)</f>
        <v>4763588.8251716541</v>
      </c>
      <c r="AQ8" s="102">
        <f>IF($AD$2="Off",'Activity data'!AQ8,'Net zero Intermediate calcs'!AL10*'Net zero Intermediate calcs'!AL11*Constants!$H$20)</f>
        <v>4784836.65773148</v>
      </c>
      <c r="AR8" s="102">
        <f>IF($AD$2="Off",'Activity data'!AR8,'Net zero Intermediate calcs'!AM10*'Net zero Intermediate calcs'!AM11*Constants!$H$20)</f>
        <v>4812658.5009035124</v>
      </c>
      <c r="AS8" s="102">
        <f>IF($AD$2="Off",'Activity data'!AS8,'Net zero Intermediate calcs'!AN10*'Net zero Intermediate calcs'!AN11*Constants!$H$20)</f>
        <v>4852645.4605863402</v>
      </c>
      <c r="AT8" s="102">
        <f>IF($AD$2="Off",'Activity data'!AT8,'Net zero Intermediate calcs'!AO10*'Net zero Intermediate calcs'!AO11*Constants!$H$20)</f>
        <v>4899760.9562527677</v>
      </c>
      <c r="AU8" s="102">
        <f>IF($AD$2="Off",'Activity data'!AU8,'Net zero Intermediate calcs'!AP10*'Net zero Intermediate calcs'!AP11*Constants!$H$20)</f>
        <v>4951188.0204138467</v>
      </c>
      <c r="AV8" s="102">
        <f>IF($AD$2="Off",'Activity data'!AV8,'Net zero Intermediate calcs'!AQ10*'Net zero Intermediate calcs'!AQ11*Constants!$H$20)</f>
        <v>4999439.462088828</v>
      </c>
      <c r="AW8" s="102">
        <f>IF($AD$2="Off",'Activity data'!AW8,'Net zero Intermediate calcs'!AR10*'Net zero Intermediate calcs'!AR11*Constants!$H$20)</f>
        <v>5030306.1970547987</v>
      </c>
      <c r="AX8" s="102">
        <f>IF($AD$2="Off",'Activity data'!AX8,'Net zero Intermediate calcs'!AS10*'Net zero Intermediate calcs'!AS11*Constants!$H$20)</f>
        <v>5065530.6392569188</v>
      </c>
      <c r="AY8" s="102">
        <f>IF($AD$2="Off",'Activity data'!AY8,'Net zero Intermediate calcs'!AT10*'Net zero Intermediate calcs'!AT11*Constants!$H$20)</f>
        <v>5104635.9678100804</v>
      </c>
      <c r="AZ8" s="102">
        <f>IF($AD$2="Off",'Activity data'!AZ8,'Net zero Intermediate calcs'!AU10*'Net zero Intermediate calcs'!AU11*Constants!$H$20)</f>
        <v>5163080.5984951463</v>
      </c>
      <c r="BA8" s="102">
        <f>IF($AD$2="Off",'Activity data'!BA8,'Net zero Intermediate calcs'!AV10*'Net zero Intermediate calcs'!AV11*Constants!$H$20)</f>
        <v>5204113.5518814437</v>
      </c>
      <c r="BB8" s="102">
        <f>IF($AD$2="Off",'Activity data'!BB8,'Net zero Intermediate calcs'!AW10*'Net zero Intermediate calcs'!AW11*Constants!$H$20)</f>
        <v>5251747.4322483698</v>
      </c>
      <c r="BC8" s="102">
        <f>IF($AD$2="Off",'Activity data'!BC8,'Net zero Intermediate calcs'!AX10*'Net zero Intermediate calcs'!AX11*Constants!$H$20)</f>
        <v>5309726.3721568594</v>
      </c>
      <c r="BD8" s="102">
        <f>IF($AD$2="Off",'Activity data'!BD8,'Net zero Intermediate calcs'!AY10*'Net zero Intermediate calcs'!AY11*Constants!$H$20)</f>
        <v>5348769.7928632414</v>
      </c>
      <c r="BE8" s="102">
        <f>IF($AD$2="Off",'Activity data'!BE8,'Net zero Intermediate calcs'!AZ10*'Net zero Intermediate calcs'!AZ11*Constants!$H$20)</f>
        <v>5384285.3811392114</v>
      </c>
      <c r="BF8" s="102">
        <f>IF($AD$2="Off",'Activity data'!BF8,'Net zero Intermediate calcs'!BA10*'Net zero Intermediate calcs'!BA11*Constants!$H$20)</f>
        <v>5413782.9661349338</v>
      </c>
      <c r="BG8" s="102">
        <f>IF($AD$2="Off",'Activity data'!BG8,'Net zero Intermediate calcs'!BB10*'Net zero Intermediate calcs'!BB11*Constants!$H$20)</f>
        <v>5480189.1672010971</v>
      </c>
      <c r="BH8" s="102">
        <f>IF($AD$2="Off",'Activity data'!BH8,'Net zero Intermediate calcs'!BC10*'Net zero Intermediate calcs'!BC11*Constants!$H$20)</f>
        <v>5529967.1912254058</v>
      </c>
      <c r="BI8" s="102">
        <f>IF($AD$2="Off",'Activity data'!BI8,'Net zero Intermediate calcs'!BD10*'Net zero Intermediate calcs'!BD11*Constants!$H$20)</f>
        <v>5576339.1314914441</v>
      </c>
      <c r="BJ8" s="102">
        <f>IF($AD$2="Off",'Activity data'!BJ8,'Net zero Intermediate calcs'!BE10*'Net zero Intermediate calcs'!BE11*Constants!$H$20)</f>
        <v>5622288.2630876871</v>
      </c>
      <c r="BK8" s="102">
        <f>IF($AD$2="Off",'Activity data'!BK8,'Net zero Intermediate calcs'!BF10*'Net zero Intermediate calcs'!BF11*Constants!$H$20)</f>
        <v>5668445.4984781062</v>
      </c>
      <c r="BL8" s="102">
        <f>IF($AD$2="Off",'Activity data'!BL8,'Net zero Intermediate calcs'!BG10*'Net zero Intermediate calcs'!BG11*Constants!$H$20)</f>
        <v>5711917.2762309685</v>
      </c>
      <c r="BM8" s="102">
        <f>IF($AD$2="Off",'Activity data'!BM8,'Net zero Intermediate calcs'!BH10*'Net zero Intermediate calcs'!BH11*Constants!$H$20)</f>
        <v>5609384.1833048007</v>
      </c>
      <c r="BN8" s="102">
        <f>IF($AD$2="Off",'Activity data'!BN8,'Net zero Intermediate calcs'!BI10*'Net zero Intermediate calcs'!BI11*Constants!$H$20)</f>
        <v>5479300.0998371746</v>
      </c>
      <c r="BO8" s="102">
        <f>IF($AD$2="Off",'Activity data'!BO8,'Net zero Intermediate calcs'!BJ10*'Net zero Intermediate calcs'!BJ11*Constants!$H$20)</f>
        <v>5349179.9227358419</v>
      </c>
      <c r="BP8" s="102">
        <f>IF($AD$2="Off",'Activity data'!BP8,'Net zero Intermediate calcs'!BK10*'Net zero Intermediate calcs'!BK11*Constants!$H$20)</f>
        <v>5208886.0421467796</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5280742.7858025115</v>
      </c>
      <c r="AE9" s="102">
        <f>IF($AD$2="Off",'Activity data'!AE9,'Net zero Intermediate calcs'!Z10*'Net zero Intermediate calcs'!Z11*(1-Constants!$H$20))</f>
        <v>5234944.5900683478</v>
      </c>
      <c r="AF9" s="102">
        <f>IF($AD$2="Off",'Activity data'!AF9,'Net zero Intermediate calcs'!AA10*'Net zero Intermediate calcs'!AA11*(1-Constants!$H$20))</f>
        <v>5217510.603380586</v>
      </c>
      <c r="AG9" s="102">
        <f>IF($AD$2="Off",'Activity data'!AG9,'Net zero Intermediate calcs'!AB10*'Net zero Intermediate calcs'!AB11*(1-Constants!$H$20))</f>
        <v>5147837.5788466781</v>
      </c>
      <c r="AH9" s="102">
        <f>IF($AD$2="Off",'Activity data'!AH9,'Net zero Intermediate calcs'!AC10*'Net zero Intermediate calcs'!AC11*(1-Constants!$H$20))</f>
        <v>5046705.4822027273</v>
      </c>
      <c r="AI9" s="102">
        <f>IF($AD$2="Off",'Activity data'!AI9,'Net zero Intermediate calcs'!AD10*'Net zero Intermediate calcs'!AD11*(1-Constants!$H$20))</f>
        <v>4916205.5668842373</v>
      </c>
      <c r="AJ9" s="102">
        <f>IF($AD$2="Off",'Activity data'!AJ9,'Net zero Intermediate calcs'!AE10*'Net zero Intermediate calcs'!AE11*(1-Constants!$H$20))</f>
        <v>4813276.4669492589</v>
      </c>
      <c r="AK9" s="102">
        <f>IF($AD$2="Off",'Activity data'!AK9,'Net zero Intermediate calcs'!AF10*'Net zero Intermediate calcs'!AF11*(1-Constants!$H$20))</f>
        <v>4715893.837010215</v>
      </c>
      <c r="AL9" s="102">
        <f>IF($AD$2="Off",'Activity data'!AL9,'Net zero Intermediate calcs'!AG10*'Net zero Intermediate calcs'!AG11*(1-Constants!$H$20))</f>
        <v>4148611.5550855915</v>
      </c>
      <c r="AM9" s="102">
        <f>IF($AD$2="Off",'Activity data'!AM9,'Net zero Intermediate calcs'!AH10*'Net zero Intermediate calcs'!AH11*(1-Constants!$H$20))</f>
        <v>4215998.1090738699</v>
      </c>
      <c r="AN9" s="102">
        <f>IF($AD$2="Off",'Activity data'!AN9,'Net zero Intermediate calcs'!AI10*'Net zero Intermediate calcs'!AI11*(1-Constants!$H$20))</f>
        <v>4225001.9593723798</v>
      </c>
      <c r="AO9" s="102">
        <f>IF($AD$2="Off",'Activity data'!AO9,'Net zero Intermediate calcs'!AJ10*'Net zero Intermediate calcs'!AJ11*(1-Constants!$H$20))</f>
        <v>4219563.4261299511</v>
      </c>
      <c r="AP9" s="102">
        <f>IF($AD$2="Off",'Activity data'!AP9,'Net zero Intermediate calcs'!AK10*'Net zero Intermediate calcs'!AK11*(1-Constants!$H$20))</f>
        <v>4224314.6185484482</v>
      </c>
      <c r="AQ9" s="102">
        <f>IF($AD$2="Off",'Activity data'!AQ9,'Net zero Intermediate calcs'!AL10*'Net zero Intermediate calcs'!AL11*(1-Constants!$H$20))</f>
        <v>4243157.0361015005</v>
      </c>
      <c r="AR9" s="102">
        <f>IF($AD$2="Off",'Activity data'!AR9,'Net zero Intermediate calcs'!AM10*'Net zero Intermediate calcs'!AM11*(1-Constants!$H$20))</f>
        <v>4267829.2366502834</v>
      </c>
      <c r="AS9" s="102">
        <f>IF($AD$2="Off",'Activity data'!AS9,'Net zero Intermediate calcs'!AN10*'Net zero Intermediate calcs'!AN11*(1-Constants!$H$20))</f>
        <v>4303289.3707086416</v>
      </c>
      <c r="AT9" s="102">
        <f>IF($AD$2="Off",'Activity data'!AT9,'Net zero Intermediate calcs'!AO10*'Net zero Intermediate calcs'!AO11*(1-Constants!$H$20))</f>
        <v>4345071.0366769815</v>
      </c>
      <c r="AU9" s="102">
        <f>IF($AD$2="Off",'Activity data'!AU9,'Net zero Intermediate calcs'!AP10*'Net zero Intermediate calcs'!AP11*(1-Constants!$H$20))</f>
        <v>4390676.1690462409</v>
      </c>
      <c r="AV9" s="102">
        <f>IF($AD$2="Off",'Activity data'!AV9,'Net zero Intermediate calcs'!AQ10*'Net zero Intermediate calcs'!AQ11*(1-Constants!$H$20))</f>
        <v>4433465.1833617901</v>
      </c>
      <c r="AW9" s="102">
        <f>IF($AD$2="Off",'Activity data'!AW9,'Net zero Intermediate calcs'!AR10*'Net zero Intermediate calcs'!AR11*(1-Constants!$H$20))</f>
        <v>4460837.5709731234</v>
      </c>
      <c r="AX9" s="102">
        <f>IF($AD$2="Off",'Activity data'!AX9,'Net zero Intermediate calcs'!AS10*'Net zero Intermediate calcs'!AS11*(1-Constants!$H$20))</f>
        <v>4492074.3404731154</v>
      </c>
      <c r="AY9" s="102">
        <f>IF($AD$2="Off",'Activity data'!AY9,'Net zero Intermediate calcs'!AT10*'Net zero Intermediate calcs'!AT11*(1-Constants!$H$20))</f>
        <v>4526752.6506995047</v>
      </c>
      <c r="AZ9" s="102">
        <f>IF($AD$2="Off",'Activity data'!AZ9,'Net zero Intermediate calcs'!AU10*'Net zero Intermediate calcs'!AU11*(1-Constants!$H$20))</f>
        <v>4578580.9080994688</v>
      </c>
      <c r="BA9" s="102">
        <f>IF($AD$2="Off",'Activity data'!BA9,'Net zero Intermediate calcs'!AV10*'Net zero Intermediate calcs'!AV11*(1-Constants!$H$20))</f>
        <v>4614968.6214797702</v>
      </c>
      <c r="BB9" s="102">
        <f>IF($AD$2="Off",'Activity data'!BB9,'Net zero Intermediate calcs'!AW10*'Net zero Intermediate calcs'!AW11*(1-Constants!$H$20))</f>
        <v>4657209.9870881764</v>
      </c>
      <c r="BC9" s="102">
        <f>IF($AD$2="Off",'Activity data'!BC9,'Net zero Intermediate calcs'!AX10*'Net zero Intermediate calcs'!AX11*(1-Constants!$H$20))</f>
        <v>4708625.2734221192</v>
      </c>
      <c r="BD9" s="102">
        <f>IF($AD$2="Off",'Activity data'!BD9,'Net zero Intermediate calcs'!AY10*'Net zero Intermediate calcs'!AY11*(1-Constants!$H$20))</f>
        <v>4743248.6842372129</v>
      </c>
      <c r="BE9" s="102">
        <f>IF($AD$2="Off",'Activity data'!BE9,'Net zero Intermediate calcs'!AZ10*'Net zero Intermediate calcs'!AZ11*(1-Constants!$H$20))</f>
        <v>4774743.6398781687</v>
      </c>
      <c r="BF9" s="102">
        <f>IF($AD$2="Off",'Activity data'!BF9,'Net zero Intermediate calcs'!BA10*'Net zero Intermediate calcs'!BA11*(1-Constants!$H$20))</f>
        <v>4800901.8756290916</v>
      </c>
      <c r="BG9" s="102">
        <f>IF($AD$2="Off",'Activity data'!BG9,'Net zero Intermediate calcs'!BB10*'Net zero Intermediate calcs'!BB11*(1-Constants!$H$20))</f>
        <v>4859790.3935556887</v>
      </c>
      <c r="BH9" s="102">
        <f>IF($AD$2="Off",'Activity data'!BH9,'Net zero Intermediate calcs'!BC10*'Net zero Intermediate calcs'!BC11*(1-Constants!$H$20))</f>
        <v>4903933.1695772465</v>
      </c>
      <c r="BI9" s="102">
        <f>IF($AD$2="Off",'Activity data'!BI9,'Net zero Intermediate calcs'!BD10*'Net zero Intermediate calcs'!BD11*(1-Constants!$H$20))</f>
        <v>4945055.4562282609</v>
      </c>
      <c r="BJ9" s="102">
        <f>IF($AD$2="Off",'Activity data'!BJ9,'Net zero Intermediate calcs'!BE10*'Net zero Intermediate calcs'!BE11*(1-Constants!$H$20))</f>
        <v>4985802.7993419105</v>
      </c>
      <c r="BK9" s="102">
        <f>IF($AD$2="Off",'Activity data'!BK9,'Net zero Intermediate calcs'!BF10*'Net zero Intermediate calcs'!BF11*(1-Constants!$H$20))</f>
        <v>5026734.6873296415</v>
      </c>
      <c r="BL9" s="102">
        <f>IF($AD$2="Off",'Activity data'!BL9,'Net zero Intermediate calcs'!BG10*'Net zero Intermediate calcs'!BG11*(1-Constants!$H$20))</f>
        <v>5065285.1317519899</v>
      </c>
      <c r="BM9" s="102">
        <f>IF($AD$2="Off",'Activity data'!BM9,'Net zero Intermediate calcs'!BH10*'Net zero Intermediate calcs'!BH11*(1-Constants!$H$20))</f>
        <v>4974359.5587797286</v>
      </c>
      <c r="BN9" s="102">
        <f>IF($AD$2="Off",'Activity data'!BN9,'Net zero Intermediate calcs'!BI10*'Net zero Intermediate calcs'!BI11*(1-Constants!$H$20))</f>
        <v>4859001.9753273055</v>
      </c>
      <c r="BO9" s="102">
        <f>IF($AD$2="Off",'Activity data'!BO9,'Net zero Intermediate calcs'!BJ10*'Net zero Intermediate calcs'!BJ11*(1-Constants!$H$20))</f>
        <v>4743612.3843129165</v>
      </c>
      <c r="BP9" s="102">
        <f>IF($AD$2="Off",'Activity data'!BP9,'Net zero Intermediate calcs'!BK10*'Net zero Intermediate calcs'!BK11*(1-Constants!$H$20))</f>
        <v>4619200.8298282754</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559717.10307731002</v>
      </c>
      <c r="AF10" s="102">
        <f>IF($AD$2="Off",'Activity data'!AF10,(((('Net zero Intermediate calcs'!AA9/('Net zero Intermediate calcs'!AA64+0.27))*ttokg)/Constants!$H$21)/(365/'Net zero Intermediate calcs'!AA65)))</f>
        <v>581386.33409904398</v>
      </c>
      <c r="AG10" s="102">
        <f>IF($AD$2="Off",'Activity data'!AG10,(((('Net zero Intermediate calcs'!AB9/('Net zero Intermediate calcs'!AB64+0.27))*ttokg)/Constants!$H$21)/(365/'Net zero Intermediate calcs'!AB65)))</f>
        <v>597546.77075746469</v>
      </c>
      <c r="AH10" s="102">
        <f>IF($AD$2="Off",'Activity data'!AH10,(((('Net zero Intermediate calcs'!AC9/('Net zero Intermediate calcs'!AC64+0.27))*ttokg)/Constants!$H$21)/(365/'Net zero Intermediate calcs'!AC65)))</f>
        <v>610009.49754182261</v>
      </c>
      <c r="AI10" s="102">
        <f>IF($AD$2="Off",'Activity data'!AI10,(((('Net zero Intermediate calcs'!AD9/('Net zero Intermediate calcs'!AD64+0.27))*ttokg)/Constants!$H$21)/(365/'Net zero Intermediate calcs'!AD65)))</f>
        <v>618596.39996388659</v>
      </c>
      <c r="AJ10" s="102">
        <f>IF($AD$2="Off",'Activity data'!AJ10,(((('Net zero Intermediate calcs'!AE9/('Net zero Intermediate calcs'!AE64+0.27))*ttokg)/Constants!$H$21)/(365/'Net zero Intermediate calcs'!AE65)))</f>
        <v>630321.10002649156</v>
      </c>
      <c r="AK10" s="102">
        <f>IF($AD$2="Off",'Activity data'!AK10,(((('Net zero Intermediate calcs'!AF9/('Net zero Intermediate calcs'!AF64+0.27))*ttokg)/Constants!$H$21)/(365/'Net zero Intermediate calcs'!AF65)))</f>
        <v>642612.0089772722</v>
      </c>
      <c r="AL10" s="102">
        <f>IF($AD$2="Off",'Activity data'!AL10,(((('Net zero Intermediate calcs'!AG9/('Net zero Intermediate calcs'!AG64+0.27))*ttokg)/Constants!$H$21)/(365/'Net zero Intermediate calcs'!AG65)))</f>
        <v>588158.58255962201</v>
      </c>
      <c r="AM10" s="102">
        <f>IF($AD$2="Off",'Activity data'!AM10,(((('Net zero Intermediate calcs'!AH9/('Net zero Intermediate calcs'!AH64+0.27))*ttokg)/Constants!$H$21)/(365/'Net zero Intermediate calcs'!AH65)))</f>
        <v>612112.63090062328</v>
      </c>
      <c r="AN10" s="102">
        <f>IF($AD$2="Off",'Activity data'!AN10,(((('Net zero Intermediate calcs'!AI9/('Net zero Intermediate calcs'!AI64+0.27))*ttokg)/Constants!$H$21)/(365/'Net zero Intermediate calcs'!AI65)))</f>
        <v>627995.87661952747</v>
      </c>
      <c r="AO10" s="102">
        <f>IF($AD$2="Off",'Activity data'!AO10,(((('Net zero Intermediate calcs'!AJ9/('Net zero Intermediate calcs'!AJ64+0.27))*ttokg)/Constants!$H$21)/(365/'Net zero Intermediate calcs'!AJ65)))</f>
        <v>641901.22791903827</v>
      </c>
      <c r="AP10" s="102">
        <f>IF($AD$2="Off",'Activity data'!AP10,(((('Net zero Intermediate calcs'!AK9/('Net zero Intermediate calcs'!AK64+0.27))*ttokg)/Constants!$H$21)/(365/'Net zero Intermediate calcs'!AK65)))</f>
        <v>657522.41254110495</v>
      </c>
      <c r="AQ10" s="102">
        <f>IF($AD$2="Off",'Activity data'!AQ10,(((('Net zero Intermediate calcs'!AL9/('Net zero Intermediate calcs'!AL64+0.27))*ttokg)/Constants!$H$21)/(365/'Net zero Intermediate calcs'!AL65)))</f>
        <v>675600.10125699104</v>
      </c>
      <c r="AR10" s="102">
        <f>IF($AD$2="Off",'Activity data'!AR10,(((('Net zero Intermediate calcs'!AM9/('Net zero Intermediate calcs'!AM64+0.27))*ttokg)/Constants!$H$21)/(365/'Net zero Intermediate calcs'!AM65)))</f>
        <v>694953.19329302036</v>
      </c>
      <c r="AS10" s="102">
        <f>IF($AD$2="Off",'Activity data'!AS10,(((('Net zero Intermediate calcs'!AN9/('Net zero Intermediate calcs'!AN64+0.27))*ttokg)/Constants!$H$21)/(365/'Net zero Intermediate calcs'!AN65)))</f>
        <v>716484.42814866605</v>
      </c>
      <c r="AT10" s="102">
        <f>IF($AD$2="Off",'Activity data'!AT10,(((('Net zero Intermediate calcs'!AO9/('Net zero Intermediate calcs'!AO64+0.27))*ttokg)/Constants!$H$21)/(365/'Net zero Intermediate calcs'!AO65)))</f>
        <v>739567.77059075783</v>
      </c>
      <c r="AU10" s="102">
        <f>IF($AD$2="Off",'Activity data'!AU10,(((('Net zero Intermediate calcs'!AP9/('Net zero Intermediate calcs'!AP64+0.27))*ttokg)/Constants!$H$21)/(365/'Net zero Intermediate calcs'!AP65)))</f>
        <v>763855.88241936557</v>
      </c>
      <c r="AV10" s="102">
        <f>IF($AD$2="Off",'Activity data'!AV10,(((('Net zero Intermediate calcs'!AQ9/('Net zero Intermediate calcs'!AQ64+0.27))*ttokg)/Constants!$H$21)/(365/'Net zero Intermediate calcs'!AQ65)))</f>
        <v>788229.29004981951</v>
      </c>
      <c r="AW10" s="102">
        <f>IF($AD$2="Off",'Activity data'!AW10,(((('Net zero Intermediate calcs'!AR9/('Net zero Intermediate calcs'!AR64+0.27))*ttokg)/Constants!$H$21)/(365/'Net zero Intermediate calcs'!AR65)))</f>
        <v>819397.05560713902</v>
      </c>
      <c r="AX10" s="102">
        <f>IF($AD$2="Off",'Activity data'!AX10,(((('Net zero Intermediate calcs'!AS9/('Net zero Intermediate calcs'!AS64+0.27))*ttokg)/Constants!$H$21)/(365/'Net zero Intermediate calcs'!AS65)))</f>
        <v>852551.00287890318</v>
      </c>
      <c r="AY10" s="102">
        <f>IF($AD$2="Off",'Activity data'!AY10,(((('Net zero Intermediate calcs'!AT9/('Net zero Intermediate calcs'!AT64+0.27))*ttokg)/Constants!$H$21)/(365/'Net zero Intermediate calcs'!AT65)))</f>
        <v>887751.29007750936</v>
      </c>
      <c r="AZ10" s="102">
        <f>IF($AD$2="Off",'Activity data'!AZ10,(((('Net zero Intermediate calcs'!AU9/('Net zero Intermediate calcs'!AU64+0.27))*ttokg)/Constants!$H$21)/(365/'Net zero Intermediate calcs'!AU65)))</f>
        <v>927921.09347919386</v>
      </c>
      <c r="BA10" s="102">
        <f>IF($AD$2="Off",'Activity data'!BA10,(((('Net zero Intermediate calcs'!AV9/('Net zero Intermediate calcs'!AV64+0.27))*ttokg)/Constants!$H$21)/(365/'Net zero Intermediate calcs'!AV65)))</f>
        <v>966668.94857467164</v>
      </c>
      <c r="BB10" s="102">
        <f>IF($AD$2="Off",'Activity data'!BB10,(((('Net zero Intermediate calcs'!AW9/('Net zero Intermediate calcs'!AW64+0.27))*ttokg)/Constants!$H$21)/(365/'Net zero Intermediate calcs'!AW65)))</f>
        <v>1008383.4227079186</v>
      </c>
      <c r="BC10" s="102">
        <f>IF($AD$2="Off",'Activity data'!BC10,(((('Net zero Intermediate calcs'!AX9/('Net zero Intermediate calcs'!AX64+0.27))*ttokg)/Constants!$H$21)/(365/'Net zero Intermediate calcs'!AX65)))</f>
        <v>1054036.4835497662</v>
      </c>
      <c r="BD10" s="102">
        <f>IF($AD$2="Off",'Activity data'!BD10,(((('Net zero Intermediate calcs'!AY9/('Net zero Intermediate calcs'!AY64+0.27))*ttokg)/Constants!$H$21)/(365/'Net zero Intermediate calcs'!AY65)))</f>
        <v>1097940.1646493031</v>
      </c>
      <c r="BE10" s="102">
        <f>IF($AD$2="Off",'Activity data'!BE10,(((('Net zero Intermediate calcs'!AZ9/('Net zero Intermediate calcs'!AZ64+0.27))*ttokg)/Constants!$H$21)/(365/'Net zero Intermediate calcs'!AZ65)))</f>
        <v>1143095.9873371441</v>
      </c>
      <c r="BF10" s="102">
        <f>IF($AD$2="Off",'Activity data'!BF10,(((('Net zero Intermediate calcs'!BA9/('Net zero Intermediate calcs'!BA64+0.27))*ttokg)/Constants!$H$21)/(365/'Net zero Intermediate calcs'!BA65)))</f>
        <v>1189003.3376391293</v>
      </c>
      <c r="BG10" s="102">
        <f>IF($AD$2="Off",'Activity data'!BG10,(((('Net zero Intermediate calcs'!BB9/('Net zero Intermediate calcs'!BB64+0.27))*ttokg)/Constants!$H$21)/(365/'Net zero Intermediate calcs'!BB65)))</f>
        <v>1237547.3283052247</v>
      </c>
      <c r="BH10" s="102">
        <f>IF($AD$2="Off",'Activity data'!BH10,(((('Net zero Intermediate calcs'!BC9/('Net zero Intermediate calcs'!BC64+0.27))*ttokg)/Constants!$H$21)/(365/'Net zero Intermediate calcs'!BC65)))</f>
        <v>1284144.9616473899</v>
      </c>
      <c r="BI10" s="102">
        <f>IF($AD$2="Off",'Activity data'!BI10,(((('Net zero Intermediate calcs'!BD9/('Net zero Intermediate calcs'!BD64+0.27))*ttokg)/Constants!$H$21)/(365/'Net zero Intermediate calcs'!BD65)))</f>
        <v>1331718.638349839</v>
      </c>
      <c r="BJ10" s="102">
        <f>IF($AD$2="Off",'Activity data'!BJ10,(((('Net zero Intermediate calcs'!BE9/('Net zero Intermediate calcs'!BE64+0.27))*ttokg)/Constants!$H$21)/(365/'Net zero Intermediate calcs'!BE65)))</f>
        <v>1381020.6614923528</v>
      </c>
      <c r="BK10" s="102">
        <f>IF($AD$2="Off",'Activity data'!BK10,(((('Net zero Intermediate calcs'!BF9/('Net zero Intermediate calcs'!BF64+0.27))*ttokg)/Constants!$H$21)/(365/'Net zero Intermediate calcs'!BF65)))</f>
        <v>1432294.1030590746</v>
      </c>
      <c r="BL10" s="102">
        <f>IF($AD$2="Off",'Activity data'!BL10,(((('Net zero Intermediate calcs'!BG9/('Net zero Intermediate calcs'!BG64+0.27))*ttokg)/Constants!$H$21)/(365/'Net zero Intermediate calcs'!BG65)))</f>
        <v>1484889.6444274385</v>
      </c>
      <c r="BM10" s="102">
        <f>IF($AD$2="Off",'Activity data'!BM10,(((('Net zero Intermediate calcs'!BH9/('Net zero Intermediate calcs'!BH64+0.27))*ttokg)/Constants!$H$21)/(365/'Net zero Intermediate calcs'!BH65)))</f>
        <v>1500513.6055412069</v>
      </c>
      <c r="BN10" s="102">
        <f>IF($AD$2="Off",'Activity data'!BN10,(((('Net zero Intermediate calcs'!BI9/('Net zero Intermediate calcs'!BI64+0.27))*ttokg)/Constants!$H$21)/(365/'Net zero Intermediate calcs'!BI65)))</f>
        <v>1508469.1138576444</v>
      </c>
      <c r="BO10" s="102">
        <f>IF($AD$2="Off",'Activity data'!BO10,(((('Net zero Intermediate calcs'!BJ9/('Net zero Intermediate calcs'!BJ64+0.27))*ttokg)/Constants!$H$21)/(365/'Net zero Intermediate calcs'!BJ65)))</f>
        <v>1515880.6171520997</v>
      </c>
      <c r="BP10" s="102">
        <f>IF($AD$2="Off",'Activity data'!BP10,(((('Net zero Intermediate calcs'!BK9/('Net zero Intermediate calcs'!BK64+0.27))*ttokg)/Constants!$H$21)/(365/'Net zero Intermediate calcs'!BK65)))</f>
        <v>1519759.6097211102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19401079.540803332</v>
      </c>
      <c r="AM11" s="23">
        <f>('Net zero Intermediate calcs'!AH27*'Net zero Intermediate calcs'!AH28)*Constants!$H$22</f>
        <v>19430270.355974339</v>
      </c>
      <c r="AN11" s="23">
        <f>('Net zero Intermediate calcs'!AI27*'Net zero Intermediate calcs'!AI28)*Constants!$H$22</f>
        <v>19462720.065858018</v>
      </c>
      <c r="AO11" s="23">
        <f>('Net zero Intermediate calcs'!AJ27*'Net zero Intermediate calcs'!AJ28)*Constants!$H$22</f>
        <v>19499292.12532939</v>
      </c>
      <c r="AP11" s="23">
        <f>('Net zero Intermediate calcs'!AK27*'Net zero Intermediate calcs'!AK28)*Constants!$H$22</f>
        <v>19540410.799590252</v>
      </c>
      <c r="AQ11" s="23">
        <f>('Net zero Intermediate calcs'!AL27*'Net zero Intermediate calcs'!AL28)*Constants!$H$22</f>
        <v>19585976.931847647</v>
      </c>
      <c r="AR11" s="23">
        <f>('Net zero Intermediate calcs'!AM27*'Net zero Intermediate calcs'!AM28)*Constants!$H$22</f>
        <v>19613991.940102909</v>
      </c>
      <c r="AS11" s="23">
        <f>('Net zero Intermediate calcs'!AN27*'Net zero Intermediate calcs'!AN28)*Constants!$H$22</f>
        <v>19645772.946473502</v>
      </c>
      <c r="AT11" s="23">
        <f>('Net zero Intermediate calcs'!AO27*'Net zero Intermediate calcs'!AO28)*Constants!$H$22</f>
        <v>19681032.563120302</v>
      </c>
      <c r="AU11" s="23">
        <f>('Net zero Intermediate calcs'!AP27*'Net zero Intermediate calcs'!AP28)*Constants!$H$22</f>
        <v>19719552.972823478</v>
      </c>
      <c r="AV11" s="23">
        <f>('Net zero Intermediate calcs'!AQ27*'Net zero Intermediate calcs'!AQ28)*Constants!$H$22</f>
        <v>19760999.813830674</v>
      </c>
      <c r="AW11" s="23">
        <f>('Net zero Intermediate calcs'!AR27*'Net zero Intermediate calcs'!AR28)*Constants!$H$22</f>
        <v>19788629.610472489</v>
      </c>
      <c r="AX11" s="23">
        <f>('Net zero Intermediate calcs'!AS27*'Net zero Intermediate calcs'!AS28)*Constants!$H$22</f>
        <v>19819076.043349348</v>
      </c>
      <c r="AY11" s="23">
        <f>('Net zero Intermediate calcs'!AT27*'Net zero Intermediate calcs'!AT28)*Constants!$H$22</f>
        <v>19852233.60558863</v>
      </c>
      <c r="AZ11" s="23">
        <f>('Net zero Intermediate calcs'!AU27*'Net zero Intermediate calcs'!AU28)*Constants!$H$22</f>
        <v>19888483.299028371</v>
      </c>
      <c r="BA11" s="23">
        <f>('Net zero Intermediate calcs'!AV27*'Net zero Intermediate calcs'!AV28)*Constants!$H$22</f>
        <v>19926659.328831803</v>
      </c>
      <c r="BB11" s="23">
        <f>('Net zero Intermediate calcs'!AW27*'Net zero Intermediate calcs'!AW28)*Constants!$H$22</f>
        <v>19950970.380474456</v>
      </c>
      <c r="BC11" s="23">
        <f>('Net zero Intermediate calcs'!AX27*'Net zero Intermediate calcs'!AX28)*Constants!$H$22</f>
        <v>19977794.541564845</v>
      </c>
      <c r="BD11" s="23">
        <f>('Net zero Intermediate calcs'!AY27*'Net zero Intermediate calcs'!AY28)*Constants!$H$22</f>
        <v>20006129.272568181</v>
      </c>
      <c r="BE11" s="23">
        <f>('Net zero Intermediate calcs'!AZ27*'Net zero Intermediate calcs'!AZ28)*Constants!$H$22</f>
        <v>20036394.160927586</v>
      </c>
      <c r="BF11" s="23">
        <f>('Net zero Intermediate calcs'!BA27*'Net zero Intermediate calcs'!BA28)*Constants!$H$22</f>
        <v>20068444.134699054</v>
      </c>
      <c r="BG11" s="23">
        <f>('Net zero Intermediate calcs'!BB27*'Net zero Intermediate calcs'!BB28)*Constants!$H$22</f>
        <v>20087450.828434199</v>
      </c>
      <c r="BH11" s="23">
        <f>('Net zero Intermediate calcs'!BC27*'Net zero Intermediate calcs'!BC28)*Constants!$H$22</f>
        <v>20107620.615816083</v>
      </c>
      <c r="BI11" s="23">
        <f>('Net zero Intermediate calcs'!BD27*'Net zero Intermediate calcs'!BD28)*Constants!$H$22</f>
        <v>20129359.357618086</v>
      </c>
      <c r="BJ11" s="23">
        <f>('Net zero Intermediate calcs'!BE27*'Net zero Intermediate calcs'!BE28)*Constants!$H$22</f>
        <v>20152730.712873984</v>
      </c>
      <c r="BK11" s="23">
        <f>('Net zero Intermediate calcs'!BF27*'Net zero Intermediate calcs'!BF28)*Constants!$H$22</f>
        <v>20177720.981916785</v>
      </c>
      <c r="BL11" s="23">
        <f>('Net zero Intermediate calcs'!BG27*'Net zero Intermediate calcs'!BG28)*Constants!$H$22</f>
        <v>20188726.813445851</v>
      </c>
      <c r="BM11" s="23">
        <f>('Net zero Intermediate calcs'!BH27*'Net zero Intermediate calcs'!BH28)*Constants!$H$22</f>
        <v>20195341.246140402</v>
      </c>
      <c r="BN11" s="23">
        <f>('Net zero Intermediate calcs'!BI27*'Net zero Intermediate calcs'!BI28)*Constants!$H$22</f>
        <v>20202007.555183906</v>
      </c>
      <c r="BO11" s="23">
        <f>('Net zero Intermediate calcs'!BJ27*'Net zero Intermediate calcs'!BJ28)*Constants!$H$22</f>
        <v>20209765.194193918</v>
      </c>
      <c r="BP11" s="23">
        <f>('Net zero Intermediate calcs'!BK27*'Net zero Intermediate calcs'!BK28)*Constants!$H$22</f>
        <v>20218139.550436251</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2899011.8854073947</v>
      </c>
      <c r="AM12" s="23">
        <f>('Net zero Intermediate calcs'!AH27*'Net zero Intermediate calcs'!AH28)*(1-Constants!$H$22)</f>
        <v>2903373.7313524871</v>
      </c>
      <c r="AN12" s="23">
        <f>('Net zero Intermediate calcs'!AI27*'Net zero Intermediate calcs'!AI28)*(1-Constants!$H$22)</f>
        <v>2908222.5385764851</v>
      </c>
      <c r="AO12" s="23">
        <f>('Net zero Intermediate calcs'!AJ27*'Net zero Intermediate calcs'!AJ28)*(1-Constants!$H$22)</f>
        <v>2913687.3290722077</v>
      </c>
      <c r="AP12" s="23">
        <f>('Net zero Intermediate calcs'!AK27*'Net zero Intermediate calcs'!AK28)*(1-Constants!$H$22)</f>
        <v>2919831.4987893482</v>
      </c>
      <c r="AQ12" s="23">
        <f>('Net zero Intermediate calcs'!AL27*'Net zero Intermediate calcs'!AL28)*(1-Constants!$H$22)</f>
        <v>2926640.2311956254</v>
      </c>
      <c r="AR12" s="23">
        <f>('Net zero Intermediate calcs'!AM27*'Net zero Intermediate calcs'!AM28)*(1-Constants!$H$22)</f>
        <v>2930826.3818544578</v>
      </c>
      <c r="AS12" s="23">
        <f>('Net zero Intermediate calcs'!AN27*'Net zero Intermediate calcs'!AN28)*(1-Constants!$H$22)</f>
        <v>2935575.2678638571</v>
      </c>
      <c r="AT12" s="23">
        <f>('Net zero Intermediate calcs'!AO27*'Net zero Intermediate calcs'!AO28)*(1-Constants!$H$22)</f>
        <v>2940843.9462133786</v>
      </c>
      <c r="AU12" s="23">
        <f>('Net zero Intermediate calcs'!AP27*'Net zero Intermediate calcs'!AP28)*(1-Constants!$H$22)</f>
        <v>2946599.8695023586</v>
      </c>
      <c r="AV12" s="23">
        <f>('Net zero Intermediate calcs'!AQ27*'Net zero Intermediate calcs'!AQ28)*(1-Constants!$H$22)</f>
        <v>2952793.0756298709</v>
      </c>
      <c r="AW12" s="23">
        <f>('Net zero Intermediate calcs'!AR27*'Net zero Intermediate calcs'!AR28)*(1-Constants!$H$22)</f>
        <v>2956921.6659326707</v>
      </c>
      <c r="AX12" s="23">
        <f>('Net zero Intermediate calcs'!AS27*'Net zero Intermediate calcs'!AS28)*(1-Constants!$H$22)</f>
        <v>2961471.1329142707</v>
      </c>
      <c r="AY12" s="23">
        <f>('Net zero Intermediate calcs'!AT27*'Net zero Intermediate calcs'!AT28)*(1-Constants!$H$22)</f>
        <v>2966425.7111799107</v>
      </c>
      <c r="AZ12" s="23">
        <f>('Net zero Intermediate calcs'!AU27*'Net zero Intermediate calcs'!AU28)*(1-Constants!$H$22)</f>
        <v>2971842.3320387225</v>
      </c>
      <c r="BA12" s="23">
        <f>('Net zero Intermediate calcs'!AV27*'Net zero Intermediate calcs'!AV28)*(1-Constants!$H$22)</f>
        <v>2977546.7962622237</v>
      </c>
      <c r="BB12" s="23">
        <f>('Net zero Intermediate calcs'!AW27*'Net zero Intermediate calcs'!AW28)*(1-Constants!$H$22)</f>
        <v>2981179.4821398617</v>
      </c>
      <c r="BC12" s="23">
        <f>('Net zero Intermediate calcs'!AX27*'Net zero Intermediate calcs'!AX28)*(1-Constants!$H$22)</f>
        <v>2985187.6901188851</v>
      </c>
      <c r="BD12" s="23">
        <f>('Net zero Intermediate calcs'!AY27*'Net zero Intermediate calcs'!AY28)*(1-Constants!$H$22)</f>
        <v>2989421.6154412227</v>
      </c>
      <c r="BE12" s="23">
        <f>('Net zero Intermediate calcs'!AZ27*'Net zero Intermediate calcs'!AZ28)*(1-Constants!$H$22)</f>
        <v>2993943.9550811336</v>
      </c>
      <c r="BF12" s="23">
        <f>('Net zero Intermediate calcs'!BA27*'Net zero Intermediate calcs'!BA28)*(1-Constants!$H$22)</f>
        <v>2998733.0316216978</v>
      </c>
      <c r="BG12" s="23">
        <f>('Net zero Intermediate calcs'!BB27*'Net zero Intermediate calcs'!BB28)*(1-Constants!$H$22)</f>
        <v>3001573.1122947657</v>
      </c>
      <c r="BH12" s="23">
        <f>('Net zero Intermediate calcs'!BC27*'Net zero Intermediate calcs'!BC28)*(1-Constants!$H$22)</f>
        <v>3004586.9885702194</v>
      </c>
      <c r="BI12" s="23">
        <f>('Net zero Intermediate calcs'!BD27*'Net zero Intermediate calcs'!BD28)*(1-Constants!$H$22)</f>
        <v>3007835.3063107482</v>
      </c>
      <c r="BJ12" s="23">
        <f>('Net zero Intermediate calcs'!BE27*'Net zero Intermediate calcs'!BE28)*(1-Constants!$H$22)</f>
        <v>3011327.5777857676</v>
      </c>
      <c r="BK12" s="23">
        <f>('Net zero Intermediate calcs'!BF27*'Net zero Intermediate calcs'!BF28)*(1-Constants!$H$22)</f>
        <v>3015061.7559186001</v>
      </c>
      <c r="BL12" s="23">
        <f>('Net zero Intermediate calcs'!BG27*'Net zero Intermediate calcs'!BG28)*(1-Constants!$H$22)</f>
        <v>3016706.3054574262</v>
      </c>
      <c r="BM12" s="23">
        <f>('Net zero Intermediate calcs'!BH27*'Net zero Intermediate calcs'!BH28)*(1-Constants!$H$22)</f>
        <v>3017694.6689635082</v>
      </c>
      <c r="BN12" s="23">
        <f>('Net zero Intermediate calcs'!BI27*'Net zero Intermediate calcs'!BI28)*(1-Constants!$H$22)</f>
        <v>3018690.7841079398</v>
      </c>
      <c r="BO12" s="23">
        <f>('Net zero Intermediate calcs'!BJ27*'Net zero Intermediate calcs'!BJ28)*(1-Constants!$H$22)</f>
        <v>3019849.9715462178</v>
      </c>
      <c r="BP12" s="23">
        <f>('Net zero Intermediate calcs'!BK27*'Net zero Intermediate calcs'!BK28)*(1-Constants!$H$22)</f>
        <v>3021101.3121341523</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2068089.0408217213</v>
      </c>
      <c r="AE13" s="23">
        <f>'Net zero Intermediate calcs'!Z22*'Net zero Intermediate calcs'!Z25*Constants!$H$23</f>
        <v>2073465.0740723507</v>
      </c>
      <c r="AF13" s="23">
        <f>'Net zero Intermediate calcs'!AA22*'Net zero Intermediate calcs'!AA25*Constants!$H$23</f>
        <v>2080881.1219592756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2125847.6846541637</v>
      </c>
      <c r="AK13" s="23">
        <f>'Net zero Intermediate calcs'!AF22*'Net zero Intermediate calcs'!AF25*Constants!$H$23</f>
        <v>2139834.1013227375</v>
      </c>
      <c r="AL13" s="23">
        <f>'Net zero Intermediate calcs'!AG22*'Net zero Intermediate calcs'!AG25*Constants!$H$23</f>
        <v>2152518.1962041226</v>
      </c>
      <c r="AM13" s="23">
        <f>'Net zero Intermediate calcs'!AH22*'Net zero Intermediate calcs'!AH25*Constants!$H$23</f>
        <v>2158713.882746954</v>
      </c>
      <c r="AN13" s="23">
        <f>'Net zero Intermediate calcs'!AI22*'Net zero Intermediate calcs'!AI25*Constants!$H$23</f>
        <v>2165279.1077432432</v>
      </c>
      <c r="AO13" s="23">
        <f>'Net zero Intermediate calcs'!AJ22*'Net zero Intermediate calcs'!AJ25*Constants!$H$23</f>
        <v>2172369.4304553187</v>
      </c>
      <c r="AP13" s="23">
        <f>'Net zero Intermediate calcs'!AK22*'Net zero Intermediate calcs'!AK25*Constants!$H$23</f>
        <v>2180064.1146987509</v>
      </c>
      <c r="AQ13" s="23">
        <f>'Net zero Intermediate calcs'!AL22*'Net zero Intermediate calcs'!AL25*Constants!$H$23</f>
        <v>2188353.3075740724</v>
      </c>
      <c r="AR13" s="23">
        <f>'Net zero Intermediate calcs'!AM22*'Net zero Intermediate calcs'!AM25*Constants!$H$23</f>
        <v>2193588.3657051953</v>
      </c>
      <c r="AS13" s="23">
        <f>'Net zero Intermediate calcs'!AN22*'Net zero Intermediate calcs'!AN25*Constants!$H$23</f>
        <v>2199331.8584795827</v>
      </c>
      <c r="AT13" s="23">
        <f>'Net zero Intermediate calcs'!AO22*'Net zero Intermediate calcs'!AO25*Constants!$H$23</f>
        <v>2205540.4271014892</v>
      </c>
      <c r="AU13" s="23">
        <f>'Net zero Intermediate calcs'!AP22*'Net zero Intermediate calcs'!AP25*Constants!$H$23</f>
        <v>2212181.9409609269</v>
      </c>
      <c r="AV13" s="23">
        <f>'Net zero Intermediate calcs'!AQ22*'Net zero Intermediate calcs'!AQ25*Constants!$H$23</f>
        <v>2219204.7981962431</v>
      </c>
      <c r="AW13" s="23">
        <f>'Net zero Intermediate calcs'!AR22*'Net zero Intermediate calcs'!AR25*Constants!$H$23</f>
        <v>2223860.7676774575</v>
      </c>
      <c r="AX13" s="23">
        <f>'Net zero Intermediate calcs'!AS22*'Net zero Intermediate calcs'!AS25*Constants!$H$23</f>
        <v>2228897.3872661414</v>
      </c>
      <c r="AY13" s="23">
        <f>'Net zero Intermediate calcs'!AT22*'Net zero Intermediate calcs'!AT25*Constants!$H$23</f>
        <v>2234299.5938336374</v>
      </c>
      <c r="AZ13" s="23">
        <f>'Net zero Intermediate calcs'!AU22*'Net zero Intermediate calcs'!AU25*Constants!$H$23</f>
        <v>2240131.5963320262</v>
      </c>
      <c r="BA13" s="23">
        <f>'Net zero Intermediate calcs'!AV22*'Net zero Intermediate calcs'!AV25*Constants!$H$23</f>
        <v>2246204.6442324016</v>
      </c>
      <c r="BB13" s="23">
        <f>'Net zero Intermediate calcs'!AW22*'Net zero Intermediate calcs'!AW25*Constants!$H$23</f>
        <v>2249951.257018059</v>
      </c>
      <c r="BC13" s="23">
        <f>'Net zero Intermediate calcs'!AX22*'Net zero Intermediate calcs'!AX25*Constants!$H$23</f>
        <v>2254047.8808753914</v>
      </c>
      <c r="BD13" s="23">
        <f>'Net zero Intermediate calcs'!AY22*'Net zero Intermediate calcs'!AY25*Constants!$H$23</f>
        <v>2258332.8756332807</v>
      </c>
      <c r="BE13" s="23">
        <f>'Net zero Intermediate calcs'!AZ22*'Net zero Intermediate calcs'!AZ25*Constants!$H$23</f>
        <v>2262875.7464915505</v>
      </c>
      <c r="BF13" s="23">
        <f>'Net zero Intermediate calcs'!BA22*'Net zero Intermediate calcs'!BA25*Constants!$H$23</f>
        <v>2267654.1181233367</v>
      </c>
      <c r="BG13" s="23">
        <f>'Net zero Intermediate calcs'!BB22*'Net zero Intermediate calcs'!BB25*Constants!$H$23</f>
        <v>2270277.9372225921</v>
      </c>
      <c r="BH13" s="23">
        <f>'Net zero Intermediate calcs'!BC22*'Net zero Intermediate calcs'!BC25*Constants!$H$23</f>
        <v>2273047.3881298457</v>
      </c>
      <c r="BI13" s="23">
        <f>'Net zero Intermediate calcs'!BD22*'Net zero Intermediate calcs'!BD25*Constants!$H$23</f>
        <v>2276028.7871547327</v>
      </c>
      <c r="BJ13" s="23">
        <f>'Net zero Intermediate calcs'!BE22*'Net zero Intermediate calcs'!BE25*Constants!$H$23</f>
        <v>2279232.993881891</v>
      </c>
      <c r="BK13" s="23">
        <f>'Net zero Intermediate calcs'!BF22*'Net zero Intermediate calcs'!BF25*Constants!$H$23</f>
        <v>2282658.3132057618</v>
      </c>
      <c r="BL13" s="23">
        <f>'Net zero Intermediate calcs'!BG22*'Net zero Intermediate calcs'!BG25*Constants!$H$23</f>
        <v>2283810.3924407796</v>
      </c>
      <c r="BM13" s="23">
        <f>'Net zero Intermediate calcs'!BH22*'Net zero Intermediate calcs'!BH25*Constants!$H$23</f>
        <v>2284233.1057123467</v>
      </c>
      <c r="BN13" s="23">
        <f>'Net zero Intermediate calcs'!BI22*'Net zero Intermediate calcs'!BI25*Constants!$H$23</f>
        <v>2284639.3290534765</v>
      </c>
      <c r="BO13" s="23">
        <f>'Net zero Intermediate calcs'!BJ22*'Net zero Intermediate calcs'!BJ25*Constants!$H$23</f>
        <v>2285195.6438207733</v>
      </c>
      <c r="BP13" s="23">
        <f>'Net zero Intermediate calcs'!BK22*'Net zero Intermediate calcs'!BK25*Constants!$H$23</f>
        <v>2285826.9797237976</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4014525.785124517</v>
      </c>
      <c r="AE14" s="23">
        <f>'Net zero Intermediate calcs'!Z22*'Net zero Intermediate calcs'!Z25*(1-Constants!$H$23)</f>
        <v>4024961.6143757389</v>
      </c>
      <c r="AF14" s="23">
        <f>'Net zero Intermediate calcs'!AA22*'Net zero Intermediate calcs'!AA25*(1-Constants!$H$23)</f>
        <v>4039357.4720385927</v>
      </c>
      <c r="AG14" s="23">
        <f>'Net zero Intermediate calcs'!AB22*'Net zero Intermediate calcs'!AB25*(1-Constants!$H$23)</f>
        <v>4056895.4286306924</v>
      </c>
      <c r="AH14" s="23">
        <f>'Net zero Intermediate calcs'!AC22*'Net zero Intermediate calcs'!AC25*(1-Constants!$H$23)</f>
        <v>4077550.4703819794</v>
      </c>
      <c r="AI14" s="23">
        <f>'Net zero Intermediate calcs'!AD22*'Net zero Intermediate calcs'!AD25*(1-Constants!$H$23)</f>
        <v>4101196.8798749652</v>
      </c>
      <c r="AJ14" s="23">
        <f>'Net zero Intermediate calcs'!AE22*'Net zero Intermediate calcs'!AE25*(1-Constants!$H$23)</f>
        <v>4126645.5055051409</v>
      </c>
      <c r="AK14" s="23">
        <f>'Net zero Intermediate calcs'!AF22*'Net zero Intermediate calcs'!AF25*(1-Constants!$H$23)</f>
        <v>4153795.6084500188</v>
      </c>
      <c r="AL14" s="23">
        <f>'Net zero Intermediate calcs'!AG22*'Net zero Intermediate calcs'!AG25*(1-Constants!$H$23)</f>
        <v>4178417.6749844728</v>
      </c>
      <c r="AM14" s="23">
        <f>'Net zero Intermediate calcs'!AH22*'Net zero Intermediate calcs'!AH25*(1-Constants!$H$23)</f>
        <v>4190444.5959205567</v>
      </c>
      <c r="AN14" s="23">
        <f>'Net zero Intermediate calcs'!AI22*'Net zero Intermediate calcs'!AI25*(1-Constants!$H$23)</f>
        <v>4203188.8562074713</v>
      </c>
      <c r="AO14" s="23">
        <f>'Net zero Intermediate calcs'!AJ22*'Net zero Intermediate calcs'!AJ25*(1-Constants!$H$23)</f>
        <v>4216952.4238250293</v>
      </c>
      <c r="AP14" s="23">
        <f>'Net zero Intermediate calcs'!AK22*'Net zero Intermediate calcs'!AK25*(1-Constants!$H$23)</f>
        <v>4231889.1638269862</v>
      </c>
      <c r="AQ14" s="23">
        <f>'Net zero Intermediate calcs'!AL22*'Net zero Intermediate calcs'!AL25*(1-Constants!$H$23)</f>
        <v>4247979.9499967285</v>
      </c>
      <c r="AR14" s="23">
        <f>'Net zero Intermediate calcs'!AM22*'Net zero Intermediate calcs'!AM25*(1-Constants!$H$23)</f>
        <v>4258142.1216630256</v>
      </c>
      <c r="AS14" s="23">
        <f>'Net zero Intermediate calcs'!AN22*'Net zero Intermediate calcs'!AN25*(1-Constants!$H$23)</f>
        <v>4269291.2546956595</v>
      </c>
      <c r="AT14" s="23">
        <f>'Net zero Intermediate calcs'!AO22*'Net zero Intermediate calcs'!AO25*(1-Constants!$H$23)</f>
        <v>4281343.1820205376</v>
      </c>
      <c r="AU14" s="23">
        <f>'Net zero Intermediate calcs'!AP22*'Net zero Intermediate calcs'!AP25*(1-Constants!$H$23)</f>
        <v>4294235.5324535631</v>
      </c>
      <c r="AV14" s="23">
        <f>'Net zero Intermediate calcs'!AQ22*'Net zero Intermediate calcs'!AQ25*(1-Constants!$H$23)</f>
        <v>4307868.137675059</v>
      </c>
      <c r="AW14" s="23">
        <f>'Net zero Intermediate calcs'!AR22*'Net zero Intermediate calcs'!AR25*(1-Constants!$H$23)</f>
        <v>4316906.1960797692</v>
      </c>
      <c r="AX14" s="23">
        <f>'Net zero Intermediate calcs'!AS22*'Net zero Intermediate calcs'!AS25*(1-Constants!$H$23)</f>
        <v>4326683.1635166267</v>
      </c>
      <c r="AY14" s="23">
        <f>'Net zero Intermediate calcs'!AT22*'Net zero Intermediate calcs'!AT25*(1-Constants!$H$23)</f>
        <v>4337169.7997947074</v>
      </c>
      <c r="AZ14" s="23">
        <f>'Net zero Intermediate calcs'!AU22*'Net zero Intermediate calcs'!AU25*(1-Constants!$H$23)</f>
        <v>4348490.7458209917</v>
      </c>
      <c r="BA14" s="23">
        <f>'Net zero Intermediate calcs'!AV22*'Net zero Intermediate calcs'!AV25*(1-Constants!$H$23)</f>
        <v>4360279.6035099551</v>
      </c>
      <c r="BB14" s="23">
        <f>'Net zero Intermediate calcs'!AW22*'Net zero Intermediate calcs'!AW25*(1-Constants!$H$23)</f>
        <v>4367552.4400938777</v>
      </c>
      <c r="BC14" s="23">
        <f>'Net zero Intermediate calcs'!AX22*'Net zero Intermediate calcs'!AX25*(1-Constants!$H$23)</f>
        <v>4375504.7099345829</v>
      </c>
      <c r="BD14" s="23">
        <f>'Net zero Intermediate calcs'!AY22*'Net zero Intermediate calcs'!AY25*(1-Constants!$H$23)</f>
        <v>4383822.640935191</v>
      </c>
      <c r="BE14" s="23">
        <f>'Net zero Intermediate calcs'!AZ22*'Net zero Intermediate calcs'!AZ25*(1-Constants!$H$23)</f>
        <v>4392641.1549541857</v>
      </c>
      <c r="BF14" s="23">
        <f>'Net zero Intermediate calcs'!BA22*'Net zero Intermediate calcs'!BA25*(1-Constants!$H$23)</f>
        <v>4401916.817533535</v>
      </c>
      <c r="BG14" s="23">
        <f>'Net zero Intermediate calcs'!BB22*'Net zero Intermediate calcs'!BB25*(1-Constants!$H$23)</f>
        <v>4407010.1134320889</v>
      </c>
      <c r="BH14" s="23">
        <f>'Net zero Intermediate calcs'!BC22*'Net zero Intermediate calcs'!BC25*(1-Constants!$H$23)</f>
        <v>4412386.1063696994</v>
      </c>
      <c r="BI14" s="23">
        <f>'Net zero Intermediate calcs'!BD22*'Net zero Intermediate calcs'!BD25*(1-Constants!$H$23)</f>
        <v>4418173.5280062445</v>
      </c>
      <c r="BJ14" s="23">
        <f>'Net zero Intermediate calcs'!BE22*'Net zero Intermediate calcs'!BE25*(1-Constants!$H$23)</f>
        <v>4424393.4587119045</v>
      </c>
      <c r="BK14" s="23">
        <f>'Net zero Intermediate calcs'!BF22*'Net zero Intermediate calcs'!BF25*(1-Constants!$H$23)</f>
        <v>4431042.6079876544</v>
      </c>
      <c r="BL14" s="23">
        <f>'Net zero Intermediate calcs'!BG22*'Net zero Intermediate calcs'!BG25*(1-Constants!$H$23)</f>
        <v>4433278.9970909236</v>
      </c>
      <c r="BM14" s="23">
        <f>'Net zero Intermediate calcs'!BH22*'Net zero Intermediate calcs'!BH25*(1-Constants!$H$23)</f>
        <v>4434099.5581474956</v>
      </c>
      <c r="BN14" s="23">
        <f>'Net zero Intermediate calcs'!BI22*'Net zero Intermediate calcs'!BI25*(1-Constants!$H$23)</f>
        <v>4434888.1093391003</v>
      </c>
      <c r="BO14" s="23">
        <f>'Net zero Intermediate calcs'!BJ22*'Net zero Intermediate calcs'!BJ25*(1-Constants!$H$23)</f>
        <v>4435968.0144756176</v>
      </c>
      <c r="BP14" s="23">
        <f>'Net zero Intermediate calcs'!BK22*'Net zero Intermediate calcs'!BK25*(1-Constants!$H$23)</f>
        <v>4437193.5488756057</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309973.53172331408</v>
      </c>
      <c r="AF15" s="23">
        <f>((Data!$AJ$61*((Drivers!AB5*1000000)/Drivers!AB4))+Data!$AK$61)</f>
        <v>312241.56810798903</v>
      </c>
      <c r="AG15" s="23">
        <f>((Data!$AJ$61*((Drivers!AC5*1000000)/Drivers!AC4))+Data!$AK$61)</f>
        <v>312726.42527824314</v>
      </c>
      <c r="AH15" s="23">
        <f>((Data!$AJ$61*((Drivers!AD5*1000000)/Drivers!AD4))+Data!$AK$61)</f>
        <v>312032.30780712387</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290617.72989737045</v>
      </c>
      <c r="AM15" s="23">
        <f>((Data!$AJ$61*((Drivers!AI5*1000000)/Drivers!AI4))+Data!$AK$61)</f>
        <v>294216.80775263556</v>
      </c>
      <c r="AN15" s="23">
        <f>((Data!$AJ$61*((Drivers!AJ5*1000000)/Drivers!AJ4))+Data!$AK$61)</f>
        <v>295725.11729622819</v>
      </c>
      <c r="AO15" s="23">
        <f>((Data!$AJ$61*((Drivers!AK5*1000000)/Drivers!AK4))+Data!$AK$61)</f>
        <v>296685.56116152147</v>
      </c>
      <c r="AP15" s="23">
        <f>((Data!$AJ$61*((Drivers!AL5*1000000)/Drivers!AL4))+Data!$AK$61)</f>
        <v>297991.00945776567</v>
      </c>
      <c r="AQ15" s="23">
        <f>((Data!$AJ$61*((Drivers!AM5*1000000)/Drivers!AM4))+Data!$AK$61)</f>
        <v>299798.2004836066</v>
      </c>
      <c r="AR15" s="23">
        <f>((Data!$AJ$61*((Drivers!AN5*1000000)/Drivers!AN4))+Data!$AK$61)</f>
        <v>302108.74677013385</v>
      </c>
      <c r="AS15" s="23">
        <f>((Data!$AJ$61*((Drivers!AO5*1000000)/Drivers!AO4))+Data!$AK$61)</f>
        <v>304830.30224768672</v>
      </c>
      <c r="AT15" s="23">
        <f>((Data!$AJ$61*((Drivers!AP5*1000000)/Drivers!AP4))+Data!$AK$61)</f>
        <v>307806.07444561867</v>
      </c>
      <c r="AU15" s="23">
        <f>((Data!$AJ$61*((Drivers!AQ5*1000000)/Drivers!AQ4))+Data!$AK$61)</f>
        <v>310948.30193679919</v>
      </c>
      <c r="AV15" s="23">
        <f>((Data!$AJ$61*((Drivers!AR5*1000000)/Drivers!AR4))+Data!$AK$61)</f>
        <v>314004.60834006849</v>
      </c>
      <c r="AW15" s="23">
        <f>((Data!$AJ$61*((Drivers!AS5*1000000)/Drivers!AS4))+Data!$AK$61)</f>
        <v>318214.56293386512</v>
      </c>
      <c r="AX15" s="23">
        <f>((Data!$AJ$61*((Drivers!AT5*1000000)/Drivers!AT4))+Data!$AK$61)</f>
        <v>322701.69047616055</v>
      </c>
      <c r="AY15" s="23">
        <f>((Data!$AJ$61*((Drivers!AU5*1000000)/Drivers!AU4))+Data!$AK$61)</f>
        <v>327464.96857908042</v>
      </c>
      <c r="AZ15" s="23">
        <f>((Data!$AJ$61*((Drivers!AV5*1000000)/Drivers!AV4))+Data!$AK$61)</f>
        <v>333095.3197903118</v>
      </c>
      <c r="BA15" s="23">
        <f>((Data!$AJ$61*((Drivers!AW5*1000000)/Drivers!AW4))+Data!$AK$61)</f>
        <v>338250.81784540077</v>
      </c>
      <c r="BB15" s="23">
        <f>((Data!$AJ$61*((Drivers!AX5*1000000)/Drivers!AX4))+Data!$AK$61)</f>
        <v>344096.52902764466</v>
      </c>
      <c r="BC15" s="23">
        <f>((Data!$AJ$61*((Drivers!AY5*1000000)/Drivers!AY4))+Data!$AK$61)</f>
        <v>350555.20176995301</v>
      </c>
      <c r="BD15" s="23">
        <f>((Data!$AJ$61*((Drivers!AZ5*1000000)/Drivers!AZ4))+Data!$AK$61)</f>
        <v>356483.56169667048</v>
      </c>
      <c r="BE15" s="23">
        <f>((Data!$AJ$61*((Drivers!BA5*1000000)/Drivers!BA4))+Data!$AK$61)</f>
        <v>362481.27541278966</v>
      </c>
      <c r="BF15" s="23">
        <f>((Data!$AJ$61*((Drivers!BB5*1000000)/Drivers!BB4))+Data!$AK$61)</f>
        <v>368447.28600077657</v>
      </c>
      <c r="BG15" s="23">
        <f>((Data!$AJ$61*((Drivers!BC5*1000000)/Drivers!BC4))+Data!$AK$61)</f>
        <v>375307.0720400823</v>
      </c>
      <c r="BH15" s="23">
        <f>((Data!$AJ$61*((Drivers!BD5*1000000)/Drivers!BD4))+Data!$AK$61)</f>
        <v>381644.90074141498</v>
      </c>
      <c r="BI15" s="23">
        <f>((Data!$AJ$61*((Drivers!BE5*1000000)/Drivers!BE4))+Data!$AK$61)</f>
        <v>388018.43919059983</v>
      </c>
      <c r="BJ15" s="23">
        <f>((Data!$AJ$61*((Drivers!BF5*1000000)/Drivers!BF4))+Data!$AK$61)</f>
        <v>394563.57140518236</v>
      </c>
      <c r="BK15" s="23">
        <f>((Data!$AJ$61*((Drivers!BG5*1000000)/Drivers!BG4))+Data!$AK$61)</f>
        <v>401317.84658385569</v>
      </c>
      <c r="BL15" s="23">
        <f>((Data!$AJ$61*((Drivers!BH5*1000000)/Drivers!BH4))+Data!$AK$61)</f>
        <v>408469.31872638012</v>
      </c>
      <c r="BM15" s="23">
        <f>((Data!$AJ$61*((Drivers!BI5*1000000)/Drivers!BI4))+Data!$AK$61)</f>
        <v>408847.07279638085</v>
      </c>
      <c r="BN15" s="23">
        <f>((Data!$AJ$61*((Drivers!BJ5*1000000)/Drivers!BJ4))+Data!$AK$61)</f>
        <v>407836.87732298276</v>
      </c>
      <c r="BO15" s="23">
        <f>((Data!$AJ$61*((Drivers!BK5*1000000)/Drivers!BK4))+Data!$AK$61)</f>
        <v>406730.51674171363</v>
      </c>
      <c r="BP15" s="23">
        <f>((Data!$AJ$61*((Drivers!BL5*1000000)/Drivers!BL4))+Data!$AK$61)</f>
        <v>405008.36421610229</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1647045.1860532654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1607948.7164639283</v>
      </c>
      <c r="AI17" s="23">
        <f>'Net zero Intermediate calcs'!AD32*'Net zero Intermediate calcs'!AD33*Constants!$H$24</f>
        <v>1574056.8450456359</v>
      </c>
      <c r="AJ17" s="23">
        <f>'Net zero Intermediate calcs'!AE32*'Net zero Intermediate calcs'!AE33*Constants!$H$24</f>
        <v>1549447.5878836229</v>
      </c>
      <c r="AK17" s="23">
        <f>'Net zero Intermediate calcs'!AF32*'Net zero Intermediate calcs'!AF33*Constants!$H$24</f>
        <v>1527015.9199472498</v>
      </c>
      <c r="AL17" s="23">
        <f>'Net zero Intermediate calcs'!AG32*'Net zero Intermediate calcs'!AG33*Constants!$H$24</f>
        <v>1348278.4789313998</v>
      </c>
      <c r="AM17" s="23">
        <f>'Net zero Intermediate calcs'!AH32*'Net zero Intermediate calcs'!AH33*Constants!$H$24</f>
        <v>1365328.573031184</v>
      </c>
      <c r="AN17" s="23">
        <f>'Net zero Intermediate calcs'!AI32*'Net zero Intermediate calcs'!AI33*Constants!$H$24</f>
        <v>1363155.024784009</v>
      </c>
      <c r="AO17" s="23">
        <f>'Net zero Intermediate calcs'!AJ32*'Net zero Intermediate calcs'!AJ33*Constants!$H$24</f>
        <v>1356416.6077871723</v>
      </c>
      <c r="AP17" s="23">
        <f>'Net zero Intermediate calcs'!AK32*'Net zero Intermediate calcs'!AK33*Constants!$H$24</f>
        <v>1353276.0404915151</v>
      </c>
      <c r="AQ17" s="23">
        <f>'Net zero Intermediate calcs'!AL32*'Net zero Intermediate calcs'!AL33*Constants!$H$24</f>
        <v>1354993.6075383693</v>
      </c>
      <c r="AR17" s="23">
        <f>'Net zero Intermediate calcs'!AM32*'Net zero Intermediate calcs'!AM33*Constants!$H$24</f>
        <v>1359290.3034393962</v>
      </c>
      <c r="AS17" s="23">
        <f>'Net zero Intermediate calcs'!AN32*'Net zero Intermediate calcs'!AN33*Constants!$H$24</f>
        <v>1367294.2873575073</v>
      </c>
      <c r="AT17" s="23">
        <f>'Net zero Intermediate calcs'!AO32*'Net zero Intermediate calcs'!AO33*Constants!$H$24</f>
        <v>1377514.3696545553</v>
      </c>
      <c r="AU17" s="23">
        <f>'Net zero Intermediate calcs'!AP32*'Net zero Intermediate calcs'!AP33*Constants!$H$24</f>
        <v>1389115.7972803067</v>
      </c>
      <c r="AV17" s="23">
        <f>'Net zero Intermediate calcs'!AQ32*'Net zero Intermediate calcs'!AQ33*Constants!$H$24</f>
        <v>1399908.9074055331</v>
      </c>
      <c r="AW17" s="23">
        <f>'Net zero Intermediate calcs'!AR32*'Net zero Intermediate calcs'!AR33*Constants!$H$24</f>
        <v>1418517.3239472003</v>
      </c>
      <c r="AX17" s="23">
        <f>'Net zero Intermediate calcs'!AS32*'Net zero Intermediate calcs'!AS33*Constants!$H$24</f>
        <v>1439083.3908827424</v>
      </c>
      <c r="AY17" s="23">
        <f>'Net zero Intermediate calcs'!AT32*'Net zero Intermediate calcs'!AT33*Constants!$H$24</f>
        <v>1461522.5316834771</v>
      </c>
      <c r="AZ17" s="23">
        <f>'Net zero Intermediate calcs'!AU32*'Net zero Intermediate calcs'!AU33*Constants!$H$24</f>
        <v>1490538.167928952</v>
      </c>
      <c r="BA17" s="23">
        <f>'Net zero Intermediate calcs'!AV32*'Net zero Intermediate calcs'!AV33*Constants!$H$24</f>
        <v>1515178.2710733879</v>
      </c>
      <c r="BB17" s="23">
        <f>'Net zero Intermediate calcs'!AW32*'Net zero Intermediate calcs'!AW33*Constants!$H$24</f>
        <v>1542999.8509741218</v>
      </c>
      <c r="BC17" s="23">
        <f>'Net zero Intermediate calcs'!AX32*'Net zero Intermediate calcs'!AX33*Constants!$H$24</f>
        <v>1574935.3579749004</v>
      </c>
      <c r="BD17" s="23">
        <f>'Net zero Intermediate calcs'!AY32*'Net zero Intermediate calcs'!AY33*Constants!$H$24</f>
        <v>1602004.7929574593</v>
      </c>
      <c r="BE17" s="23">
        <f>'Net zero Intermediate calcs'!AZ32*'Net zero Intermediate calcs'!AZ33*Constants!$H$24</f>
        <v>1628935.5103651937</v>
      </c>
      <c r="BF17" s="23">
        <f>'Net zero Intermediate calcs'!BA32*'Net zero Intermediate calcs'!BA33*Constants!$H$24</f>
        <v>1654955.0738484554</v>
      </c>
      <c r="BG17" s="23">
        <f>'Net zero Intermediate calcs'!BB32*'Net zero Intermediate calcs'!BB33*Constants!$H$24</f>
        <v>1685179.1685549906</v>
      </c>
      <c r="BH17" s="23">
        <f>'Net zero Intermediate calcs'!BC32*'Net zero Intermediate calcs'!BC33*Constants!$H$24</f>
        <v>1710691.7506706174</v>
      </c>
      <c r="BI17" s="23">
        <f>'Net zero Intermediate calcs'!BD32*'Net zero Intermediate calcs'!BD33*Constants!$H$24</f>
        <v>1735698.1556930183</v>
      </c>
      <c r="BJ17" s="23">
        <f>'Net zero Intermediate calcs'!BE32*'Net zero Intermediate calcs'!BE33*Constants!$H$24</f>
        <v>1761172.8205663699</v>
      </c>
      <c r="BK17" s="23">
        <f>'Net zero Intermediate calcs'!BF32*'Net zero Intermediate calcs'!BF33*Constants!$H$24</f>
        <v>1787345.0801576285</v>
      </c>
      <c r="BL17" s="23">
        <f>'Net zero Intermediate calcs'!BG32*'Net zero Intermediate calcs'!BG33*Constants!$H$24</f>
        <v>1813544.2776451884</v>
      </c>
      <c r="BM17" s="23">
        <f>'Net zero Intermediate calcs'!BH32*'Net zero Intermediate calcs'!BH33*Constants!$H$24</f>
        <v>1792043.6758371</v>
      </c>
      <c r="BN17" s="23">
        <f>'Net zero Intermediate calcs'!BI32*'Net zero Intermediate calcs'!BI33*Constants!$H$24</f>
        <v>1761393.6222693422</v>
      </c>
      <c r="BO17" s="23">
        <f>'Net zero Intermediate calcs'!BJ32*'Net zero Intermediate calcs'!BJ33*Constants!$H$24</f>
        <v>1730635.6733062624</v>
      </c>
      <c r="BP17" s="23">
        <f>'Net zero Intermediate calcs'!BK32*'Net zero Intermediate calcs'!BK33*Constants!$H$24</f>
        <v>1696325.7271647933</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224597.07082544526</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219265.73406326293</v>
      </c>
      <c r="AI18" s="23">
        <f>'Net zero Intermediate calcs'!AD32*'Net zero Intermediate calcs'!AD33*(1-Constants!$H$24)</f>
        <v>214644.1152334958</v>
      </c>
      <c r="AJ18" s="23">
        <f>'Net zero Intermediate calcs'!AE32*'Net zero Intermediate calcs'!AE33*(1-Constants!$H$24)</f>
        <v>211288.30743867584</v>
      </c>
      <c r="AK18" s="23">
        <f>'Net zero Intermediate calcs'!AF32*'Net zero Intermediate calcs'!AF33*(1-Constants!$H$24)</f>
        <v>208229.44362917042</v>
      </c>
      <c r="AL18" s="23">
        <f>'Net zero Intermediate calcs'!AG32*'Net zero Intermediate calcs'!AG33*(1-Constants!$H$24)</f>
        <v>183856.15621791812</v>
      </c>
      <c r="AM18" s="23">
        <f>'Net zero Intermediate calcs'!AH32*'Net zero Intermediate calcs'!AH33*(1-Constants!$H$24)</f>
        <v>186181.16904970692</v>
      </c>
      <c r="AN18" s="23">
        <f>'Net zero Intermediate calcs'!AI32*'Net zero Intermediate calcs'!AI33*(1-Constants!$H$24)</f>
        <v>185884.77610691031</v>
      </c>
      <c r="AO18" s="23">
        <f>'Net zero Intermediate calcs'!AJ32*'Net zero Intermediate calcs'!AJ33*(1-Constants!$H$24)</f>
        <v>184965.90106188713</v>
      </c>
      <c r="AP18" s="23">
        <f>'Net zero Intermediate calcs'!AK32*'Net zero Intermediate calcs'!AK33*(1-Constants!$H$24)</f>
        <v>184537.6418852066</v>
      </c>
      <c r="AQ18" s="23">
        <f>'Net zero Intermediate calcs'!AL32*'Net zero Intermediate calcs'!AL33*(1-Constants!$H$24)</f>
        <v>184771.85557341398</v>
      </c>
      <c r="AR18" s="23">
        <f>'Net zero Intermediate calcs'!AM32*'Net zero Intermediate calcs'!AM33*(1-Constants!$H$24)</f>
        <v>185357.76865082674</v>
      </c>
      <c r="AS18" s="23">
        <f>'Net zero Intermediate calcs'!AN32*'Net zero Intermediate calcs'!AN33*(1-Constants!$H$24)</f>
        <v>186449.22100329644</v>
      </c>
      <c r="AT18" s="23">
        <f>'Net zero Intermediate calcs'!AO32*'Net zero Intermediate calcs'!AO33*(1-Constants!$H$24)</f>
        <v>187842.86858925753</v>
      </c>
      <c r="AU18" s="23">
        <f>'Net zero Intermediate calcs'!AP32*'Net zero Intermediate calcs'!AP33*(1-Constants!$H$24)</f>
        <v>189424.88144731455</v>
      </c>
      <c r="AV18" s="23">
        <f>'Net zero Intermediate calcs'!AQ32*'Net zero Intermediate calcs'!AQ33*(1-Constants!$H$24)</f>
        <v>190896.66919166359</v>
      </c>
      <c r="AW18" s="23">
        <f>'Net zero Intermediate calcs'!AR32*'Net zero Intermediate calcs'!AR33*(1-Constants!$H$24)</f>
        <v>193434.18053825459</v>
      </c>
      <c r="AX18" s="23">
        <f>'Net zero Intermediate calcs'!AS32*'Net zero Intermediate calcs'!AS33*(1-Constants!$H$24)</f>
        <v>196238.64421128304</v>
      </c>
      <c r="AY18" s="23">
        <f>'Net zero Intermediate calcs'!AT32*'Net zero Intermediate calcs'!AT33*(1-Constants!$H$24)</f>
        <v>199298.52704774687</v>
      </c>
      <c r="AZ18" s="23">
        <f>'Net zero Intermediate calcs'!AU32*'Net zero Intermediate calcs'!AU33*(1-Constants!$H$24)</f>
        <v>203255.20471758436</v>
      </c>
      <c r="BA18" s="23">
        <f>'Net zero Intermediate calcs'!AV32*'Net zero Intermediate calcs'!AV33*(1-Constants!$H$24)</f>
        <v>206615.21878273474</v>
      </c>
      <c r="BB18" s="23">
        <f>'Net zero Intermediate calcs'!AW32*'Net zero Intermediate calcs'!AW33*(1-Constants!$H$24)</f>
        <v>210409.07058738024</v>
      </c>
      <c r="BC18" s="23">
        <f>'Net zero Intermediate calcs'!AX32*'Net zero Intermediate calcs'!AX33*(1-Constants!$H$24)</f>
        <v>214763.9124511228</v>
      </c>
      <c r="BD18" s="23">
        <f>'Net zero Intermediate calcs'!AY32*'Net zero Intermediate calcs'!AY33*(1-Constants!$H$24)</f>
        <v>218455.19903965355</v>
      </c>
      <c r="BE18" s="23">
        <f>'Net zero Intermediate calcs'!AZ32*'Net zero Intermediate calcs'!AZ33*(1-Constants!$H$24)</f>
        <v>222127.56959525368</v>
      </c>
      <c r="BF18" s="23">
        <f>'Net zero Intermediate calcs'!BA32*'Net zero Intermediate calcs'!BA33*(1-Constants!$H$24)</f>
        <v>225675.69188842573</v>
      </c>
      <c r="BG18" s="23">
        <f>'Net zero Intermediate calcs'!BB32*'Net zero Intermediate calcs'!BB33*(1-Constants!$H$24)</f>
        <v>229797.15934840779</v>
      </c>
      <c r="BH18" s="23">
        <f>'Net zero Intermediate calcs'!BC32*'Net zero Intermediate calcs'!BC33*(1-Constants!$H$24)</f>
        <v>233276.14781872058</v>
      </c>
      <c r="BI18" s="23">
        <f>'Net zero Intermediate calcs'!BD32*'Net zero Intermediate calcs'!BD33*(1-Constants!$H$24)</f>
        <v>236686.11213995703</v>
      </c>
      <c r="BJ18" s="23">
        <f>'Net zero Intermediate calcs'!BE32*'Net zero Intermediate calcs'!BE33*(1-Constants!$H$24)</f>
        <v>240159.93007723225</v>
      </c>
      <c r="BK18" s="23">
        <f>'Net zero Intermediate calcs'!BF32*'Net zero Intermediate calcs'!BF33*(1-Constants!$H$24)</f>
        <v>243728.87456694932</v>
      </c>
      <c r="BL18" s="23">
        <f>'Net zero Intermediate calcs'!BG32*'Net zero Intermediate calcs'!BG33*(1-Constants!$H$24)</f>
        <v>247301.49240616203</v>
      </c>
      <c r="BM18" s="23">
        <f>'Net zero Intermediate calcs'!BH32*'Net zero Intermediate calcs'!BH33*(1-Constants!$H$24)</f>
        <v>244369.59215960454</v>
      </c>
      <c r="BN18" s="23">
        <f>'Net zero Intermediate calcs'!BI32*'Net zero Intermediate calcs'!BI33*(1-Constants!$H$24)</f>
        <v>240190.03940036483</v>
      </c>
      <c r="BO18" s="23">
        <f>'Net zero Intermediate calcs'!BJ32*'Net zero Intermediate calcs'!BJ33*(1-Constants!$H$24)</f>
        <v>235995.77363267212</v>
      </c>
      <c r="BP18" s="23">
        <f>'Net zero Intermediate calcs'!BK32*'Net zero Intermediate calcs'!BK33*(1-Constants!$H$24)</f>
        <v>231317.14461338089</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23653841.793715</v>
      </c>
      <c r="AE19" s="23">
        <f>'Net zero Intermediate calcs'!Z37*'Net zero Intermediate calcs'!Z38*Constants!$H$25</f>
        <v>24134771.290486101</v>
      </c>
      <c r="AF19" s="23">
        <f>'Net zero Intermediate calcs'!AA37*'Net zero Intermediate calcs'!AA38*Constants!$H$25</f>
        <v>24696932.291742451</v>
      </c>
      <c r="AG19" s="23">
        <f>'Net zero Intermediate calcs'!AB37*'Net zero Intermediate calcs'!AB38*Constants!$H$25</f>
        <v>25128517.122223888</v>
      </c>
      <c r="AH19" s="23">
        <f>'Net zero Intermediate calcs'!AC37*'Net zero Intermediate calcs'!AC38*Constants!$H$25</f>
        <v>25474971.393442631</v>
      </c>
      <c r="AI19" s="23">
        <f>'Net zero Intermediate calcs'!AD37*'Net zero Intermediate calcs'!AD38*Constants!$H$25</f>
        <v>25734234.718944561</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25236758.387273248</v>
      </c>
      <c r="AM19" s="23">
        <f>'Net zero Intermediate calcs'!AH37*'Net zero Intermediate calcs'!AH38*Constants!$H$25</f>
        <v>25864899.288184941</v>
      </c>
      <c r="AN19" s="23">
        <f>'Net zero Intermediate calcs'!AI37*'Net zero Intermediate calcs'!AI38*Constants!$H$25</f>
        <v>26308696.242292121</v>
      </c>
      <c r="AO19" s="23">
        <f>'Net zero Intermediate calcs'!AJ37*'Net zero Intermediate calcs'!AJ38*Constants!$H$25</f>
        <v>26707419.476484366</v>
      </c>
      <c r="AP19" s="23">
        <f>'Net zero Intermediate calcs'!AK37*'Net zero Intermediate calcs'!AK38*Constants!$H$25</f>
        <v>27144757.671287097</v>
      </c>
      <c r="AQ19" s="23">
        <f>'Net zero Intermediate calcs'!AL37*'Net zero Intermediate calcs'!AL38*Constants!$H$25</f>
        <v>27637092.712365985</v>
      </c>
      <c r="AR19" s="23">
        <f>'Net zero Intermediate calcs'!AM37*'Net zero Intermediate calcs'!AM38*Constants!$H$25</f>
        <v>28139267.542938992</v>
      </c>
      <c r="AS19" s="23">
        <f>'Net zero Intermediate calcs'!AN37*'Net zero Intermediate calcs'!AN38*Constants!$H$25</f>
        <v>28689150.601265062</v>
      </c>
      <c r="AT19" s="23">
        <f>'Net zero Intermediate calcs'!AO37*'Net zero Intermediate calcs'!AO38*Constants!$H$25</f>
        <v>29272415.073001225</v>
      </c>
      <c r="AU19" s="23">
        <f>'Net zero Intermediate calcs'!AP37*'Net zero Intermediate calcs'!AP38*Constants!$H$25</f>
        <v>29881087.231013127</v>
      </c>
      <c r="AV19" s="23">
        <f>'Net zero Intermediate calcs'!AQ37*'Net zero Intermediate calcs'!AQ38*Constants!$H$25</f>
        <v>30490135.74303183</v>
      </c>
      <c r="AW19" s="23">
        <f>'Net zero Intermediate calcs'!AR37*'Net zero Intermediate calcs'!AR38*Constants!$H$25</f>
        <v>31185547.136113379</v>
      </c>
      <c r="AX19" s="23">
        <f>'Net zero Intermediate calcs'!AS37*'Net zero Intermediate calcs'!AS38*Constants!$H$25</f>
        <v>31919224.241091006</v>
      </c>
      <c r="AY19" s="23">
        <f>'Net zero Intermediate calcs'!AT37*'Net zero Intermediate calcs'!AT38*Constants!$H$25</f>
        <v>32691909.392259184</v>
      </c>
      <c r="AZ19" s="23">
        <f>'Net zero Intermediate calcs'!AU37*'Net zero Intermediate calcs'!AU38*Constants!$H$25</f>
        <v>33566581.495949276</v>
      </c>
      <c r="BA19" s="23">
        <f>'Net zero Intermediate calcs'!AV37*'Net zero Intermediate calcs'!AV38*Constants!$H$25</f>
        <v>34403435.456341147</v>
      </c>
      <c r="BB19" s="23">
        <f>'Net zero Intermediate calcs'!AW37*'Net zero Intermediate calcs'!AW38*Constants!$H$25</f>
        <v>35282967.370700635</v>
      </c>
      <c r="BC19" s="23">
        <f>'Net zero Intermediate calcs'!AX37*'Net zero Intermediate calcs'!AX38*Constants!$H$25</f>
        <v>36239464.037121989</v>
      </c>
      <c r="BD19" s="23">
        <f>'Net zero Intermediate calcs'!AY37*'Net zero Intermediate calcs'!AY38*Constants!$H$25</f>
        <v>37150591.929903522</v>
      </c>
      <c r="BE19" s="23">
        <f>'Net zero Intermediate calcs'!AZ37*'Net zero Intermediate calcs'!AZ38*Constants!$H$25</f>
        <v>38080676.022576049</v>
      </c>
      <c r="BF19" s="23">
        <f>'Net zero Intermediate calcs'!BA37*'Net zero Intermediate calcs'!BA38*Constants!$H$25</f>
        <v>39018887.738802299</v>
      </c>
      <c r="BG19" s="23">
        <f>'Net zero Intermediate calcs'!BB37*'Net zero Intermediate calcs'!BB38*Constants!$H$25</f>
        <v>40023218.613217838</v>
      </c>
      <c r="BH19" s="23">
        <f>'Net zero Intermediate calcs'!BC37*'Net zero Intermediate calcs'!BC38*Constants!$H$25</f>
        <v>40980399.128606722</v>
      </c>
      <c r="BI19" s="23">
        <f>'Net zero Intermediate calcs'!BD37*'Net zero Intermediate calcs'!BD38*Constants!$H$25</f>
        <v>41951919.707740851</v>
      </c>
      <c r="BJ19" s="23">
        <f>'Net zero Intermediate calcs'!BE37*'Net zero Intermediate calcs'!BE38*Constants!$H$25</f>
        <v>42953265.142819442</v>
      </c>
      <c r="BK19" s="23">
        <f>'Net zero Intermediate calcs'!BF37*'Net zero Intermediate calcs'!BF38*Constants!$H$25</f>
        <v>43989148.745313562</v>
      </c>
      <c r="BL19" s="23">
        <f>'Net zero Intermediate calcs'!BG37*'Net zero Intermediate calcs'!BG38*Constants!$H$25</f>
        <v>45031607.235049166</v>
      </c>
      <c r="BM19" s="23">
        <f>'Net zero Intermediate calcs'!BH37*'Net zero Intermediate calcs'!BH38*Constants!$H$25</f>
        <v>45307300.939688243</v>
      </c>
      <c r="BN19" s="23">
        <f>'Net zero Intermediate calcs'!BI37*'Net zero Intermediate calcs'!BI38*Constants!$H$25</f>
        <v>45424743.209426306</v>
      </c>
      <c r="BO19" s="23">
        <f>'Net zero Intermediate calcs'!BJ37*'Net zero Intermediate calcs'!BJ38*Constants!$H$25</f>
        <v>45531045.639950149</v>
      </c>
      <c r="BP19" s="23">
        <f>'Net zero Intermediate calcs'!BK37*'Net zero Intermediate calcs'!BK38*Constants!$H$25</f>
        <v>45565566.868042253</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94043391.409974962</v>
      </c>
      <c r="AE20" s="23">
        <f>'Net zero Intermediate calcs'!Z42*'Net zero Intermediate calcs'!Z43*Constants!$H$26</f>
        <v>95281774.784899995</v>
      </c>
      <c r="AF20" s="23">
        <f>'Net zero Intermediate calcs'!AA42*'Net zero Intermediate calcs'!AA43*Constants!$H$26</f>
        <v>97270973.713722691</v>
      </c>
      <c r="AG20" s="23">
        <f>'Net zero Intermediate calcs'!AB42*'Net zero Intermediate calcs'!AB43*Constants!$H$26</f>
        <v>97842130.8428877</v>
      </c>
      <c r="AH20" s="23">
        <f>'Net zero Intermediate calcs'!AC42*'Net zero Intermediate calcs'!AC43*Constants!$H$26</f>
        <v>97491901.623900339</v>
      </c>
      <c r="AI20" s="23">
        <f>'Net zero Intermediate calcs'!AD42*'Net zero Intermediate calcs'!AD43*Constants!$H$26</f>
        <v>96224012.280420989</v>
      </c>
      <c r="AJ20" s="23">
        <f>'Net zero Intermediate calcs'!AE42*'Net zero Intermediate calcs'!AE43*Constants!$H$26</f>
        <v>95690259.829558358</v>
      </c>
      <c r="AK20" s="23">
        <f>'Net zero Intermediate calcs'!AF42*'Net zero Intermediate calcs'!AF43*Constants!$H$26</f>
        <v>95277598.733681649</v>
      </c>
      <c r="AL20" s="23">
        <f>'Net zero Intermediate calcs'!AG42*'Net zero Intermediate calcs'!AG43*Constants!$H$26</f>
        <v>80314062.682070494</v>
      </c>
      <c r="AM20" s="23">
        <f>'Net zero Intermediate calcs'!AH42*'Net zero Intermediate calcs'!AH43*Constants!$H$26</f>
        <v>83494908.977226555</v>
      </c>
      <c r="AN20" s="23">
        <f>'Net zero Intermediate calcs'!AI42*'Net zero Intermediate calcs'!AI43*Constants!$H$26</f>
        <v>84882565.459200591</v>
      </c>
      <c r="AO20" s="23">
        <f>'Net zero Intermediate calcs'!AJ42*'Net zero Intermediate calcs'!AJ43*Constants!$H$26</f>
        <v>85820146.325085387</v>
      </c>
      <c r="AP20" s="23">
        <f>'Net zero Intermediate calcs'!AK42*'Net zero Intermediate calcs'!AK43*Constants!$H$26</f>
        <v>87089923.190414682</v>
      </c>
      <c r="AQ20" s="23">
        <f>'Net zero Intermediate calcs'!AL42*'Net zero Intermediate calcs'!AL43*Constants!$H$26</f>
        <v>88832379.085845143</v>
      </c>
      <c r="AR20" s="23">
        <f>'Net zero Intermediate calcs'!AM42*'Net zero Intermediate calcs'!AM43*Constants!$H$26</f>
        <v>90919059.229253948</v>
      </c>
      <c r="AS20" s="23">
        <f>'Net zero Intermediate calcs'!AN42*'Net zero Intermediate calcs'!AN43*Constants!$H$26</f>
        <v>93397408.875809029</v>
      </c>
      <c r="AT20" s="23">
        <f>'Net zero Intermediate calcs'!AO42*'Net zero Intermediate calcs'!AO43*Constants!$H$26</f>
        <v>96130429.523823723</v>
      </c>
      <c r="AU20" s="23">
        <f>'Net zero Intermediate calcs'!AP42*'Net zero Intermediate calcs'!AP43*Constants!$H$26</f>
        <v>99041829.005458534</v>
      </c>
      <c r="AV20" s="23">
        <f>'Net zero Intermediate calcs'!AQ42*'Net zero Intermediate calcs'!AQ43*Constants!$H$26</f>
        <v>101907913.57002953</v>
      </c>
      <c r="AW20" s="23">
        <f>'Net zero Intermediate calcs'!AR42*'Net zero Intermediate calcs'!AR43*Constants!$H$26</f>
        <v>105712749.96162704</v>
      </c>
      <c r="AX20" s="23">
        <f>'Net zero Intermediate calcs'!AS42*'Net zero Intermediate calcs'!AS43*Constants!$H$26</f>
        <v>109792963.30871761</v>
      </c>
      <c r="AY20" s="23">
        <f>'Net zero Intermediate calcs'!AT42*'Net zero Intermediate calcs'!AT43*Constants!$H$26</f>
        <v>114149695.29223748</v>
      </c>
      <c r="AZ20" s="23">
        <f>'Net zero Intermediate calcs'!AU42*'Net zero Intermediate calcs'!AU43*Constants!$H$26</f>
        <v>119315673.0302289</v>
      </c>
      <c r="BA20" s="23">
        <f>'Net zero Intermediate calcs'!AV42*'Net zero Intermediate calcs'!AV43*Constants!$H$26</f>
        <v>124089321.70157973</v>
      </c>
      <c r="BB20" s="23">
        <f>'Net zero Intermediate calcs'!AW42*'Net zero Intermediate calcs'!AW43*Constants!$H$26</f>
        <v>129374666.39873442</v>
      </c>
      <c r="BC20" s="23">
        <f>'Net zero Intermediate calcs'!AX42*'Net zero Intermediate calcs'!AX43*Constants!$H$26</f>
        <v>135237156.59791702</v>
      </c>
      <c r="BD20" s="23">
        <f>'Net zero Intermediate calcs'!AY42*'Net zero Intermediate calcs'!AY43*Constants!$H$26</f>
        <v>140648746.56080574</v>
      </c>
      <c r="BE20" s="23">
        <f>'Net zero Intermediate calcs'!AZ42*'Net zero Intermediate calcs'!AZ43*Constants!$H$26</f>
        <v>146150507.42426088</v>
      </c>
      <c r="BF20" s="23">
        <f>'Net zero Intermediate calcs'!BA42*'Net zero Intermediate calcs'!BA43*Constants!$H$26</f>
        <v>151652460.06439275</v>
      </c>
      <c r="BG20" s="23">
        <f>'Net zero Intermediate calcs'!BB42*'Net zero Intermediate calcs'!BB43*Constants!$H$26</f>
        <v>157828849.82561788</v>
      </c>
      <c r="BH20" s="23">
        <f>'Net zero Intermediate calcs'!BC42*'Net zero Intermediate calcs'!BC43*Constants!$H$26</f>
        <v>163552500.85718083</v>
      </c>
      <c r="BI20" s="23">
        <f>'Net zero Intermediate calcs'!BD42*'Net zero Intermediate calcs'!BD43*Constants!$H$26</f>
        <v>169328472.34899315</v>
      </c>
      <c r="BJ20" s="23">
        <f>'Net zero Intermediate calcs'!BE42*'Net zero Intermediate calcs'!BE43*Constants!$H$26</f>
        <v>175280780.51029715</v>
      </c>
      <c r="BK20" s="23">
        <f>'Net zero Intermediate calcs'!BF42*'Net zero Intermediate calcs'!BF43*Constants!$H$26</f>
        <v>181444657.99639612</v>
      </c>
      <c r="BL20" s="23">
        <f>'Net zero Intermediate calcs'!BG42*'Net zero Intermediate calcs'!BG43*Constants!$H$26</f>
        <v>187794778.66422364</v>
      </c>
      <c r="BM20" s="23">
        <f>'Net zero Intermediate calcs'!BH42*'Net zero Intermediate calcs'!BH43*Constants!$H$26</f>
        <v>188026292.59916881</v>
      </c>
      <c r="BN20" s="23">
        <f>'Net zero Intermediate calcs'!BI42*'Net zero Intermediate calcs'!BI43*Constants!$H$26</f>
        <v>187017156.4437274</v>
      </c>
      <c r="BO20" s="23">
        <f>'Net zero Intermediate calcs'!BJ42*'Net zero Intermediate calcs'!BJ43*Constants!$H$26</f>
        <v>185935958.73676303</v>
      </c>
      <c r="BP20" s="23">
        <f>'Net zero Intermediate calcs'!BK42*'Net zero Intermediate calcs'!BK43*Constants!$H$26</f>
        <v>184312107.51704729</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985576.74140479264</v>
      </c>
      <c r="AE21" s="23">
        <f>'Net zero Intermediate calcs'!Z37*'Net zero Intermediate calcs'!Z38*(1-Constants!$H$25)</f>
        <v>1005615.4704369218</v>
      </c>
      <c r="AF21" s="23">
        <f>'Net zero Intermediate calcs'!AA37*'Net zero Intermediate calcs'!AA38*(1-Constants!$H$25)</f>
        <v>1029038.8454892698</v>
      </c>
      <c r="AG21" s="23">
        <f>'Net zero Intermediate calcs'!AB37*'Net zero Intermediate calcs'!AB38*(1-Constants!$H$25)</f>
        <v>1047021.5467593296</v>
      </c>
      <c r="AH21" s="23">
        <f>'Net zero Intermediate calcs'!AC37*'Net zero Intermediate calcs'!AC38*(1-Constants!$H$25)</f>
        <v>1061457.141393444</v>
      </c>
      <c r="AI21" s="23">
        <f>'Net zero Intermediate calcs'!AD37*'Net zero Intermediate calcs'!AD38*(1-Constants!$H$25)</f>
        <v>1072259.7799560244</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1051531.5994697197</v>
      </c>
      <c r="AM21" s="23">
        <f>'Net zero Intermediate calcs'!AH37*'Net zero Intermediate calcs'!AH38*(1-Constants!$H$25)</f>
        <v>1077704.1370077068</v>
      </c>
      <c r="AN21" s="23">
        <f>'Net zero Intermediate calcs'!AI37*'Net zero Intermediate calcs'!AI38*(1-Constants!$H$25)</f>
        <v>1096195.6767621727</v>
      </c>
      <c r="AO21" s="23">
        <f>'Net zero Intermediate calcs'!AJ37*'Net zero Intermediate calcs'!AJ38*(1-Constants!$H$25)</f>
        <v>1112809.1448535162</v>
      </c>
      <c r="AP21" s="23">
        <f>'Net zero Intermediate calcs'!AK37*'Net zero Intermediate calcs'!AK38*(1-Constants!$H$25)</f>
        <v>1131031.5696369633</v>
      </c>
      <c r="AQ21" s="23">
        <f>'Net zero Intermediate calcs'!AL37*'Net zero Intermediate calcs'!AL38*(1-Constants!$H$25)</f>
        <v>1151545.529681917</v>
      </c>
      <c r="AR21" s="23">
        <f>'Net zero Intermediate calcs'!AM37*'Net zero Intermediate calcs'!AM38*(1-Constants!$H$25)</f>
        <v>1172469.4809557924</v>
      </c>
      <c r="AS21" s="23">
        <f>'Net zero Intermediate calcs'!AN37*'Net zero Intermediate calcs'!AN38*(1-Constants!$H$25)</f>
        <v>1195381.2750527121</v>
      </c>
      <c r="AT21" s="23">
        <f>'Net zero Intermediate calcs'!AO37*'Net zero Intermediate calcs'!AO38*(1-Constants!$H$25)</f>
        <v>1219683.9613750521</v>
      </c>
      <c r="AU21" s="23">
        <f>'Net zero Intermediate calcs'!AP37*'Net zero Intermediate calcs'!AP38*(1-Constants!$H$25)</f>
        <v>1245045.3012922148</v>
      </c>
      <c r="AV21" s="23">
        <f>'Net zero Intermediate calcs'!AQ37*'Net zero Intermediate calcs'!AQ38*(1-Constants!$H$25)</f>
        <v>1270422.3226263274</v>
      </c>
      <c r="AW21" s="23">
        <f>'Net zero Intermediate calcs'!AR37*'Net zero Intermediate calcs'!AR38*(1-Constants!$H$25)</f>
        <v>1299397.7973380587</v>
      </c>
      <c r="AX21" s="23">
        <f>'Net zero Intermediate calcs'!AS37*'Net zero Intermediate calcs'!AS38*(1-Constants!$H$25)</f>
        <v>1329967.6767121265</v>
      </c>
      <c r="AY21" s="23">
        <f>'Net zero Intermediate calcs'!AT37*'Net zero Intermediate calcs'!AT38*(1-Constants!$H$25)</f>
        <v>1362162.891344134</v>
      </c>
      <c r="AZ21" s="23">
        <f>'Net zero Intermediate calcs'!AU37*'Net zero Intermediate calcs'!AU38*(1-Constants!$H$25)</f>
        <v>1398607.5623312211</v>
      </c>
      <c r="BA21" s="23">
        <f>'Net zero Intermediate calcs'!AV37*'Net zero Intermediate calcs'!AV38*(1-Constants!$H$25)</f>
        <v>1433476.4773475491</v>
      </c>
      <c r="BB21" s="23">
        <f>'Net zero Intermediate calcs'!AW37*'Net zero Intermediate calcs'!AW38*(1-Constants!$H$25)</f>
        <v>1470123.640445861</v>
      </c>
      <c r="BC21" s="23">
        <f>'Net zero Intermediate calcs'!AX37*'Net zero Intermediate calcs'!AX38*(1-Constants!$H$25)</f>
        <v>1509977.6682134178</v>
      </c>
      <c r="BD21" s="23">
        <f>'Net zero Intermediate calcs'!AY37*'Net zero Intermediate calcs'!AY38*(1-Constants!$H$25)</f>
        <v>1547941.3304126482</v>
      </c>
      <c r="BE21" s="23">
        <f>'Net zero Intermediate calcs'!AZ37*'Net zero Intermediate calcs'!AZ38*(1-Constants!$H$25)</f>
        <v>1586694.8342740035</v>
      </c>
      <c r="BF21" s="23">
        <f>'Net zero Intermediate calcs'!BA37*'Net zero Intermediate calcs'!BA38*(1-Constants!$H$25)</f>
        <v>1625786.9891167639</v>
      </c>
      <c r="BG21" s="23">
        <f>'Net zero Intermediate calcs'!BB37*'Net zero Intermediate calcs'!BB38*(1-Constants!$H$25)</f>
        <v>1667634.1088840782</v>
      </c>
      <c r="BH21" s="23">
        <f>'Net zero Intermediate calcs'!BC37*'Net zero Intermediate calcs'!BC38*(1-Constants!$H$25)</f>
        <v>1707516.630358615</v>
      </c>
      <c r="BI21" s="23">
        <f>'Net zero Intermediate calcs'!BD37*'Net zero Intermediate calcs'!BD38*(1-Constants!$H$25)</f>
        <v>1747996.6544892038</v>
      </c>
      <c r="BJ21" s="23">
        <f>'Net zero Intermediate calcs'!BE37*'Net zero Intermediate calcs'!BE38*(1-Constants!$H$25)</f>
        <v>1789719.3809508116</v>
      </c>
      <c r="BK21" s="23">
        <f>'Net zero Intermediate calcs'!BF37*'Net zero Intermediate calcs'!BF38*(1-Constants!$H$25)</f>
        <v>1832881.1977214001</v>
      </c>
      <c r="BL21" s="23">
        <f>'Net zero Intermediate calcs'!BG37*'Net zero Intermediate calcs'!BG38*(1-Constants!$H$25)</f>
        <v>1876316.9681270502</v>
      </c>
      <c r="BM21" s="23">
        <f>'Net zero Intermediate calcs'!BH37*'Net zero Intermediate calcs'!BH38*(1-Constants!$H$25)</f>
        <v>1887804.2058203451</v>
      </c>
      <c r="BN21" s="23">
        <f>'Net zero Intermediate calcs'!BI37*'Net zero Intermediate calcs'!BI38*(1-Constants!$H$25)</f>
        <v>1892697.6337260979</v>
      </c>
      <c r="BO21" s="23">
        <f>'Net zero Intermediate calcs'!BJ37*'Net zero Intermediate calcs'!BJ38*(1-Constants!$H$25)</f>
        <v>1897126.9016645914</v>
      </c>
      <c r="BP21" s="23">
        <f>'Net zero Intermediate calcs'!BK37*'Net zero Intermediate calcs'!BK38*(1-Constants!$H$25)</f>
        <v>1898565.2861684288</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3918474.6420822935</v>
      </c>
      <c r="AE22" s="23">
        <f>'Net zero Intermediate calcs'!Z42*'Net zero Intermediate calcs'!Z43*(1-Constants!$H$26)</f>
        <v>3970073.9493708364</v>
      </c>
      <c r="AF22" s="23">
        <f>'Net zero Intermediate calcs'!AA42*'Net zero Intermediate calcs'!AA43*(1-Constants!$H$26)</f>
        <v>4052957.2380717825</v>
      </c>
      <c r="AG22" s="23">
        <f>'Net zero Intermediate calcs'!AB42*'Net zero Intermediate calcs'!AB43*(1-Constants!$H$26)</f>
        <v>4076755.4517869912</v>
      </c>
      <c r="AH22" s="23">
        <f>'Net zero Intermediate calcs'!AC42*'Net zero Intermediate calcs'!AC43*(1-Constants!$H$26)</f>
        <v>4062162.567662518</v>
      </c>
      <c r="AI22" s="23">
        <f>'Net zero Intermediate calcs'!AD42*'Net zero Intermediate calcs'!AD43*(1-Constants!$H$26)</f>
        <v>4009333.8450175454</v>
      </c>
      <c r="AJ22" s="23">
        <f>'Net zero Intermediate calcs'!AE42*'Net zero Intermediate calcs'!AE43*(1-Constants!$H$26)</f>
        <v>3987094.1595649356</v>
      </c>
      <c r="AK22" s="23">
        <f>'Net zero Intermediate calcs'!AF42*'Net zero Intermediate calcs'!AF43*(1-Constants!$H$26)</f>
        <v>3969899.9472367396</v>
      </c>
      <c r="AL22" s="23">
        <f>'Net zero Intermediate calcs'!AG42*'Net zero Intermediate calcs'!AG43*(1-Constants!$H$26)</f>
        <v>3346419.2784196073</v>
      </c>
      <c r="AM22" s="23">
        <f>'Net zero Intermediate calcs'!AH42*'Net zero Intermediate calcs'!AH43*(1-Constants!$H$26)</f>
        <v>3478954.5407177764</v>
      </c>
      <c r="AN22" s="23">
        <f>'Net zero Intermediate calcs'!AI42*'Net zero Intermediate calcs'!AI43*(1-Constants!$H$26)</f>
        <v>3536773.560800028</v>
      </c>
      <c r="AO22" s="23">
        <f>'Net zero Intermediate calcs'!AJ42*'Net zero Intermediate calcs'!AJ43*(1-Constants!$H$26)</f>
        <v>3575839.4302118942</v>
      </c>
      <c r="AP22" s="23">
        <f>'Net zero Intermediate calcs'!AK42*'Net zero Intermediate calcs'!AK43*(1-Constants!$H$26)</f>
        <v>3628746.7996006152</v>
      </c>
      <c r="AQ22" s="23">
        <f>'Net zero Intermediate calcs'!AL42*'Net zero Intermediate calcs'!AL43*(1-Constants!$H$26)</f>
        <v>3701349.1285768845</v>
      </c>
      <c r="AR22" s="23">
        <f>'Net zero Intermediate calcs'!AM42*'Net zero Intermediate calcs'!AM43*(1-Constants!$H$26)</f>
        <v>3788294.1345522515</v>
      </c>
      <c r="AS22" s="23">
        <f>'Net zero Intermediate calcs'!AN42*'Net zero Intermediate calcs'!AN43*(1-Constants!$H$26)</f>
        <v>3891558.7031587129</v>
      </c>
      <c r="AT22" s="23">
        <f>'Net zero Intermediate calcs'!AO42*'Net zero Intermediate calcs'!AO43*(1-Constants!$H$26)</f>
        <v>4005434.5634926585</v>
      </c>
      <c r="AU22" s="23">
        <f>'Net zero Intermediate calcs'!AP42*'Net zero Intermediate calcs'!AP43*(1-Constants!$H$26)</f>
        <v>4126742.8752274425</v>
      </c>
      <c r="AV22" s="23">
        <f>'Net zero Intermediate calcs'!AQ42*'Net zero Intermediate calcs'!AQ43*(1-Constants!$H$26)</f>
        <v>4246163.0654179007</v>
      </c>
      <c r="AW22" s="23">
        <f>'Net zero Intermediate calcs'!AR42*'Net zero Intermediate calcs'!AR43*(1-Constants!$H$26)</f>
        <v>4404697.9150677966</v>
      </c>
      <c r="AX22" s="23">
        <f>'Net zero Intermediate calcs'!AS42*'Net zero Intermediate calcs'!AS43*(1-Constants!$H$26)</f>
        <v>4574706.8045299044</v>
      </c>
      <c r="AY22" s="23">
        <f>'Net zero Intermediate calcs'!AT42*'Net zero Intermediate calcs'!AT43*(1-Constants!$H$26)</f>
        <v>4756237.3038432328</v>
      </c>
      <c r="AZ22" s="23">
        <f>'Net zero Intermediate calcs'!AU42*'Net zero Intermediate calcs'!AU43*(1-Constants!$H$26)</f>
        <v>4971486.3762595421</v>
      </c>
      <c r="BA22" s="23">
        <f>'Net zero Intermediate calcs'!AV42*'Net zero Intermediate calcs'!AV43*(1-Constants!$H$26)</f>
        <v>5170388.4042324936</v>
      </c>
      <c r="BB22" s="23">
        <f>'Net zero Intermediate calcs'!AW42*'Net zero Intermediate calcs'!AW43*(1-Constants!$H$26)</f>
        <v>5390611.0999472728</v>
      </c>
      <c r="BC22" s="23">
        <f>'Net zero Intermediate calcs'!AX42*'Net zero Intermediate calcs'!AX43*(1-Constants!$H$26)</f>
        <v>5634881.5249132151</v>
      </c>
      <c r="BD22" s="23">
        <f>'Net zero Intermediate calcs'!AY42*'Net zero Intermediate calcs'!AY43*(1-Constants!$H$26)</f>
        <v>5860364.4400335783</v>
      </c>
      <c r="BE22" s="23">
        <f>'Net zero Intermediate calcs'!AZ42*'Net zero Intermediate calcs'!AZ43*(1-Constants!$H$26)</f>
        <v>6089604.4760108767</v>
      </c>
      <c r="BF22" s="23">
        <f>'Net zero Intermediate calcs'!BA42*'Net zero Intermediate calcs'!BA43*(1-Constants!$H$26)</f>
        <v>6318852.502683037</v>
      </c>
      <c r="BG22" s="23">
        <f>'Net zero Intermediate calcs'!BB42*'Net zero Intermediate calcs'!BB43*(1-Constants!$H$26)</f>
        <v>6576202.0760674179</v>
      </c>
      <c r="BH22" s="23">
        <f>'Net zero Intermediate calcs'!BC42*'Net zero Intermediate calcs'!BC43*(1-Constants!$H$26)</f>
        <v>6814687.5357158743</v>
      </c>
      <c r="BI22" s="23">
        <f>'Net zero Intermediate calcs'!BD42*'Net zero Intermediate calcs'!BD43*(1-Constants!$H$26)</f>
        <v>7055353.0145413876</v>
      </c>
      <c r="BJ22" s="23">
        <f>'Net zero Intermediate calcs'!BE42*'Net zero Intermediate calcs'!BE43*(1-Constants!$H$26)</f>
        <v>7303365.8545957217</v>
      </c>
      <c r="BK22" s="23">
        <f>'Net zero Intermediate calcs'!BF42*'Net zero Intermediate calcs'!BF43*(1-Constants!$H$26)</f>
        <v>7560194.0831831787</v>
      </c>
      <c r="BL22" s="23">
        <f>'Net zero Intermediate calcs'!BG42*'Net zero Intermediate calcs'!BG43*(1-Constants!$H$26)</f>
        <v>7824782.4443426598</v>
      </c>
      <c r="BM22" s="23">
        <f>'Net zero Intermediate calcs'!BH42*'Net zero Intermediate calcs'!BH43*(1-Constants!$H$26)</f>
        <v>7834428.8582987078</v>
      </c>
      <c r="BN22" s="23">
        <f>'Net zero Intermediate calcs'!BI42*'Net zero Intermediate calcs'!BI43*(1-Constants!$H$26)</f>
        <v>7792381.5184886493</v>
      </c>
      <c r="BO22" s="23">
        <f>'Net zero Intermediate calcs'!BJ42*'Net zero Intermediate calcs'!BJ43*(1-Constants!$H$26)</f>
        <v>7747331.6140318001</v>
      </c>
      <c r="BP22" s="23">
        <f>'Net zero Intermediate calcs'!BK42*'Net zero Intermediate calcs'!BK43*(1-Constants!$H$26)</f>
        <v>7679671.1465436444</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3529166.4013292789</v>
      </c>
      <c r="AN41" s="22">
        <f>((Data!$AJ$42*LN('Intermediate calculations'!AH60))+Data!$AK$42)</f>
        <v>3546270.8683824446</v>
      </c>
      <c r="AO41" s="22">
        <f>((Data!$AJ$42*LN('Intermediate calculations'!AI60))+Data!$AK$42)</f>
        <v>3557046.7175806612</v>
      </c>
      <c r="AP41" s="22">
        <f>((Data!$AJ$42*LN('Intermediate calculations'!AJ60))+Data!$AK$42)</f>
        <v>3566199.7756139524</v>
      </c>
      <c r="AQ41" s="22">
        <f>((Data!$AJ$42*LN('Intermediate calculations'!AK60))+Data!$AK$42)</f>
        <v>3576419.0463694129</v>
      </c>
      <c r="AR41" s="22">
        <f>((Data!$AJ$42*LN('Intermediate calculations'!AL60))+Data!$AK$42)</f>
        <v>3588167.6774127427</v>
      </c>
      <c r="AS41" s="22">
        <f>((Data!$AJ$42*LN('Intermediate calculations'!AM60))+Data!$AK$42)</f>
        <v>3600511.906220248</v>
      </c>
      <c r="AT41" s="22">
        <f>((Data!$AJ$42*LN('Intermediate calculations'!AN60))+Data!$AK$42)</f>
        <v>3614060.7782466728</v>
      </c>
      <c r="AU41" s="22">
        <f>((Data!$AJ$42*LN('Intermediate calculations'!AO60))+Data!$AK$42)</f>
        <v>3628327.3450817764</v>
      </c>
      <c r="AV41" s="22">
        <f>((Data!$AJ$42*LN('Intermediate calculations'!AP60))+Data!$AK$42)</f>
        <v>3643038.0407581069</v>
      </c>
      <c r="AW41" s="22">
        <f>((Data!$AJ$42*LN('Intermediate calculations'!AQ60))+Data!$AK$42)</f>
        <v>3657455.1232013348</v>
      </c>
      <c r="AX41" s="22">
        <f>((Data!$AJ$42*LN('Intermediate calculations'!AR60))+Data!$AK$42)</f>
        <v>3674357.7050076947</v>
      </c>
      <c r="AY41" s="22">
        <f>((Data!$AJ$42*LN('Intermediate calculations'!AS60))+Data!$AK$42)</f>
        <v>3691911.6799285561</v>
      </c>
      <c r="AZ41" s="22">
        <f>((Data!$AJ$42*LN('Intermediate calculations'!AT60))+Data!$AK$42)</f>
        <v>3710084.6105007418</v>
      </c>
      <c r="BA41" s="22">
        <f>((Data!$AJ$42*LN('Intermediate calculations'!AU60))+Data!$AK$42)</f>
        <v>3730445.7544360235</v>
      </c>
      <c r="BB41" s="22">
        <f>((Data!$AJ$42*LN('Intermediate calculations'!AV60))+Data!$AK$42)</f>
        <v>3749313.9080143794</v>
      </c>
      <c r="BC41" s="22">
        <f>((Data!$AJ$42*LN('Intermediate calculations'!AW60))+Data!$AK$42)</f>
        <v>3769084.4245898128</v>
      </c>
      <c r="BD41" s="22">
        <f>((Data!$AJ$42*LN('Intermediate calculations'!AX60))+Data!$AK$42)</f>
        <v>3790179.7547132131</v>
      </c>
      <c r="BE41" s="22">
        <f>((Data!$AJ$42*LN('Intermediate calculations'!AY60))+Data!$AK$42)</f>
        <v>3809646.5741363857</v>
      </c>
      <c r="BF41" s="22">
        <f>((Data!$AJ$42*LN('Intermediate calculations'!AZ60))+Data!$AK$42)</f>
        <v>3829048.777271565</v>
      </c>
      <c r="BG41" s="22">
        <f>((Data!$AJ$42*LN('Intermediate calculations'!BA60))+Data!$AK$42)</f>
        <v>3848140.1144695189</v>
      </c>
      <c r="BH41" s="22">
        <f>((Data!$AJ$42*LN('Intermediate calculations'!BB60))+Data!$AK$42)</f>
        <v>3868453.5126977544</v>
      </c>
      <c r="BI41" s="22">
        <f>((Data!$AJ$42*LN('Intermediate calculations'!BC60))+Data!$AK$42)</f>
        <v>3887246.8582894299</v>
      </c>
      <c r="BJ41" s="22">
        <f>((Data!$AJ$42*LN('Intermediate calculations'!BD60))+Data!$AK$42)</f>
        <v>3905877.0247298013</v>
      </c>
      <c r="BK41" s="22">
        <f>((Data!$AJ$42*LN('Intermediate calculations'!BE60))+Data!$AK$42)</f>
        <v>3924654.4078153484</v>
      </c>
      <c r="BL41" s="22">
        <f>((Data!$AJ$42*LN('Intermediate calculations'!BF60))+Data!$AK$42)</f>
        <v>3943649.7185387723</v>
      </c>
      <c r="BM41" s="22">
        <f>((Data!$AJ$42*LN('Intermediate calculations'!BG60))+Data!$AK$42)</f>
        <v>3962553.211898366</v>
      </c>
      <c r="BN41" s="22">
        <f>((Data!$AJ$42*LN('Intermediate calculations'!BH60))+Data!$AK$42)</f>
        <v>3966621.1814943496</v>
      </c>
      <c r="BO41" s="22">
        <f>((Data!$AJ$42*LN('Intermediate calculations'!BI60))+Data!$AK$42)</f>
        <v>3967676.9103872888</v>
      </c>
      <c r="BP41" s="22">
        <f>((Data!$AJ$42*LN('Intermediate calculations'!BJ60))+Data!$AK$42)</f>
        <v>3968515.2004044335</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1946174.7294417259</v>
      </c>
      <c r="AN45" s="22">
        <f t="shared" si="46"/>
        <v>1955607.0649436456</v>
      </c>
      <c r="AO45" s="22">
        <f t="shared" si="46"/>
        <v>1961549.4555857938</v>
      </c>
      <c r="AP45" s="22">
        <f t="shared" si="46"/>
        <v>1966596.9507208476</v>
      </c>
      <c r="AQ45" s="22">
        <f t="shared" si="46"/>
        <v>1972232.4136704295</v>
      </c>
      <c r="AR45" s="22">
        <f t="shared" si="46"/>
        <v>1978711.2492485566</v>
      </c>
      <c r="AS45" s="22">
        <f t="shared" si="46"/>
        <v>1985518.529900034</v>
      </c>
      <c r="AT45" s="22">
        <f t="shared" si="46"/>
        <v>1992990.1164878285</v>
      </c>
      <c r="AU45" s="22">
        <f t="shared" si="46"/>
        <v>2000857.4791148535</v>
      </c>
      <c r="AV45" s="22">
        <f t="shared" si="46"/>
        <v>2008969.758594506</v>
      </c>
      <c r="AW45" s="22">
        <f t="shared" si="46"/>
        <v>2016920.1237324942</v>
      </c>
      <c r="AX45" s="22">
        <f t="shared" si="46"/>
        <v>2026241.1287045092</v>
      </c>
      <c r="AY45" s="22">
        <f t="shared" si="46"/>
        <v>2035921.347347463</v>
      </c>
      <c r="AZ45" s="22">
        <f t="shared" si="46"/>
        <v>2045942.8918759858</v>
      </c>
      <c r="BA45" s="22">
        <f t="shared" si="46"/>
        <v>2057171.1365329807</v>
      </c>
      <c r="BB45" s="22">
        <f t="shared" si="46"/>
        <v>2067576.0649238864</v>
      </c>
      <c r="BC45" s="22">
        <f t="shared" si="46"/>
        <v>2078478.6054594149</v>
      </c>
      <c r="BD45" s="22">
        <f t="shared" si="46"/>
        <v>2090111.7204012121</v>
      </c>
      <c r="BE45" s="22">
        <f t="shared" si="46"/>
        <v>2100846.7857723758</v>
      </c>
      <c r="BF45" s="22">
        <f t="shared" si="46"/>
        <v>2111546.2182000899</v>
      </c>
      <c r="BG45" s="22">
        <f t="shared" si="46"/>
        <v>2122074.2222046372</v>
      </c>
      <c r="BH45" s="22">
        <f t="shared" si="46"/>
        <v>2133276.1372761363</v>
      </c>
      <c r="BI45" s="22">
        <f t="shared" si="46"/>
        <v>2143639.8124653846</v>
      </c>
      <c r="BJ45" s="22">
        <f t="shared" si="46"/>
        <v>2153913.5017756666</v>
      </c>
      <c r="BK45" s="22">
        <f t="shared" si="46"/>
        <v>2164268.3743689149</v>
      </c>
      <c r="BL45" s="22">
        <f t="shared" si="46"/>
        <v>2174743.4241409791</v>
      </c>
      <c r="BM45" s="22">
        <f t="shared" si="46"/>
        <v>2185167.8408136396</v>
      </c>
      <c r="BN45" s="22">
        <f t="shared" si="46"/>
        <v>2187411.1409949115</v>
      </c>
      <c r="BO45" s="22">
        <f t="shared" si="46"/>
        <v>2187993.327454526</v>
      </c>
      <c r="BP45" s="22">
        <f t="shared" si="46"/>
        <v>2188455.6062653796</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640849.33699759305</v>
      </c>
      <c r="AN46" s="22">
        <f>((Data!$AJ$48*'Net zero Activity data'!AN47)+Data!$AK$48)</f>
        <v>640700.80227546743</v>
      </c>
      <c r="AO46" s="22">
        <f>((Data!$AJ$48*'Net zero Activity data'!AO47)+Data!$AK$48)</f>
        <v>640607.22509698255</v>
      </c>
      <c r="AP46" s="22">
        <f>((Data!$AJ$48*'Net zero Activity data'!AP47)+Data!$AK$48)</f>
        <v>640527.74019240472</v>
      </c>
      <c r="AQ46" s="22">
        <f>((Data!$AJ$48*'Net zero Activity data'!AQ47)+Data!$AK$48)</f>
        <v>640438.99632583058</v>
      </c>
      <c r="AR46" s="22">
        <f>((Data!$AJ$48*'Net zero Activity data'!AR47)+Data!$AK$48)</f>
        <v>640336.97153651947</v>
      </c>
      <c r="AS46" s="22">
        <f>((Data!$AJ$48*'Net zero Activity data'!AS47)+Data!$AK$48)</f>
        <v>640229.77459258202</v>
      </c>
      <c r="AT46" s="22">
        <f>((Data!$AJ$48*'Net zero Activity data'!AT47)+Data!$AK$48)</f>
        <v>640112.11656001641</v>
      </c>
      <c r="AU46" s="22">
        <f>((Data!$AJ$48*'Net zero Activity data'!AU47)+Data!$AK$48)</f>
        <v>639988.22608544317</v>
      </c>
      <c r="AV46" s="22">
        <f>((Data!$AJ$48*'Net zero Activity data'!AV47)+Data!$AK$48)</f>
        <v>639860.47880821046</v>
      </c>
      <c r="AW46" s="22">
        <f>((Data!$AJ$48*'Net zero Activity data'!AW47)+Data!$AK$48)</f>
        <v>639735.28126023023</v>
      </c>
      <c r="AX46" s="22">
        <f>((Data!$AJ$48*'Net zero Activity data'!AX47)+Data!$AK$48)</f>
        <v>639588.49970404326</v>
      </c>
      <c r="AY46" s="22">
        <f>((Data!$AJ$48*'Net zero Activity data'!AY47)+Data!$AK$48)</f>
        <v>639436.0614679401</v>
      </c>
      <c r="AZ46" s="22">
        <f>((Data!$AJ$48*'Net zero Activity data'!AZ47)+Data!$AK$48)</f>
        <v>639278.24823796004</v>
      </c>
      <c r="BA46" s="22">
        <f>((Data!$AJ$48*'Net zero Activity data'!BA47)+Data!$AK$48)</f>
        <v>639101.43262323283</v>
      </c>
      <c r="BB46" s="22">
        <f>((Data!$AJ$48*'Net zero Activity data'!BB47)+Data!$AK$48)</f>
        <v>638937.5820957612</v>
      </c>
      <c r="BC46" s="22">
        <f>((Data!$AJ$48*'Net zero Activity data'!BC47)+Data!$AK$48)</f>
        <v>638765.8954728056</v>
      </c>
      <c r="BD46" s="22">
        <f>((Data!$AJ$48*'Net zero Activity data'!BD47)+Data!$AK$48)</f>
        <v>638582.70420538483</v>
      </c>
      <c r="BE46" s="22">
        <f>((Data!$AJ$48*'Net zero Activity data'!BE47)+Data!$AK$48)</f>
        <v>638413.65488015872</v>
      </c>
      <c r="BF46" s="22">
        <f>((Data!$AJ$48*'Net zero Activity data'!BF47)+Data!$AK$48)</f>
        <v>638245.16668100294</v>
      </c>
      <c r="BG46" s="22">
        <f>((Data!$AJ$48*'Net zero Activity data'!BG47)+Data!$AK$48)</f>
        <v>638079.37803310819</v>
      </c>
      <c r="BH46" s="22">
        <f>((Data!$AJ$48*'Net zero Activity data'!BH47)+Data!$AK$48)</f>
        <v>637902.97704078967</v>
      </c>
      <c r="BI46" s="22">
        <f>((Data!$AJ$48*'Net zero Activity data'!BI47)+Data!$AK$48)</f>
        <v>637739.77614381979</v>
      </c>
      <c r="BJ46" s="22">
        <f>((Data!$AJ$48*'Net zero Activity data'!BJ47)+Data!$AK$48)</f>
        <v>637577.99229011813</v>
      </c>
      <c r="BK46" s="22">
        <f>((Data!$AJ$48*'Net zero Activity data'!BK47)+Data!$AK$48)</f>
        <v>637414.93001111294</v>
      </c>
      <c r="BL46" s="22">
        <f>((Data!$AJ$48*'Net zero Activity data'!BL47)+Data!$AK$48)</f>
        <v>637249.97525448573</v>
      </c>
      <c r="BM46" s="22">
        <f>((Data!$AJ$48*'Net zero Activity data'!BM47)+Data!$AK$48)</f>
        <v>637085.81783732434</v>
      </c>
      <c r="BN46" s="22">
        <f>((Data!$AJ$48*'Net zero Activity data'!BN47)+Data!$AK$48)</f>
        <v>637050.4917010772</v>
      </c>
      <c r="BO46" s="22">
        <f>((Data!$AJ$48*'Net zero Activity data'!BO47)+Data!$AK$48)</f>
        <v>637041.32378036587</v>
      </c>
      <c r="BP46" s="22">
        <f>((Data!$AJ$48*'Net zero Activity data'!BP47)+Data!$AK$48)</f>
        <v>637034.04409288021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420272.69551424246</v>
      </c>
      <c r="AN47" s="22">
        <f>((Data!$AJ$49*'Net zero Activity data'!AN41)+Data!$AK$49)</f>
        <v>420163.44471405953</v>
      </c>
      <c r="AO47" s="22">
        <f>((Data!$AJ$49*'Net zero Activity data'!AO41)+Data!$AK$49)</f>
        <v>420094.61648667912</v>
      </c>
      <c r="AP47" s="22">
        <f>((Data!$AJ$49*'Net zero Activity data'!AP41)+Data!$AK$49)</f>
        <v>420036.15345996508</v>
      </c>
      <c r="AQ47" s="22">
        <f>((Data!$AJ$49*'Net zero Activity data'!AQ41)+Data!$AK$49)</f>
        <v>419970.88024777733</v>
      </c>
      <c r="AR47" s="22">
        <f>((Data!$AJ$49*'Net zero Activity data'!AR41)+Data!$AK$49)</f>
        <v>419895.83860289305</v>
      </c>
      <c r="AS47" s="22">
        <f>((Data!$AJ$49*'Net zero Activity data'!AS41)+Data!$AK$49)</f>
        <v>419816.99271598703</v>
      </c>
      <c r="AT47" s="22">
        <f>((Data!$AJ$49*'Net zero Activity data'!AT41)+Data!$AK$49)</f>
        <v>419730.45245104562</v>
      </c>
      <c r="AU47" s="22">
        <f>((Data!$AJ$49*'Net zero Activity data'!AU41)+Data!$AK$49)</f>
        <v>419639.32807764335</v>
      </c>
      <c r="AV47" s="22">
        <f>((Data!$AJ$49*'Net zero Activity data'!AV41)+Data!$AK$49)</f>
        <v>419545.36693469214</v>
      </c>
      <c r="AW47" s="22">
        <f>((Data!$AJ$49*'Net zero Activity data'!AW41)+Data!$AK$49)</f>
        <v>419453.28117789363</v>
      </c>
      <c r="AX47" s="22">
        <f>((Data!$AJ$49*'Net zero Activity data'!AX41)+Data!$AK$49)</f>
        <v>419345.31987271161</v>
      </c>
      <c r="AY47" s="22">
        <f>((Data!$AJ$49*'Net zero Activity data'!AY41)+Data!$AK$49)</f>
        <v>419233.19794570073</v>
      </c>
      <c r="AZ47" s="22">
        <f>((Data!$AJ$49*'Net zero Activity data'!AZ41)+Data!$AK$49)</f>
        <v>419117.12258360325</v>
      </c>
      <c r="BA47" s="22">
        <f>((Data!$AJ$49*'Net zero Activity data'!BA41)+Data!$AK$49)</f>
        <v>418987.07051821845</v>
      </c>
      <c r="BB47" s="22">
        <f>((Data!$AJ$49*'Net zero Activity data'!BB41)+Data!$AK$49)</f>
        <v>418866.55458106578</v>
      </c>
      <c r="BC47" s="22">
        <f>((Data!$AJ$49*'Net zero Activity data'!BC41)+Data!$AK$49)</f>
        <v>418740.27501040255</v>
      </c>
      <c r="BD47" s="22">
        <f>((Data!$AJ$49*'Net zero Activity data'!BD41)+Data!$AK$49)</f>
        <v>418605.53350171121</v>
      </c>
      <c r="BE47" s="22">
        <f>((Data!$AJ$49*'Net zero Activity data'!BE41)+Data!$AK$49)</f>
        <v>418481.19372588611</v>
      </c>
      <c r="BF47" s="22">
        <f>((Data!$AJ$49*'Net zero Activity data'!BF41)+Data!$AK$49)</f>
        <v>418357.26667155337</v>
      </c>
      <c r="BG47" s="22">
        <f>((Data!$AJ$49*'Net zero Activity data'!BG41)+Data!$AK$49)</f>
        <v>418235.32520100323</v>
      </c>
      <c r="BH47" s="22">
        <f>((Data!$AJ$49*'Net zero Activity data'!BH41)+Data!$AK$49)</f>
        <v>418105.57810020371</v>
      </c>
      <c r="BI47" s="22">
        <f>((Data!$AJ$49*'Net zero Activity data'!BI41)+Data!$AK$49)</f>
        <v>417985.53998164536</v>
      </c>
      <c r="BJ47" s="22">
        <f>((Data!$AJ$49*'Net zero Activity data'!BJ41)+Data!$AK$49)</f>
        <v>417866.54413191642</v>
      </c>
      <c r="BK47" s="22">
        <f>((Data!$AJ$49*'Net zero Activity data'!BK41)+Data!$AK$49)</f>
        <v>417746.60797014873</v>
      </c>
      <c r="BL47" s="22">
        <f>((Data!$AJ$49*'Net zero Activity data'!BL41)+Data!$AK$49)</f>
        <v>417625.27984634298</v>
      </c>
      <c r="BM47" s="22">
        <f>((Data!$AJ$49*'Net zero Activity data'!BM41)+Data!$AK$49)</f>
        <v>417504.53818456718</v>
      </c>
      <c r="BN47" s="22">
        <f>((Data!$AJ$49*'Net zero Activity data'!BN41)+Data!$AK$49)</f>
        <v>417478.55497608142</v>
      </c>
      <c r="BO47" s="22">
        <f>((Data!$AJ$49*'Net zero Activity data'!BO41)+Data!$AK$49)</f>
        <v>417471.81175362546</v>
      </c>
      <c r="BP47" s="22">
        <f>((Data!$AJ$49*'Net zero Activity data'!BP41)+Data!$AK$49)</f>
        <v>417466.45737135364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2773.7997903940009</v>
      </c>
      <c r="AN48" s="22">
        <f t="shared" si="47"/>
        <v>2773.0787351127938</v>
      </c>
      <c r="AO48" s="22">
        <f t="shared" si="47"/>
        <v>2772.6244688120828</v>
      </c>
      <c r="AP48" s="22">
        <f t="shared" si="47"/>
        <v>2772.2386128357703</v>
      </c>
      <c r="AQ48" s="22">
        <f t="shared" si="47"/>
        <v>2771.8078096353311</v>
      </c>
      <c r="AR48" s="22">
        <f t="shared" si="47"/>
        <v>2771.3125347790942</v>
      </c>
      <c r="AS48" s="22">
        <f t="shared" si="47"/>
        <v>2770.7921519255151</v>
      </c>
      <c r="AT48" s="22">
        <f t="shared" si="47"/>
        <v>2770.2209861769015</v>
      </c>
      <c r="AU48" s="22">
        <f t="shared" si="47"/>
        <v>2769.6195653124469</v>
      </c>
      <c r="AV48" s="22">
        <f t="shared" si="47"/>
        <v>2768.9994217689687</v>
      </c>
      <c r="AW48" s="22">
        <f t="shared" si="47"/>
        <v>2768.3916557740986</v>
      </c>
      <c r="AX48" s="22">
        <f t="shared" si="47"/>
        <v>2767.6791111598973</v>
      </c>
      <c r="AY48" s="22">
        <f t="shared" si="47"/>
        <v>2766.939106441625</v>
      </c>
      <c r="AZ48" s="22">
        <f t="shared" si="47"/>
        <v>2766.1730090517817</v>
      </c>
      <c r="BA48" s="22">
        <f t="shared" si="47"/>
        <v>2765.3146654202424</v>
      </c>
      <c r="BB48" s="22">
        <f t="shared" si="47"/>
        <v>2764.5192602350344</v>
      </c>
      <c r="BC48" s="22">
        <f t="shared" si="47"/>
        <v>2763.6858150686571</v>
      </c>
      <c r="BD48" s="22">
        <f t="shared" si="47"/>
        <v>2762.7965211112946</v>
      </c>
      <c r="BE48" s="22">
        <f t="shared" si="47"/>
        <v>2761.9758785908489</v>
      </c>
      <c r="BF48" s="22">
        <f t="shared" si="47"/>
        <v>2761.1579600322525</v>
      </c>
      <c r="BG48" s="22">
        <f t="shared" si="47"/>
        <v>2760.3531463266222</v>
      </c>
      <c r="BH48" s="22">
        <f t="shared" si="47"/>
        <v>2759.4968154613448</v>
      </c>
      <c r="BI48" s="22">
        <f t="shared" si="47"/>
        <v>2758.70456387886</v>
      </c>
      <c r="BJ48" s="22">
        <f t="shared" si="47"/>
        <v>2757.9191912706488</v>
      </c>
      <c r="BK48" s="22">
        <f t="shared" si="47"/>
        <v>2757.1276126029825</v>
      </c>
      <c r="BL48" s="22">
        <f t="shared" si="47"/>
        <v>2756.3268469858644</v>
      </c>
      <c r="BM48" s="22">
        <f t="shared" si="47"/>
        <v>2755.5299520181438</v>
      </c>
      <c r="BN48" s="22">
        <f t="shared" si="47"/>
        <v>2755.3584628421377</v>
      </c>
      <c r="BO48" s="22">
        <f t="shared" si="47"/>
        <v>2755.3139575739287</v>
      </c>
      <c r="BP48" s="22">
        <f t="shared" si="47"/>
        <v>2755.2786186509347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20732497.185878474</v>
      </c>
      <c r="AI50" s="22">
        <f>((AI5*Constants!$H63*Constants!$H81*(1-Constants!$H99))+(AI5*Constants!$H63*Constants!$H115))</f>
        <v>20765840.779266842</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20295051.218873963</v>
      </c>
      <c r="AM50" s="22">
        <f>((AM5*Constants!$H63*Constants!$H81*(1-Constants!$H99))+(AM5*Constants!$H63*Constants!$H115))</f>
        <v>20508457.019079987</v>
      </c>
      <c r="AN50" s="22">
        <f>((AN5*Constants!$H63*Constants!$H81*(1-Constants!$H99))+(AN5*Constants!$H63*Constants!$H115))</f>
        <v>20637452.223250728</v>
      </c>
      <c r="AO50" s="22">
        <f>((AO5*Constants!$H63*Constants!$H81*(1-Constants!$H99))+(AO5*Constants!$H63*Constants!$H115))</f>
        <v>20747872.359592158</v>
      </c>
      <c r="AP50" s="22">
        <f>((AP5*Constants!$H63*Constants!$H81*(1-Constants!$H99))+(AP5*Constants!$H63*Constants!$H115))</f>
        <v>20878453.698669523</v>
      </c>
      <c r="AQ50" s="22">
        <f>((AQ5*Constants!$H63*Constants!$H81*(1-Constants!$H99))+(AQ5*Constants!$H63*Constants!$H115))</f>
        <v>21036252.14479693</v>
      </c>
      <c r="AR50" s="22">
        <f>((AR5*Constants!$H63*Constants!$H81*(1-Constants!$H99))+(AR5*Constants!$H63*Constants!$H115))</f>
        <v>21194328.658045396</v>
      </c>
      <c r="AS50" s="22">
        <f>((AS5*Constants!$H63*Constants!$H81*(1-Constants!$H99))+(AS5*Constants!$H63*Constants!$H115))</f>
        <v>21375422.748519506</v>
      </c>
      <c r="AT50" s="22">
        <f>((AT5*Constants!$H63*Constants!$H81*(1-Constants!$H99))+(AT5*Constants!$H63*Constants!$H115))</f>
        <v>21572639.302510448</v>
      </c>
      <c r="AU50" s="22">
        <f>((AU5*Constants!$H63*Constants!$H81*(1-Constants!$H99))+(AU5*Constants!$H63*Constants!$H115))</f>
        <v>21782093.227043319</v>
      </c>
      <c r="AV50" s="22">
        <f>((AV5*Constants!$H63*Constants!$H81*(1-Constants!$H99))+(AV5*Constants!$H63*Constants!$H115))</f>
        <v>21992344.014763176</v>
      </c>
      <c r="AW50" s="22">
        <f>((AW5*Constants!$H63*Constants!$H81*(1-Constants!$H99))+(AW5*Constants!$H63*Constants!$H115))</f>
        <v>22237008.463475358</v>
      </c>
      <c r="AX50" s="22">
        <f>((AX5*Constants!$H63*Constants!$H81*(1-Constants!$H99))+(AX5*Constants!$H63*Constants!$H115))</f>
        <v>22498809.137731999</v>
      </c>
      <c r="AY50" s="22">
        <f>((AY5*Constants!$H63*Constants!$H81*(1-Constants!$H99))+(AY5*Constants!$H63*Constants!$H115))</f>
        <v>22777827.126059994</v>
      </c>
      <c r="AZ50" s="22">
        <f>((AZ5*Constants!$H63*Constants!$H81*(1-Constants!$H99))+(AZ5*Constants!$H63*Constants!$H115))</f>
        <v>23101570.381915439</v>
      </c>
      <c r="BA50" s="22">
        <f>((BA5*Constants!$H63*Constants!$H81*(1-Constants!$H99))+(BA5*Constants!$H63*Constants!$H115))</f>
        <v>23408144.860969007</v>
      </c>
      <c r="BB50" s="22">
        <f>((BB5*Constants!$H63*Constants!$H81*(1-Constants!$H99))+(BB5*Constants!$H63*Constants!$H115))</f>
        <v>23728504.830921825</v>
      </c>
      <c r="BC50" s="22">
        <f>((BC5*Constants!$H63*Constants!$H81*(1-Constants!$H99))+(BC5*Constants!$H63*Constants!$H115))</f>
        <v>24081747.332479548</v>
      </c>
      <c r="BD50" s="22">
        <f>((BD5*Constants!$H63*Constants!$H81*(1-Constants!$H99))+(BD5*Constants!$H63*Constants!$H115))</f>
        <v>24414433.095291883</v>
      </c>
      <c r="BE50" s="22">
        <f>((BE5*Constants!$H63*Constants!$H81*(1-Constants!$H99))+(BE5*Constants!$H63*Constants!$H115))</f>
        <v>24754590.292018492</v>
      </c>
      <c r="BF50" s="22">
        <f>((BF5*Constants!$H63*Constants!$H81*(1-Constants!$H99))+(BF5*Constants!$H63*Constants!$H115))</f>
        <v>25097474.126295839</v>
      </c>
      <c r="BG50" s="22">
        <f>((BG5*Constants!$H63*Constants!$H81*(1-Constants!$H99))+(BG5*Constants!$H63*Constants!$H115))</f>
        <v>25463823.379728153</v>
      </c>
      <c r="BH50" s="22">
        <f>((BH5*Constants!$H63*Constants!$H81*(1-Constants!$H99))+(BH5*Constants!$H63*Constants!$H115))</f>
        <v>25809005.608330689</v>
      </c>
      <c r="BI50" s="22">
        <f>((BI5*Constants!$H63*Constants!$H81*(1-Constants!$H99))+(BI5*Constants!$H63*Constants!$H115))</f>
        <v>26159450.087083336</v>
      </c>
      <c r="BJ50" s="22">
        <f>((BJ5*Constants!$H63*Constants!$H81*(1-Constants!$H99))+(BJ5*Constants!$H63*Constants!$H115))</f>
        <v>26521685.539469708</v>
      </c>
      <c r="BK50" s="22">
        <f>((BK5*Constants!$H63*Constants!$H81*(1-Constants!$H99))+(BK5*Constants!$H63*Constants!$H115))</f>
        <v>26897596.528244447</v>
      </c>
      <c r="BL50" s="22">
        <f>((BL5*Constants!$H63*Constants!$H81*(1-Constants!$H99))+(BL5*Constants!$H63*Constants!$H115))</f>
        <v>27271089.060285006</v>
      </c>
      <c r="BM50" s="22">
        <f>((BM5*Constants!$H63*Constants!$H81*(1-Constants!$H99))+(BM5*Constants!$H63*Constants!$H115))</f>
        <v>27320895.672128309</v>
      </c>
      <c r="BN50" s="22">
        <f>((BN5*Constants!$H63*Constants!$H81*(1-Constants!$H99))+(BN5*Constants!$H63*Constants!$H115))</f>
        <v>27305277.141027514</v>
      </c>
      <c r="BO50" s="22">
        <f>((BO5*Constants!$H63*Constants!$H81*(1-Constants!$H99))+(BO5*Constants!$H63*Constants!$H115))</f>
        <v>27286318.723802257</v>
      </c>
      <c r="BP50" s="22">
        <f>((BP5*Constants!$H63*Constants!$H81*(1-Constants!$H99))+(BP5*Constants!$H63*Constants!$H115))</f>
        <v>27238726.502609428</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60621215.638502978</v>
      </c>
      <c r="AI51" s="22">
        <f>((AI6*Constants!$H64*Constants!$H82*(1-Constants!$H100))+(AI6*Constants!$H64*Constants!$H116))</f>
        <v>60718711.330740973</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59342136.420103937</v>
      </c>
      <c r="AM51" s="22">
        <f>((AM6*Constants!$H64*Constants!$H82*(1-Constants!$H100))+(AM6*Constants!$H64*Constants!$H116))</f>
        <v>59966128.740797877</v>
      </c>
      <c r="AN51" s="22">
        <f>((AN6*Constants!$H64*Constants!$H82*(1-Constants!$H100))+(AN6*Constants!$H64*Constants!$H116))</f>
        <v>60343306.946503527</v>
      </c>
      <c r="AO51" s="22">
        <f>((AO6*Constants!$H64*Constants!$H82*(1-Constants!$H100))+(AO6*Constants!$H64*Constants!$H116))</f>
        <v>60666172.196934924</v>
      </c>
      <c r="AP51" s="22">
        <f>((AP6*Constants!$H64*Constants!$H82*(1-Constants!$H100))+(AP6*Constants!$H64*Constants!$H116))</f>
        <v>61047988.214735471</v>
      </c>
      <c r="AQ51" s="22">
        <f>((AQ6*Constants!$H64*Constants!$H82*(1-Constants!$H100))+(AQ6*Constants!$H64*Constants!$H116))</f>
        <v>61509386.257834017</v>
      </c>
      <c r="AR51" s="22">
        <f>((AR6*Constants!$H64*Constants!$H82*(1-Constants!$H100))+(AR6*Constants!$H64*Constants!$H116))</f>
        <v>61971597.361064985</v>
      </c>
      <c r="AS51" s="22">
        <f>((AS6*Constants!$H64*Constants!$H82*(1-Constants!$H100))+(AS6*Constants!$H64*Constants!$H116))</f>
        <v>62501111.187164381</v>
      </c>
      <c r="AT51" s="22">
        <f>((AT6*Constants!$H64*Constants!$H82*(1-Constants!$H100))+(AT6*Constants!$H64*Constants!$H116))</f>
        <v>63077766.625232428</v>
      </c>
      <c r="AU51" s="22">
        <f>((AU6*Constants!$H64*Constants!$H82*(1-Constants!$H100))+(AU6*Constants!$H64*Constants!$H116))</f>
        <v>63690203.776994675</v>
      </c>
      <c r="AV51" s="22">
        <f>((AV6*Constants!$H64*Constants!$H82*(1-Constants!$H100))+(AV6*Constants!$H64*Constants!$H116))</f>
        <v>64304970.933418646</v>
      </c>
      <c r="AW51" s="22">
        <f>((AW6*Constants!$H64*Constants!$H82*(1-Constants!$H100))+(AW6*Constants!$H64*Constants!$H116))</f>
        <v>65020362.628470182</v>
      </c>
      <c r="AX51" s="22">
        <f>((AX6*Constants!$H64*Constants!$H82*(1-Constants!$H100))+(AX6*Constants!$H64*Constants!$H116))</f>
        <v>65785860.146020889</v>
      </c>
      <c r="AY51" s="22">
        <f>((AY6*Constants!$H64*Constants!$H82*(1-Constants!$H100))+(AY6*Constants!$H64*Constants!$H116))</f>
        <v>66601700.586552747</v>
      </c>
      <c r="AZ51" s="22">
        <f>((AZ6*Constants!$H64*Constants!$H82*(1-Constants!$H100))+(AZ6*Constants!$H64*Constants!$H116))</f>
        <v>67548316.401751876</v>
      </c>
      <c r="BA51" s="22">
        <f>((BA6*Constants!$H64*Constants!$H82*(1-Constants!$H100))+(BA6*Constants!$H64*Constants!$H116))</f>
        <v>68444731.215526789</v>
      </c>
      <c r="BB51" s="22">
        <f>((BB6*Constants!$H64*Constants!$H82*(1-Constants!$H100))+(BB6*Constants!$H64*Constants!$H116))</f>
        <v>69381454.40166001</v>
      </c>
      <c r="BC51" s="22">
        <f>((BC6*Constants!$H64*Constants!$H82*(1-Constants!$H100))+(BC6*Constants!$H64*Constants!$H116))</f>
        <v>70414325.148855895</v>
      </c>
      <c r="BD51" s="22">
        <f>((BD6*Constants!$H64*Constants!$H82*(1-Constants!$H100))+(BD6*Constants!$H64*Constants!$H116))</f>
        <v>71387088.592954829</v>
      </c>
      <c r="BE51" s="22">
        <f>((BE6*Constants!$H64*Constants!$H82*(1-Constants!$H100))+(BE6*Constants!$H64*Constants!$H116))</f>
        <v>72381698.291385055</v>
      </c>
      <c r="BF51" s="22">
        <f>((BF6*Constants!$H64*Constants!$H82*(1-Constants!$H100))+(BF6*Constants!$H64*Constants!$H116))</f>
        <v>73384280.598297998</v>
      </c>
      <c r="BG51" s="22">
        <f>((BG6*Constants!$H64*Constants!$H82*(1-Constants!$H100))+(BG6*Constants!$H64*Constants!$H116))</f>
        <v>74455475.104787648</v>
      </c>
      <c r="BH51" s="22">
        <f>((BH6*Constants!$H64*Constants!$H82*(1-Constants!$H100))+(BH6*Constants!$H64*Constants!$H116))</f>
        <v>75464777.849511802</v>
      </c>
      <c r="BI51" s="22">
        <f>((BI6*Constants!$H64*Constants!$H82*(1-Constants!$H100))+(BI6*Constants!$H64*Constants!$H116))</f>
        <v>76489467.259828344</v>
      </c>
      <c r="BJ51" s="22">
        <f>((BJ6*Constants!$H64*Constants!$H82*(1-Constants!$H100))+(BJ6*Constants!$H64*Constants!$H116))</f>
        <v>77548633.132330269</v>
      </c>
      <c r="BK51" s="22">
        <f>((BK6*Constants!$H64*Constants!$H82*(1-Constants!$H100))+(BK6*Constants!$H64*Constants!$H116))</f>
        <v>78647785.873415321</v>
      </c>
      <c r="BL51" s="22">
        <f>((BL6*Constants!$H64*Constants!$H82*(1-Constants!$H100))+(BL6*Constants!$H64*Constants!$H116))</f>
        <v>79739867.117715359</v>
      </c>
      <c r="BM51" s="22">
        <f>((BM6*Constants!$H64*Constants!$H82*(1-Constants!$H100))+(BM6*Constants!$H64*Constants!$H116))</f>
        <v>79885500.194604576</v>
      </c>
      <c r="BN51" s="22">
        <f>((BN6*Constants!$H64*Constants!$H82*(1-Constants!$H100))+(BN6*Constants!$H64*Constants!$H116))</f>
        <v>79839832.066287488</v>
      </c>
      <c r="BO51" s="22">
        <f>((BO6*Constants!$H64*Constants!$H82*(1-Constants!$H100))+(BO6*Constants!$H64*Constants!$H116))</f>
        <v>79784398.208587036</v>
      </c>
      <c r="BP51" s="22">
        <f>((BP6*Constants!$H64*Constants!$H82*(1-Constants!$H100))+(BP6*Constants!$H64*Constants!$H116))</f>
        <v>79645239.945220143</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3242893.2308803126</v>
      </c>
      <c r="AI52" s="22">
        <f>((AI7*Constants!$H65*Constants!$H83*(1-Constants!$H101))+(AI7*Constants!$H65*Constants!$H117))</f>
        <v>3248108.7006967533</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3174469.7046376048</v>
      </c>
      <c r="AM52" s="22">
        <f>((AM7*Constants!$H65*Constants!$H83*(1-Constants!$H101))+(AM7*Constants!$H65*Constants!$H117))</f>
        <v>3207849.7754855147</v>
      </c>
      <c r="AN52" s="22">
        <f>((AN7*Constants!$H65*Constants!$H83*(1-Constants!$H101))+(AN7*Constants!$H65*Constants!$H117))</f>
        <v>3228026.6828146642</v>
      </c>
      <c r="AO52" s="22">
        <f>((AO7*Constants!$H65*Constants!$H83*(1-Constants!$H101))+(AO7*Constants!$H65*Constants!$H117))</f>
        <v>3245298.1532740169</v>
      </c>
      <c r="AP52" s="22">
        <f>((AP7*Constants!$H65*Constants!$H83*(1-Constants!$H101))+(AP7*Constants!$H65*Constants!$H117))</f>
        <v>3265723.1574004707</v>
      </c>
      <c r="AQ52" s="22">
        <f>((AQ7*Constants!$H65*Constants!$H83*(1-Constants!$H101))+(AQ7*Constants!$H65*Constants!$H117))</f>
        <v>3290405.3511662344</v>
      </c>
      <c r="AR52" s="22">
        <f>((AR7*Constants!$H65*Constants!$H83*(1-Constants!$H101))+(AR7*Constants!$H65*Constants!$H117))</f>
        <v>3315131.0390647375</v>
      </c>
      <c r="AS52" s="22">
        <f>((AS7*Constants!$H65*Constants!$H83*(1-Constants!$H101))+(AS7*Constants!$H65*Constants!$H117))</f>
        <v>3343457.0431580069</v>
      </c>
      <c r="AT52" s="22">
        <f>((AT7*Constants!$H65*Constants!$H83*(1-Constants!$H101))+(AT7*Constants!$H65*Constants!$H117))</f>
        <v>3374304.8576890216</v>
      </c>
      <c r="AU52" s="22">
        <f>((AU7*Constants!$H65*Constants!$H83*(1-Constants!$H101))+(AU7*Constants!$H65*Constants!$H117))</f>
        <v>3407066.7921515824</v>
      </c>
      <c r="AV52" s="22">
        <f>((AV7*Constants!$H65*Constants!$H83*(1-Constants!$H101))+(AV7*Constants!$H65*Constants!$H117))</f>
        <v>3439953.3687260821</v>
      </c>
      <c r="AW52" s="22">
        <f>((AW7*Constants!$H65*Constants!$H83*(1-Constants!$H101))+(AW7*Constants!$H65*Constants!$H117))</f>
        <v>3478222.7907572212</v>
      </c>
      <c r="AX52" s="22">
        <f>((AX7*Constants!$H65*Constants!$H83*(1-Constants!$H101))+(AX7*Constants!$H65*Constants!$H117))</f>
        <v>3519172.5917761279</v>
      </c>
      <c r="AY52" s="22">
        <f>((AY7*Constants!$H65*Constants!$H83*(1-Constants!$H101))+(AY7*Constants!$H65*Constants!$H117))</f>
        <v>3562815.4553217208</v>
      </c>
      <c r="AZ52" s="22">
        <f>((AZ7*Constants!$H65*Constants!$H83*(1-Constants!$H101))+(AZ7*Constants!$H65*Constants!$H117))</f>
        <v>3613454.0640500449</v>
      </c>
      <c r="BA52" s="22">
        <f>((BA7*Constants!$H65*Constants!$H83*(1-Constants!$H101))+(BA7*Constants!$H65*Constants!$H117))</f>
        <v>3661407.2022547685</v>
      </c>
      <c r="BB52" s="22">
        <f>((BB7*Constants!$H65*Constants!$H83*(1-Constants!$H101))+(BB7*Constants!$H65*Constants!$H117))</f>
        <v>3711516.6111065224</v>
      </c>
      <c r="BC52" s="22">
        <f>((BC7*Constants!$H65*Constants!$H83*(1-Constants!$H101))+(BC7*Constants!$H65*Constants!$H117))</f>
        <v>3766769.372358121</v>
      </c>
      <c r="BD52" s="22">
        <f>((BD7*Constants!$H65*Constants!$H83*(1-Constants!$H101))+(BD7*Constants!$H65*Constants!$H117))</f>
        <v>3818806.7318021739</v>
      </c>
      <c r="BE52" s="22">
        <f>((BE7*Constants!$H65*Constants!$H83*(1-Constants!$H101))+(BE7*Constants!$H65*Constants!$H117))</f>
        <v>3872012.7426753491</v>
      </c>
      <c r="BF52" s="22">
        <f>((BF7*Constants!$H65*Constants!$H83*(1-Constants!$H101))+(BF7*Constants!$H65*Constants!$H117))</f>
        <v>3925645.2431497099</v>
      </c>
      <c r="BG52" s="22">
        <f>((BG7*Constants!$H65*Constants!$H83*(1-Constants!$H101))+(BG7*Constants!$H65*Constants!$H117))</f>
        <v>3982948.1094393963</v>
      </c>
      <c r="BH52" s="22">
        <f>((BH7*Constants!$H65*Constants!$H83*(1-Constants!$H101))+(BH7*Constants!$H65*Constants!$H117))</f>
        <v>4036940.1154442392</v>
      </c>
      <c r="BI52" s="22">
        <f>((BI7*Constants!$H65*Constants!$H83*(1-Constants!$H101))+(BI7*Constants!$H65*Constants!$H117))</f>
        <v>4091755.2213023226</v>
      </c>
      <c r="BJ52" s="22">
        <f>((BJ7*Constants!$H65*Constants!$H83*(1-Constants!$H101))+(BJ7*Constants!$H65*Constants!$H117))</f>
        <v>4148414.6234957431</v>
      </c>
      <c r="BK52" s="22">
        <f>((BK7*Constants!$H65*Constants!$H83*(1-Constants!$H101))+(BK7*Constants!$H65*Constants!$H117))</f>
        <v>4207213.0976969814</v>
      </c>
      <c r="BL52" s="22">
        <f>((BL7*Constants!$H65*Constants!$H83*(1-Constants!$H101))+(BL7*Constants!$H65*Constants!$H117))</f>
        <v>4265633.2866920456</v>
      </c>
      <c r="BM52" s="22">
        <f>((BM7*Constants!$H65*Constants!$H83*(1-Constants!$H101))+(BM7*Constants!$H65*Constants!$H117))</f>
        <v>4273423.8351701982</v>
      </c>
      <c r="BN52" s="22">
        <f>((BN7*Constants!$H65*Constants!$H83*(1-Constants!$H101))+(BN7*Constants!$H65*Constants!$H117))</f>
        <v>4270980.8477997445</v>
      </c>
      <c r="BO52" s="22">
        <f>((BO7*Constants!$H65*Constants!$H83*(1-Constants!$H101))+(BO7*Constants!$H65*Constants!$H117))</f>
        <v>4268015.4489702256</v>
      </c>
      <c r="BP52" s="22">
        <f>((BP7*Constants!$H65*Constants!$H83*(1-Constants!$H101))+(BP7*Constants!$H65*Constants!$H117))</f>
        <v>4260571.2665080242</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25454532.089860555</v>
      </c>
      <c r="AE53" s="22">
        <f>((AE8*Constants!$H66*Constants!$H84*(1-Constants!$H102))+(AE8*Constants!$H66*Constants!$H118))</f>
        <v>25233773.062151946</v>
      </c>
      <c r="AF53" s="22">
        <f>((AF8*Constants!$H66*Constants!$H84*(1-Constants!$H102))+(AF8*Constants!$H66*Constants!$H118))</f>
        <v>25149736.783242296</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23201224.762306098</v>
      </c>
      <c r="AK53" s="22">
        <f>((AK8*Constants!$H66*Constants!$H84*(1-Constants!$H102))+(AK8*Constants!$H66*Constants!$H118))</f>
        <v>22731815.556191605</v>
      </c>
      <c r="AL53" s="22">
        <f>((AL8*Constants!$H66*Constants!$H84*(1-Constants!$H102))+(AL8*Constants!$H66*Constants!$H118))</f>
        <v>19997369.733895183</v>
      </c>
      <c r="AM53" s="22">
        <f>((AM8*Constants!$H66*Constants!$H84*(1-Constants!$H102))+(AM8*Constants!$H66*Constants!$H118))</f>
        <v>20322190.174976192</v>
      </c>
      <c r="AN53" s="22">
        <f>((AN8*Constants!$H66*Constants!$H84*(1-Constants!$H102))+(AN8*Constants!$H66*Constants!$H118))</f>
        <v>20365591.038387287</v>
      </c>
      <c r="AO53" s="22">
        <f>((AO8*Constants!$H66*Constants!$H84*(1-Constants!$H102))+(AO8*Constants!$H66*Constants!$H118))</f>
        <v>20339375.915902369</v>
      </c>
      <c r="AP53" s="22">
        <f>((AP8*Constants!$H66*Constants!$H84*(1-Constants!$H102))+(AP8*Constants!$H66*Constants!$H118))</f>
        <v>20362277.879657704</v>
      </c>
      <c r="AQ53" s="22">
        <f>((AQ8*Constants!$H66*Constants!$H84*(1-Constants!$H102))+(AQ8*Constants!$H66*Constants!$H118))</f>
        <v>20453103.155894268</v>
      </c>
      <c r="AR53" s="22">
        <f>((AR8*Constants!$H66*Constants!$H84*(1-Constants!$H102))+(AR8*Constants!$H66*Constants!$H118))</f>
        <v>20572029.478586018</v>
      </c>
      <c r="AS53" s="22">
        <f>((AS8*Constants!$H66*Constants!$H84*(1-Constants!$H102))+(AS8*Constants!$H66*Constants!$H118))</f>
        <v>20742956.402488831</v>
      </c>
      <c r="AT53" s="22">
        <f>((AT8*Constants!$H66*Constants!$H84*(1-Constants!$H102))+(AT8*Constants!$H66*Constants!$H118))</f>
        <v>20944354.728500534</v>
      </c>
      <c r="AU53" s="22">
        <f>((AU8*Constants!$H66*Constants!$H84*(1-Constants!$H102))+(AU8*Constants!$H66*Constants!$H118))</f>
        <v>21164183.141366359</v>
      </c>
      <c r="AV53" s="22">
        <f>((AV8*Constants!$H66*Constants!$H84*(1-Constants!$H102))+(AV8*Constants!$H66*Constants!$H118))</f>
        <v>21370437.144291278</v>
      </c>
      <c r="AW53" s="22">
        <f>((AW8*Constants!$H66*Constants!$H84*(1-Constants!$H102))+(AW8*Constants!$H66*Constants!$H118))</f>
        <v>21502379.05986838</v>
      </c>
      <c r="AX53" s="22">
        <f>((AX8*Constants!$H66*Constants!$H84*(1-Constants!$H102))+(AX8*Constants!$H66*Constants!$H118))</f>
        <v>21652948.285424843</v>
      </c>
      <c r="AY53" s="22">
        <f>((AY8*Constants!$H66*Constants!$H84*(1-Constants!$H102))+(AY8*Constants!$H66*Constants!$H118))</f>
        <v>21820106.618311837</v>
      </c>
      <c r="AZ53" s="22">
        <f>((AZ8*Constants!$H66*Constants!$H84*(1-Constants!$H102))+(AZ8*Constants!$H66*Constants!$H118))</f>
        <v>22069932.086936407</v>
      </c>
      <c r="BA53" s="22">
        <f>((BA8*Constants!$H66*Constants!$H84*(1-Constants!$H102))+(BA8*Constants!$H66*Constants!$H118))</f>
        <v>22245330.18062992</v>
      </c>
      <c r="BB53" s="22">
        <f>((BB8*Constants!$H66*Constants!$H84*(1-Constants!$H102))+(BB8*Constants!$H66*Constants!$H118))</f>
        <v>22448944.376589153</v>
      </c>
      <c r="BC53" s="22">
        <f>((BC8*Constants!$H66*Constants!$H84*(1-Constants!$H102))+(BC8*Constants!$H66*Constants!$H118))</f>
        <v>22696779.218955528</v>
      </c>
      <c r="BD53" s="22">
        <f>((BD8*Constants!$H66*Constants!$H84*(1-Constants!$H102))+(BD8*Constants!$H66*Constants!$H118))</f>
        <v>22863672.92262591</v>
      </c>
      <c r="BE53" s="22">
        <f>((BE8*Constants!$H66*Constants!$H84*(1-Constants!$H102))+(BE8*Constants!$H66*Constants!$H118))</f>
        <v>23015486.671477068</v>
      </c>
      <c r="BF53" s="22">
        <f>((BF8*Constants!$H66*Constants!$H84*(1-Constants!$H102))+(BF8*Constants!$H66*Constants!$H118))</f>
        <v>23141576.06426594</v>
      </c>
      <c r="BG53" s="22">
        <f>((BG8*Constants!$H66*Constants!$H84*(1-Constants!$H102))+(BG8*Constants!$H66*Constants!$H118))</f>
        <v>23425433.796045069</v>
      </c>
      <c r="BH53" s="22">
        <f>((BH8*Constants!$H66*Constants!$H84*(1-Constants!$H102))+(BH8*Constants!$H66*Constants!$H118))</f>
        <v>23638213.276953924</v>
      </c>
      <c r="BI53" s="22">
        <f>((BI8*Constants!$H66*Constants!$H84*(1-Constants!$H102))+(BI8*Constants!$H66*Constants!$H118))</f>
        <v>23836433.225855984</v>
      </c>
      <c r="BJ53" s="22">
        <f>((BJ8*Constants!$H66*Constants!$H84*(1-Constants!$H102))+(BJ8*Constants!$H66*Constants!$H118))</f>
        <v>24032845.850922957</v>
      </c>
      <c r="BK53" s="22">
        <f>((BK8*Constants!$H66*Constants!$H84*(1-Constants!$H102))+(BK8*Constants!$H66*Constants!$H118))</f>
        <v>24230148.029526211</v>
      </c>
      <c r="BL53" s="22">
        <f>((BL8*Constants!$H66*Constants!$H84*(1-Constants!$H102))+(BL8*Constants!$H66*Constants!$H118))</f>
        <v>24415971.040498324</v>
      </c>
      <c r="BM53" s="22">
        <f>((BM8*Constants!$H66*Constants!$H84*(1-Constants!$H102))+(BM8*Constants!$H66*Constants!$H118))</f>
        <v>23977686.501960691</v>
      </c>
      <c r="BN53" s="22">
        <f>((BN8*Constants!$H66*Constants!$H84*(1-Constants!$H102))+(BN8*Constants!$H66*Constants!$H118))</f>
        <v>23421633.418350365</v>
      </c>
      <c r="BO53" s="22">
        <f>((BO8*Constants!$H66*Constants!$H84*(1-Constants!$H102))+(BO8*Constants!$H66*Constants!$H118))</f>
        <v>22865426.050097473</v>
      </c>
      <c r="BP53" s="22">
        <f>((BP8*Constants!$H66*Constants!$H84*(1-Constants!$H102))+(BP8*Constants!$H66*Constants!$H118))</f>
        <v>22265730.50830875</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169291745.38087153</v>
      </c>
      <c r="AE54" s="22">
        <f>((AE9*Constants!$H67*Constants!$H85*(1-Constants!$H103))+(AE9*Constants!$H67*Constants!$H119))</f>
        <v>167823532.13784513</v>
      </c>
      <c r="AF54" s="22">
        <f>((AF9*Constants!$H67*Constants!$H85*(1-Constants!$H103))+(AF9*Constants!$H67*Constants!$H119))</f>
        <v>167264627.80278584</v>
      </c>
      <c r="AG54" s="22">
        <f>((AG9*Constants!$H67*Constants!$H85*(1-Constants!$H103))+(AG9*Constants!$H67*Constants!$H119))</f>
        <v>165031027.64316037</v>
      </c>
      <c r="AH54" s="22">
        <f>((AH9*Constants!$H67*Constants!$H85*(1-Constants!$H103))+(AH9*Constants!$H67*Constants!$H119))</f>
        <v>161788902.46317405</v>
      </c>
      <c r="AI54" s="22">
        <f>((AI9*Constants!$H67*Constants!$H85*(1-Constants!$H103))+(AI9*Constants!$H67*Constants!$H119))</f>
        <v>157605294.33597651</v>
      </c>
      <c r="AJ54" s="22">
        <f>((AJ9*Constants!$H67*Constants!$H85*(1-Constants!$H103))+(AJ9*Constants!$H67*Constants!$H119))</f>
        <v>154305560.248317</v>
      </c>
      <c r="AK54" s="22">
        <f>((AK9*Constants!$H67*Constants!$H85*(1-Constants!$H103))+(AK9*Constants!$H67*Constants!$H119))</f>
        <v>151183636.67414033</v>
      </c>
      <c r="AL54" s="22">
        <f>((AL9*Constants!$H67*Constants!$H85*(1-Constants!$H103))+(AL9*Constants!$H67*Constants!$H119))</f>
        <v>132997519.39365843</v>
      </c>
      <c r="AM54" s="22">
        <f>((AM9*Constants!$H67*Constants!$H85*(1-Constants!$H103))+(AM9*Constants!$H67*Constants!$H119))</f>
        <v>135157819.14742583</v>
      </c>
      <c r="AN54" s="22">
        <f>((AN9*Constants!$H67*Constants!$H85*(1-Constants!$H103))+(AN9*Constants!$H67*Constants!$H119))</f>
        <v>135446467.4671813</v>
      </c>
      <c r="AO54" s="22">
        <f>((AO9*Constants!$H67*Constants!$H85*(1-Constants!$H103))+(AO9*Constants!$H67*Constants!$H119))</f>
        <v>135272117.22474986</v>
      </c>
      <c r="AP54" s="22">
        <f>((AP9*Constants!$H67*Constants!$H85*(1-Constants!$H103))+(AP9*Constants!$H67*Constants!$H119))</f>
        <v>135424432.47466704</v>
      </c>
      <c r="AQ54" s="22">
        <f>((AQ9*Constants!$H67*Constants!$H85*(1-Constants!$H103))+(AQ9*Constants!$H67*Constants!$H119))</f>
        <v>136028488.73798808</v>
      </c>
      <c r="AR54" s="22">
        <f>((AR9*Constants!$H67*Constants!$H85*(1-Constants!$H103))+(AR9*Constants!$H67*Constants!$H119))</f>
        <v>136819438.05377749</v>
      </c>
      <c r="AS54" s="22">
        <f>((AS9*Constants!$H67*Constants!$H85*(1-Constants!$H103))+(AS9*Constants!$H67*Constants!$H119))</f>
        <v>137956230.40092963</v>
      </c>
      <c r="AT54" s="22">
        <f>((AT9*Constants!$H67*Constants!$H85*(1-Constants!$H103))+(AT9*Constants!$H67*Constants!$H119))</f>
        <v>139295680.44491163</v>
      </c>
      <c r="AU54" s="22">
        <f>((AU9*Constants!$H67*Constants!$H85*(1-Constants!$H103))+(AU9*Constants!$H67*Constants!$H119))</f>
        <v>140757704.40068442</v>
      </c>
      <c r="AV54" s="22">
        <f>((AV9*Constants!$H67*Constants!$H85*(1-Constants!$H103))+(AV9*Constants!$H67*Constants!$H119))</f>
        <v>142129448.34096527</v>
      </c>
      <c r="AW54" s="22">
        <f>((AW9*Constants!$H67*Constants!$H85*(1-Constants!$H103))+(AW9*Constants!$H67*Constants!$H119))</f>
        <v>143006961.11936128</v>
      </c>
      <c r="AX54" s="22">
        <f>((AX9*Constants!$H67*Constants!$H85*(1-Constants!$H103))+(AX9*Constants!$H67*Constants!$H119))</f>
        <v>144008359.4913727</v>
      </c>
      <c r="AY54" s="22">
        <f>((AY9*Constants!$H67*Constants!$H85*(1-Constants!$H103))+(AY9*Constants!$H67*Constants!$H119))</f>
        <v>145120087.87944502</v>
      </c>
      <c r="AZ54" s="22">
        <f>((AZ9*Constants!$H67*Constants!$H85*(1-Constants!$H103))+(AZ9*Constants!$H67*Constants!$H119))</f>
        <v>146781614.77275982</v>
      </c>
      <c r="BA54" s="22">
        <f>((BA9*Constants!$H67*Constants!$H85*(1-Constants!$H103))+(BA9*Constants!$H67*Constants!$H119))</f>
        <v>147948143.75522265</v>
      </c>
      <c r="BB54" s="22">
        <f>((BB9*Constants!$H67*Constants!$H85*(1-Constants!$H103))+(BB9*Constants!$H67*Constants!$H119))</f>
        <v>149302330.99765843</v>
      </c>
      <c r="BC54" s="22">
        <f>((BC9*Constants!$H67*Constants!$H85*(1-Constants!$H103))+(BC9*Constants!$H67*Constants!$H119))</f>
        <v>150950618.73212868</v>
      </c>
      <c r="BD54" s="22">
        <f>((BD9*Constants!$H67*Constants!$H85*(1-Constants!$H103))+(BD9*Constants!$H67*Constants!$H119))</f>
        <v>152060587.1372714</v>
      </c>
      <c r="BE54" s="22">
        <f>((BE9*Constants!$H67*Constants!$H85*(1-Constants!$H103))+(BE9*Constants!$H67*Constants!$H119))</f>
        <v>153070262.52337149</v>
      </c>
      <c r="BF54" s="22">
        <f>((BF9*Constants!$H67*Constants!$H85*(1-Constants!$H103))+(BF9*Constants!$H67*Constants!$H119))</f>
        <v>153908851.63213551</v>
      </c>
      <c r="BG54" s="22">
        <f>((BG9*Constants!$H67*Constants!$H85*(1-Constants!$H103))+(BG9*Constants!$H67*Constants!$H119))</f>
        <v>155796718.62112981</v>
      </c>
      <c r="BH54" s="22">
        <f>((BH9*Constants!$H67*Constants!$H85*(1-Constants!$H103))+(BH9*Constants!$H67*Constants!$H119))</f>
        <v>157211861.88823569</v>
      </c>
      <c r="BI54" s="22">
        <f>((BI9*Constants!$H67*Constants!$H85*(1-Constants!$H103))+(BI9*Constants!$H67*Constants!$H119))</f>
        <v>158530173.33864745</v>
      </c>
      <c r="BJ54" s="22">
        <f>((BJ9*Constants!$H67*Constants!$H85*(1-Constants!$H103))+(BJ9*Constants!$H67*Constants!$H119))</f>
        <v>159836464.728921</v>
      </c>
      <c r="BK54" s="22">
        <f>((BK9*Constants!$H67*Constants!$H85*(1-Constants!$H103))+(BK9*Constants!$H67*Constants!$H119))</f>
        <v>161148672.31793809</v>
      </c>
      <c r="BL54" s="22">
        <f>((BL9*Constants!$H67*Constants!$H85*(1-Constants!$H103))+(BL9*Constants!$H67*Constants!$H119))</f>
        <v>162384534.82557884</v>
      </c>
      <c r="BM54" s="22">
        <f>((BM9*Constants!$H67*Constants!$H85*(1-Constants!$H103))+(BM9*Constants!$H67*Constants!$H119))</f>
        <v>159469613.65395606</v>
      </c>
      <c r="BN54" s="22">
        <f>((BN9*Constants!$H67*Constants!$H85*(1-Constants!$H103))+(BN9*Constants!$H67*Constants!$H119))</f>
        <v>155771443.25677541</v>
      </c>
      <c r="BO54" s="22">
        <f>((BO9*Constants!$H67*Constants!$H85*(1-Constants!$H103))+(BO9*Constants!$H67*Constants!$H119))</f>
        <v>152072246.7509107</v>
      </c>
      <c r="BP54" s="22">
        <f>((BP9*Constants!$H67*Constants!$H85*(1-Constants!$H103))+(BP9*Constants!$H67*Constants!$H119))</f>
        <v>148083821.24742323</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22601454.870712787</v>
      </c>
      <c r="AF55" s="22">
        <f>((AF10*Constants!$H68*Constants!$H86*(1-Constants!$H104))+(AF10*Constants!$H68*Constants!$H120))</f>
        <v>23476461.448728904</v>
      </c>
      <c r="AG55" s="22">
        <f>((AG10*Constants!$H68*Constants!$H86*(1-Constants!$H104))+(AG10*Constants!$H68*Constants!$H120))</f>
        <v>24129022.140224975</v>
      </c>
      <c r="AH55" s="22">
        <f>((AH10*Constants!$H68*Constants!$H86*(1-Constants!$H104))+(AH10*Constants!$H68*Constants!$H120))</f>
        <v>24632268.790066551</v>
      </c>
      <c r="AI55" s="22">
        <f>((AI10*Constants!$H68*Constants!$H86*(1-Constants!$H104))+(AI10*Constants!$H68*Constants!$H120))</f>
        <v>24979009.110318452</v>
      </c>
      <c r="AJ55" s="22">
        <f>((AJ10*Constants!$H68*Constants!$H86*(1-Constants!$H104))+(AJ10*Constants!$H68*Constants!$H120))</f>
        <v>25452454.13795951</v>
      </c>
      <c r="AK55" s="22">
        <f>((AK10*Constants!$H68*Constants!$H86*(1-Constants!$H104))+(AK10*Constants!$H68*Constants!$H120))</f>
        <v>25948762.759661101</v>
      </c>
      <c r="AL55" s="22">
        <f>((AL10*Constants!$H68*Constants!$H86*(1-Constants!$H104))+(AL10*Constants!$H68*Constants!$H120))</f>
        <v>23749925.788327374</v>
      </c>
      <c r="AM55" s="22">
        <f>((AM10*Constants!$H68*Constants!$H86*(1-Constants!$H104))+(AM10*Constants!$H68*Constants!$H120))</f>
        <v>24717193.609112967</v>
      </c>
      <c r="AN55" s="22">
        <f>((AN10*Constants!$H68*Constants!$H86*(1-Constants!$H104))+(AN10*Constants!$H68*Constants!$H120))</f>
        <v>25358561.29172007</v>
      </c>
      <c r="AO55" s="22">
        <f>((AO10*Constants!$H68*Constants!$H86*(1-Constants!$H104))+(AO10*Constants!$H68*Constants!$H120))</f>
        <v>25920061.321162425</v>
      </c>
      <c r="AP55" s="22">
        <f>((AP10*Constants!$H68*Constants!$H86*(1-Constants!$H104))+(AP10*Constants!$H68*Constants!$H120))</f>
        <v>26550846.940043088</v>
      </c>
      <c r="AQ55" s="22">
        <f>((AQ10*Constants!$H68*Constants!$H86*(1-Constants!$H104))+(AQ10*Constants!$H68*Constants!$H120))</f>
        <v>27280826.537651453</v>
      </c>
      <c r="AR55" s="22">
        <f>((AR10*Constants!$H68*Constants!$H86*(1-Constants!$H104))+(AR10*Constants!$H68*Constants!$H120))</f>
        <v>28062307.099628583</v>
      </c>
      <c r="AS55" s="22">
        <f>((AS10*Constants!$H68*Constants!$H86*(1-Constants!$H104))+(AS10*Constants!$H68*Constants!$H120))</f>
        <v>28931741.373166189</v>
      </c>
      <c r="AT55" s="22">
        <f>((AT10*Constants!$H68*Constants!$H86*(1-Constants!$H104))+(AT10*Constants!$H68*Constants!$H120))</f>
        <v>29863849.968029127</v>
      </c>
      <c r="AU55" s="22">
        <f>((AU10*Constants!$H68*Constants!$H86*(1-Constants!$H104))+(AU10*Constants!$H68*Constants!$H120))</f>
        <v>30844607.319146343</v>
      </c>
      <c r="AV55" s="22">
        <f>((AV10*Constants!$H68*Constants!$H86*(1-Constants!$H104))+(AV10*Constants!$H68*Constants!$H120))</f>
        <v>31828808.926666461</v>
      </c>
      <c r="AW55" s="22">
        <f>((AW10*Constants!$H68*Constants!$H86*(1-Constants!$H104))+(AW10*Constants!$H68*Constants!$H120))</f>
        <v>33087367.657124646</v>
      </c>
      <c r="AX55" s="22">
        <f>((AX10*Constants!$H68*Constants!$H86*(1-Constants!$H104))+(AX10*Constants!$H68*Constants!$H120))</f>
        <v>34426128.682880305</v>
      </c>
      <c r="AY55" s="22">
        <f>((AY10*Constants!$H68*Constants!$H86*(1-Constants!$H104))+(AY10*Constants!$H68*Constants!$H120))</f>
        <v>35847521.200960174</v>
      </c>
      <c r="AZ55" s="22">
        <f>((AZ10*Constants!$H68*Constants!$H86*(1-Constants!$H104))+(AZ10*Constants!$H68*Constants!$H120))</f>
        <v>37469583.478058711</v>
      </c>
      <c r="BA55" s="22">
        <f>((BA10*Constants!$H68*Constants!$H86*(1-Constants!$H104))+(BA10*Constants!$H68*Constants!$H120))</f>
        <v>39034227.283764243</v>
      </c>
      <c r="BB55" s="22">
        <f>((BB10*Constants!$H68*Constants!$H86*(1-Constants!$H104))+(BB10*Constants!$H68*Constants!$H120))</f>
        <v>40718663.580948241</v>
      </c>
      <c r="BC55" s="22">
        <f>((BC10*Constants!$H68*Constants!$H86*(1-Constants!$H104))+(BC10*Constants!$H68*Constants!$H120))</f>
        <v>42562140.560039952</v>
      </c>
      <c r="BD55" s="22">
        <f>((BD10*Constants!$H68*Constants!$H86*(1-Constants!$H104))+(BD10*Constants!$H68*Constants!$H120))</f>
        <v>44334977.340573877</v>
      </c>
      <c r="BE55" s="22">
        <f>((BE10*Constants!$H68*Constants!$H86*(1-Constants!$H104))+(BE10*Constants!$H68*Constants!$H120))</f>
        <v>46158375.773492903</v>
      </c>
      <c r="BF55" s="22">
        <f>((BF10*Constants!$H68*Constants!$H86*(1-Constants!$H104))+(BF10*Constants!$H68*Constants!$H120))</f>
        <v>48012120.996534638</v>
      </c>
      <c r="BG55" s="22">
        <f>((BG10*Constants!$H68*Constants!$H86*(1-Constants!$H104))+(BG10*Constants!$H68*Constants!$H120))</f>
        <v>49972334.126081459</v>
      </c>
      <c r="BH55" s="22">
        <f>((BH10*Constants!$H68*Constants!$H86*(1-Constants!$H104))+(BH10*Constants!$H68*Constants!$H120))</f>
        <v>51853953.074787237</v>
      </c>
      <c r="BI55" s="22">
        <f>((BI10*Constants!$H68*Constants!$H86*(1-Constants!$H104))+(BI10*Constants!$H68*Constants!$H120))</f>
        <v>53774984.79083214</v>
      </c>
      <c r="BJ55" s="22">
        <f>((BJ10*Constants!$H68*Constants!$H86*(1-Constants!$H104))+(BJ10*Constants!$H68*Constants!$H120))</f>
        <v>55765807.377749681</v>
      </c>
      <c r="BK55" s="22">
        <f>((BK10*Constants!$H68*Constants!$H86*(1-Constants!$H104))+(BK10*Constants!$H68*Constants!$H120))</f>
        <v>57836236.116241038</v>
      </c>
      <c r="BL55" s="22">
        <f>((BL10*Constants!$H68*Constants!$H86*(1-Constants!$H104))+(BL10*Constants!$H68*Constants!$H120))</f>
        <v>59960051.42955225</v>
      </c>
      <c r="BM55" s="22">
        <f>((BM10*Constants!$H68*Constants!$H86*(1-Constants!$H104))+(BM10*Constants!$H68*Constants!$H120))</f>
        <v>60590949.16355598</v>
      </c>
      <c r="BN55" s="22">
        <f>((BN10*Constants!$H68*Constants!$H86*(1-Constants!$H104))+(BN10*Constants!$H68*Constants!$H120))</f>
        <v>60912193.701553792</v>
      </c>
      <c r="BO55" s="22">
        <f>((BO10*Constants!$H68*Constants!$H86*(1-Constants!$H104))+(BO10*Constants!$H68*Constants!$H120))</f>
        <v>61211471.240712054</v>
      </c>
      <c r="BP55" s="22">
        <f>((BP10*Constants!$H68*Constants!$H86*(1-Constants!$H104))+(BP10*Constants!$H68*Constants!$H120))</f>
        <v>61368105.502931863</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3788467.0187979373</v>
      </c>
      <c r="AM56" s="22">
        <f>((AM11*Constants!$H69*Constants!$H87*(1-Constants!$H105))+(AM11*Constants!$H69*Constants!$H121))</f>
        <v>3794167.1366854291</v>
      </c>
      <c r="AN56" s="22">
        <f>((AN11*Constants!$H69*Constants!$H87*(1-Constants!$H105))+(AN11*Constants!$H69*Constants!$H121))</f>
        <v>3800503.6220034412</v>
      </c>
      <c r="AO56" s="22">
        <f>((AO11*Constants!$H69*Constants!$H87*(1-Constants!$H105))+(AO11*Constants!$H69*Constants!$H121))</f>
        <v>3807645.0823961687</v>
      </c>
      <c r="AP56" s="22">
        <f>((AP11*Constants!$H69*Constants!$H87*(1-Constants!$H105))+(AP11*Constants!$H69*Constants!$H121))</f>
        <v>3815674.364527937</v>
      </c>
      <c r="AQ56" s="22">
        <f>((AQ11*Constants!$H69*Constants!$H87*(1-Constants!$H105))+(AQ11*Constants!$H69*Constants!$H121))</f>
        <v>3824572.1059586783</v>
      </c>
      <c r="AR56" s="22">
        <f>((AR11*Constants!$H69*Constants!$H87*(1-Constants!$H105))+(AR11*Constants!$H69*Constants!$H121))</f>
        <v>3830042.622925696</v>
      </c>
      <c r="AS56" s="22">
        <f>((AS11*Constants!$H69*Constants!$H87*(1-Constants!$H105))+(AS11*Constants!$H69*Constants!$H121))</f>
        <v>3836248.5298808203</v>
      </c>
      <c r="AT56" s="22">
        <f>((AT11*Constants!$H69*Constants!$H87*(1-Constants!$H105))+(AT11*Constants!$H69*Constants!$H121))</f>
        <v>3843133.7083308608</v>
      </c>
      <c r="AU56" s="22">
        <f>((AU11*Constants!$H69*Constants!$H87*(1-Constants!$H105))+(AU11*Constants!$H69*Constants!$H121))</f>
        <v>3850655.6249027788</v>
      </c>
      <c r="AV56" s="22">
        <f>((AV11*Constants!$H69*Constants!$H87*(1-Constants!$H105))+(AV11*Constants!$H69*Constants!$H121))</f>
        <v>3858748.9884632383</v>
      </c>
      <c r="AW56" s="22">
        <f>((AW11*Constants!$H69*Constants!$H87*(1-Constants!$H105))+(AW11*Constants!$H69*Constants!$H121))</f>
        <v>3864144.2847967991</v>
      </c>
      <c r="AX56" s="22">
        <f>((AX11*Constants!$H69*Constants!$H87*(1-Constants!$H105))+(AX11*Constants!$H69*Constants!$H121))</f>
        <v>3870089.5883326889</v>
      </c>
      <c r="AY56" s="22">
        <f>((AY11*Constants!$H69*Constants!$H87*(1-Constants!$H105))+(AY11*Constants!$H69*Constants!$H121))</f>
        <v>3876564.296644826</v>
      </c>
      <c r="AZ56" s="22">
        <f>((AZ11*Constants!$H69*Constants!$H87*(1-Constants!$H105))+(AZ11*Constants!$H69*Constants!$H121))</f>
        <v>3883642.8083198681</v>
      </c>
      <c r="BA56" s="22">
        <f>((BA11*Constants!$H69*Constants!$H87*(1-Constants!$H105))+(BA11*Constants!$H69*Constants!$H121))</f>
        <v>3891097.4775054036</v>
      </c>
      <c r="BB56" s="22">
        <f>((BB11*Constants!$H69*Constants!$H87*(1-Constants!$H105))+(BB11*Constants!$H69*Constants!$H121))</f>
        <v>3895844.7193868035</v>
      </c>
      <c r="BC56" s="22">
        <f>((BC11*Constants!$H69*Constants!$H87*(1-Constants!$H105))+(BC11*Constants!$H69*Constants!$H121))</f>
        <v>3901082.698509777</v>
      </c>
      <c r="BD56" s="22">
        <f>((BD11*Constants!$H69*Constants!$H87*(1-Constants!$H105))+(BD11*Constants!$H69*Constants!$H121))</f>
        <v>3906615.6480380176</v>
      </c>
      <c r="BE56" s="22">
        <f>((BE11*Constants!$H69*Constants!$H87*(1-Constants!$H105))+(BE11*Constants!$H69*Constants!$H121))</f>
        <v>3912525.5012055212</v>
      </c>
      <c r="BF56" s="22">
        <f>((BF11*Constants!$H69*Constants!$H87*(1-Constants!$H105))+(BF11*Constants!$H69*Constants!$H121))</f>
        <v>3918783.9296775642</v>
      </c>
      <c r="BG56" s="22">
        <f>((BG11*Constants!$H69*Constants!$H87*(1-Constants!$H105))+(BG11*Constants!$H69*Constants!$H121))</f>
        <v>3922495.3846097789</v>
      </c>
      <c r="BH56" s="22">
        <f>((BH11*Constants!$H69*Constants!$H87*(1-Constants!$H105))+(BH11*Constants!$H69*Constants!$H121))</f>
        <v>3926433.9579304918</v>
      </c>
      <c r="BI56" s="22">
        <f>((BI11*Constants!$H69*Constants!$H87*(1-Constants!$H105))+(BI11*Constants!$H69*Constants!$H121))</f>
        <v>3930678.9024540088</v>
      </c>
      <c r="BJ56" s="22">
        <f>((BJ11*Constants!$H69*Constants!$H87*(1-Constants!$H105))+(BJ11*Constants!$H69*Constants!$H121))</f>
        <v>3935242.6489396286</v>
      </c>
      <c r="BK56" s="22">
        <f>((BK11*Constants!$H69*Constants!$H87*(1-Constants!$H105))+(BK11*Constants!$H69*Constants!$H121))</f>
        <v>3940122.5222405149</v>
      </c>
      <c r="BL56" s="22">
        <f>((BL11*Constants!$H69*Constants!$H87*(1-Constants!$H105))+(BL11*Constants!$H69*Constants!$H121))</f>
        <v>3942271.6412972468</v>
      </c>
      <c r="BM56" s="22">
        <f>((BM11*Constants!$H69*Constants!$H87*(1-Constants!$H105))+(BM11*Constants!$H69*Constants!$H121))</f>
        <v>3943563.2477802089</v>
      </c>
      <c r="BN56" s="22">
        <f>((BN11*Constants!$H69*Constants!$H87*(1-Constants!$H105))+(BN11*Constants!$H69*Constants!$H121))</f>
        <v>3944864.9842065414</v>
      </c>
      <c r="BO56" s="22">
        <f>((BO11*Constants!$H69*Constants!$H87*(1-Constants!$H105))+(BO11*Constants!$H69*Constants!$H121))</f>
        <v>3946379.8256601496</v>
      </c>
      <c r="BP56" s="22">
        <f>((BP11*Constants!$H69*Constants!$H87*(1-Constants!$H105))+(BP11*Constants!$H69*Constants!$H121))</f>
        <v>3948015.0940667875</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3083297.1825163853</v>
      </c>
      <c r="AM57" s="22">
        <f>((AM12*Constants!$H70*Constants!$H88*(1-Constants!$H106))+(AM12*Constants!$H70*Constants!$H122))</f>
        <v>3087936.3036530637</v>
      </c>
      <c r="AN57" s="22">
        <f>((AN12*Constants!$H70*Constants!$H88*(1-Constants!$H106))+(AN12*Constants!$H70*Constants!$H122))</f>
        <v>3093093.3413760108</v>
      </c>
      <c r="AO57" s="22">
        <f>((AO12*Constants!$H70*Constants!$H88*(1-Constants!$H106))+(AO12*Constants!$H70*Constants!$H122))</f>
        <v>3098905.5193885672</v>
      </c>
      <c r="AP57" s="22">
        <f>((AP12*Constants!$H70*Constants!$H88*(1-Constants!$H106))+(AP12*Constants!$H70*Constants!$H122))</f>
        <v>3105440.2636140459</v>
      </c>
      <c r="AQ57" s="22">
        <f>((AQ12*Constants!$H70*Constants!$H88*(1-Constants!$H106))+(AQ12*Constants!$H70*Constants!$H122))</f>
        <v>3112681.8156581945</v>
      </c>
      <c r="AR57" s="22">
        <f>((AR12*Constants!$H70*Constants!$H88*(1-Constants!$H106))+(AR12*Constants!$H70*Constants!$H122))</f>
        <v>3117134.0728555303</v>
      </c>
      <c r="AS57" s="22">
        <f>((AS12*Constants!$H70*Constants!$H88*(1-Constants!$H106))+(AS12*Constants!$H70*Constants!$H122))</f>
        <v>3122184.8375407583</v>
      </c>
      <c r="AT57" s="22">
        <f>((AT12*Constants!$H70*Constants!$H88*(1-Constants!$H106))+(AT12*Constants!$H70*Constants!$H122))</f>
        <v>3127788.4368886729</v>
      </c>
      <c r="AU57" s="22">
        <f>((AU12*Constants!$H70*Constants!$H88*(1-Constants!$H106))+(AU12*Constants!$H70*Constants!$H122))</f>
        <v>3133910.2545152325</v>
      </c>
      <c r="AV57" s="22">
        <f>((AV12*Constants!$H70*Constants!$H88*(1-Constants!$H106))+(AV12*Constants!$H70*Constants!$H122))</f>
        <v>3140497.1523130033</v>
      </c>
      <c r="AW57" s="22">
        <f>((AW12*Constants!$H70*Constants!$H88*(1-Constants!$H106))+(AW12*Constants!$H70*Constants!$H122))</f>
        <v>3144888.1901395344</v>
      </c>
      <c r="AX57" s="22">
        <f>((AX12*Constants!$H70*Constants!$H88*(1-Constants!$H106))+(AX12*Constants!$H70*Constants!$H122))</f>
        <v>3149726.8590656356</v>
      </c>
      <c r="AY57" s="22">
        <f>((AY12*Constants!$H70*Constants!$H88*(1-Constants!$H106))+(AY12*Constants!$H70*Constants!$H122))</f>
        <v>3154996.3915169858</v>
      </c>
      <c r="AZ57" s="22">
        <f>((AZ12*Constants!$H70*Constants!$H88*(1-Constants!$H106))+(AZ12*Constants!$H70*Constants!$H122))</f>
        <v>3160757.3378300387</v>
      </c>
      <c r="BA57" s="22">
        <f>((BA12*Constants!$H70*Constants!$H88*(1-Constants!$H106))+(BA12*Constants!$H70*Constants!$H122))</f>
        <v>3166824.4252250995</v>
      </c>
      <c r="BB57" s="22">
        <f>((BB12*Constants!$H70*Constants!$H88*(1-Constants!$H106))+(BB12*Constants!$H70*Constants!$H122))</f>
        <v>3170688.0348183783</v>
      </c>
      <c r="BC57" s="22">
        <f>((BC12*Constants!$H70*Constants!$H88*(1-Constants!$H106))+(BC12*Constants!$H70*Constants!$H122))</f>
        <v>3174951.0378198046</v>
      </c>
      <c r="BD57" s="22">
        <f>((BD12*Constants!$H70*Constants!$H88*(1-Constants!$H106))+(BD12*Constants!$H70*Constants!$H122))</f>
        <v>3179454.1066354448</v>
      </c>
      <c r="BE57" s="22">
        <f>((BE12*Constants!$H70*Constants!$H88*(1-Constants!$H106))+(BE12*Constants!$H70*Constants!$H122))</f>
        <v>3184263.9237804888</v>
      </c>
      <c r="BF57" s="22">
        <f>((BF12*Constants!$H70*Constants!$H88*(1-Constants!$H106))+(BF12*Constants!$H70*Constants!$H122))</f>
        <v>3189357.4338411773</v>
      </c>
      <c r="BG57" s="22">
        <f>((BG12*Constants!$H70*Constants!$H88*(1-Constants!$H106))+(BG12*Constants!$H70*Constants!$H122))</f>
        <v>3192378.0536535578</v>
      </c>
      <c r="BH57" s="22">
        <f>((BH12*Constants!$H70*Constants!$H88*(1-Constants!$H106))+(BH12*Constants!$H70*Constants!$H122))</f>
        <v>3195583.5169617063</v>
      </c>
      <c r="BI57" s="22">
        <f>((BI12*Constants!$H70*Constants!$H88*(1-Constants!$H106))+(BI12*Constants!$H70*Constants!$H122))</f>
        <v>3199038.3247835385</v>
      </c>
      <c r="BJ57" s="22">
        <f>((BJ12*Constants!$H70*Constants!$H88*(1-Constants!$H106))+(BJ12*Constants!$H70*Constants!$H122))</f>
        <v>3202752.5940673971</v>
      </c>
      <c r="BK57" s="22">
        <f>((BK12*Constants!$H70*Constants!$H88*(1-Constants!$H106))+(BK12*Constants!$H70*Constants!$H122))</f>
        <v>3206724.1476073922</v>
      </c>
      <c r="BL57" s="22">
        <f>((BL12*Constants!$H70*Constants!$H88*(1-Constants!$H106))+(BL12*Constants!$H70*Constants!$H122))</f>
        <v>3208473.2383872871</v>
      </c>
      <c r="BM57" s="22">
        <f>((BM12*Constants!$H70*Constants!$H88*(1-Constants!$H106))+(BM12*Constants!$H70*Constants!$H122))</f>
        <v>3209524.4304948263</v>
      </c>
      <c r="BN57" s="22">
        <f>((BN12*Constants!$H70*Constants!$H88*(1-Constants!$H106))+(BN12*Constants!$H70*Constants!$H122))</f>
        <v>3210583.8669992946</v>
      </c>
      <c r="BO57" s="22">
        <f>((BO12*Constants!$H70*Constants!$H88*(1-Constants!$H106))+(BO12*Constants!$H70*Constants!$H122))</f>
        <v>3211816.7420283491</v>
      </c>
      <c r="BP57" s="22">
        <f>((BP12*Constants!$H70*Constants!$H88*(1-Constants!$H106))+(BP12*Constants!$H70*Constants!$H122))</f>
        <v>3213147.6282273908</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460272.01162500499</v>
      </c>
      <c r="AF58" s="22">
        <f>((AF13*Constants!$H71*Constants!$H89*(1-Constants!$H107))+(AF13*Constants!$H71*Constants!$H123))</f>
        <v>461918.24108018371</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477820.3851200862</v>
      </c>
      <c r="AM58" s="22">
        <f>((AM13*Constants!$H71*Constants!$H89*(1-Constants!$H107))+(AM13*Constants!$H71*Constants!$H123))</f>
        <v>479195.71627185051</v>
      </c>
      <c r="AN58" s="22">
        <f>((AN13*Constants!$H71*Constants!$H89*(1-Constants!$H107))+(AN13*Constants!$H71*Constants!$H123))</f>
        <v>480653.07832419407</v>
      </c>
      <c r="AO58" s="22">
        <f>((AO13*Constants!$H71*Constants!$H89*(1-Constants!$H107))+(AO13*Constants!$H71*Constants!$H123))</f>
        <v>482227.00263985561</v>
      </c>
      <c r="AP58" s="22">
        <f>((AP13*Constants!$H71*Constants!$H89*(1-Constants!$H107))+(AP13*Constants!$H71*Constants!$H123))</f>
        <v>483935.08436248999</v>
      </c>
      <c r="AQ58" s="22">
        <f>((AQ13*Constants!$H71*Constants!$H89*(1-Constants!$H107))+(AQ13*Constants!$H71*Constants!$H123))</f>
        <v>485775.13632535172</v>
      </c>
      <c r="AR58" s="22">
        <f>((AR13*Constants!$H71*Constants!$H89*(1-Constants!$H107))+(AR13*Constants!$H71*Constants!$H123))</f>
        <v>486937.22522046557</v>
      </c>
      <c r="AS58" s="22">
        <f>((AS13*Constants!$H71*Constants!$H89*(1-Constants!$H107))+(AS13*Constants!$H71*Constants!$H123))</f>
        <v>488212.17747602914</v>
      </c>
      <c r="AT58" s="22">
        <f>((AT13*Constants!$H71*Constants!$H89*(1-Constants!$H107))+(AT13*Constants!$H71*Constants!$H123))</f>
        <v>489590.3682180146</v>
      </c>
      <c r="AU58" s="22">
        <f>((AU13*Constants!$H71*Constants!$H89*(1-Constants!$H107))+(AU13*Constants!$H71*Constants!$H123))</f>
        <v>491064.66502799897</v>
      </c>
      <c r="AV58" s="22">
        <f>((AV13*Constants!$H71*Constants!$H89*(1-Constants!$H107))+(AV13*Constants!$H71*Constants!$H123))</f>
        <v>492623.61321934976</v>
      </c>
      <c r="AW58" s="22">
        <f>((AW13*Constants!$H71*Constants!$H89*(1-Constants!$H107))+(AW13*Constants!$H71*Constants!$H123))</f>
        <v>493657.15483332745</v>
      </c>
      <c r="AX58" s="22">
        <f>((AX13*Constants!$H71*Constants!$H89*(1-Constants!$H107))+(AX13*Constants!$H71*Constants!$H123))</f>
        <v>494775.19393553451</v>
      </c>
      <c r="AY58" s="22">
        <f>((AY13*Constants!$H71*Constants!$H89*(1-Constants!$H107))+(AY13*Constants!$H71*Constants!$H123))</f>
        <v>495974.3867819091</v>
      </c>
      <c r="AZ58" s="22">
        <f>((AZ13*Constants!$H71*Constants!$H89*(1-Constants!$H107))+(AZ13*Constants!$H71*Constants!$H123))</f>
        <v>497268.98660676333</v>
      </c>
      <c r="BA58" s="22">
        <f>((BA13*Constants!$H71*Constants!$H89*(1-Constants!$H107))+(BA13*Constants!$H71*Constants!$H123))</f>
        <v>498617.09418221959</v>
      </c>
      <c r="BB58" s="22">
        <f>((BB13*Constants!$H71*Constants!$H89*(1-Constants!$H107))+(BB13*Constants!$H71*Constants!$H123))</f>
        <v>499448.77493980655</v>
      </c>
      <c r="BC58" s="22">
        <f>((BC13*Constants!$H71*Constants!$H89*(1-Constants!$H107))+(BC13*Constants!$H71*Constants!$H123))</f>
        <v>500358.15186988527</v>
      </c>
      <c r="BD58" s="22">
        <f>((BD13*Constants!$H71*Constants!$H89*(1-Constants!$H107))+(BD13*Constants!$H71*Constants!$H123))</f>
        <v>501309.34375716536</v>
      </c>
      <c r="BE58" s="22">
        <f>((BE13*Constants!$H71*Constants!$H89*(1-Constants!$H107))+(BE13*Constants!$H71*Constants!$H123))</f>
        <v>502317.77950784902</v>
      </c>
      <c r="BF58" s="22">
        <f>((BF13*Constants!$H71*Constants!$H89*(1-Constants!$H107))+(BF13*Constants!$H71*Constants!$H123))</f>
        <v>503378.4922011834</v>
      </c>
      <c r="BG58" s="22">
        <f>((BG13*Constants!$H71*Constants!$H89*(1-Constants!$H107))+(BG13*Constants!$H71*Constants!$H123))</f>
        <v>503960.93292326538</v>
      </c>
      <c r="BH58" s="22">
        <f>((BH13*Constants!$H71*Constants!$H89*(1-Constants!$H107))+(BH13*Constants!$H71*Constants!$H123))</f>
        <v>504575.70129149966</v>
      </c>
      <c r="BI58" s="22">
        <f>((BI13*Constants!$H71*Constants!$H89*(1-Constants!$H107))+(BI13*Constants!$H71*Constants!$H123))</f>
        <v>505237.51833573199</v>
      </c>
      <c r="BJ58" s="22">
        <f>((BJ13*Constants!$H71*Constants!$H89*(1-Constants!$H107))+(BJ13*Constants!$H71*Constants!$H123))</f>
        <v>505948.79468873795</v>
      </c>
      <c r="BK58" s="22">
        <f>((BK13*Constants!$H71*Constants!$H89*(1-Constants!$H107))+(BK13*Constants!$H71*Constants!$H123))</f>
        <v>506709.15406752395</v>
      </c>
      <c r="BL58" s="22">
        <f>((BL13*Constants!$H71*Constants!$H89*(1-Constants!$H107))+(BL13*Constants!$H71*Constants!$H123))</f>
        <v>506964.89496891835</v>
      </c>
      <c r="BM58" s="22">
        <f>((BM13*Constants!$H71*Constants!$H89*(1-Constants!$H107))+(BM13*Constants!$H71*Constants!$H123))</f>
        <v>507058.72972421645</v>
      </c>
      <c r="BN58" s="22">
        <f>((BN13*Constants!$H71*Constants!$H89*(1-Constants!$H107))+(BN13*Constants!$H71*Constants!$H123))</f>
        <v>507148.90401107993</v>
      </c>
      <c r="BO58" s="22">
        <f>((BO13*Constants!$H71*Constants!$H89*(1-Constants!$H107))+(BO13*Constants!$H71*Constants!$H123))</f>
        <v>507272.39589924453</v>
      </c>
      <c r="BP58" s="22">
        <f>((BP13*Constants!$H71*Constants!$H89*(1-Constants!$H107))+(BP13*Constants!$H71*Constants!$H123))</f>
        <v>507412.54113232781</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5553669.4309497755</v>
      </c>
      <c r="AF59" s="22">
        <f>((AF14*Constants!$H72*Constants!$H90*(1-Constants!$H108))+(AF14*Constants!$H72*Constants!$H124))</f>
        <v>5573532.9333367152</v>
      </c>
      <c r="AG59" s="22">
        <f>((AG14*Constants!$H72*Constants!$H90*(1-Constants!$H108))+(AG14*Constants!$H72*Constants!$H124))</f>
        <v>5597731.9252125602</v>
      </c>
      <c r="AH59" s="22">
        <f>((AH14*Constants!$H72*Constants!$H90*(1-Constants!$H108))+(AH14*Constants!$H72*Constants!$H124))</f>
        <v>5626231.8924071314</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5731435.4528670954</v>
      </c>
      <c r="AL59" s="22">
        <f>((AL14*Constants!$H72*Constants!$H90*(1-Constants!$H108))+(AL14*Constants!$H72*Constants!$H124))</f>
        <v>5765409.147858575</v>
      </c>
      <c r="AM59" s="22">
        <f>((AM14*Constants!$H72*Constants!$H90*(1-Constants!$H108))+(AM14*Constants!$H72*Constants!$H124))</f>
        <v>5782003.9752260251</v>
      </c>
      <c r="AN59" s="22">
        <f>((AN14*Constants!$H72*Constants!$H90*(1-Constants!$H108))+(AN14*Constants!$H72*Constants!$H124))</f>
        <v>5799588.5923122382</v>
      </c>
      <c r="AO59" s="22">
        <f>((AO14*Constants!$H72*Constants!$H90*(1-Constants!$H108))+(AO14*Constants!$H72*Constants!$H124))</f>
        <v>5818579.6565910699</v>
      </c>
      <c r="AP59" s="22">
        <f>((AP14*Constants!$H72*Constants!$H90*(1-Constants!$H108))+(AP14*Constants!$H72*Constants!$H124))</f>
        <v>5839189.4721109578</v>
      </c>
      <c r="AQ59" s="22">
        <f>((AQ14*Constants!$H72*Constants!$H90*(1-Constants!$H108))+(AQ14*Constants!$H72*Constants!$H124))</f>
        <v>5861391.6483880375</v>
      </c>
      <c r="AR59" s="22">
        <f>((AR14*Constants!$H72*Constants!$H90*(1-Constants!$H108))+(AR14*Constants!$H72*Constants!$H124))</f>
        <v>5875413.4820208354</v>
      </c>
      <c r="AS59" s="22">
        <f>((AS14*Constants!$H72*Constants!$H90*(1-Constants!$H108))+(AS14*Constants!$H72*Constants!$H124))</f>
        <v>5890797.1316645443</v>
      </c>
      <c r="AT59" s="22">
        <f>((AT14*Constants!$H72*Constants!$H90*(1-Constants!$H108))+(AT14*Constants!$H72*Constants!$H124))</f>
        <v>5907426.4630174553</v>
      </c>
      <c r="AU59" s="22">
        <f>((AU14*Constants!$H72*Constants!$H90*(1-Constants!$H108))+(AU14*Constants!$H72*Constants!$H124))</f>
        <v>5925215.415895232</v>
      </c>
      <c r="AV59" s="22">
        <f>((AV14*Constants!$H72*Constants!$H90*(1-Constants!$H108))+(AV14*Constants!$H72*Constants!$H124))</f>
        <v>5944025.7773685968</v>
      </c>
      <c r="AW59" s="22">
        <f>((AW14*Constants!$H72*Constants!$H90*(1-Constants!$H108))+(AW14*Constants!$H72*Constants!$H124))</f>
        <v>5956496.5518719116</v>
      </c>
      <c r="AX59" s="22">
        <f>((AX14*Constants!$H72*Constants!$H90*(1-Constants!$H108))+(AX14*Constants!$H72*Constants!$H124))</f>
        <v>5969986.878087081</v>
      </c>
      <c r="AY59" s="22">
        <f>((AY14*Constants!$H72*Constants!$H90*(1-Constants!$H108))+(AY14*Constants!$H72*Constants!$H124))</f>
        <v>5984456.4101996506</v>
      </c>
      <c r="AZ59" s="22">
        <f>((AZ14*Constants!$H72*Constants!$H90*(1-Constants!$H108))+(AZ14*Constants!$H72*Constants!$H124))</f>
        <v>6000077.1285814224</v>
      </c>
      <c r="BA59" s="22">
        <f>((BA14*Constants!$H72*Constants!$H90*(1-Constants!$H108))+(BA14*Constants!$H72*Constants!$H124))</f>
        <v>6016343.4746601461</v>
      </c>
      <c r="BB59" s="22">
        <f>((BB14*Constants!$H72*Constants!$H90*(1-Constants!$H108))+(BB14*Constants!$H72*Constants!$H124))</f>
        <v>6026378.5840803618</v>
      </c>
      <c r="BC59" s="22">
        <f>((BC14*Constants!$H72*Constants!$H90*(1-Constants!$H108))+(BC14*Constants!$H72*Constants!$H124))</f>
        <v>6037351.1801327672</v>
      </c>
      <c r="BD59" s="22">
        <f>((BD14*Constants!$H72*Constants!$H90*(1-Constants!$H108))+(BD14*Constants!$H72*Constants!$H124))</f>
        <v>6048828.3179424396</v>
      </c>
      <c r="BE59" s="22">
        <f>((BE14*Constants!$H72*Constants!$H90*(1-Constants!$H108))+(BE14*Constants!$H72*Constants!$H124))</f>
        <v>6060996.1636080397</v>
      </c>
      <c r="BF59" s="22">
        <f>((BF14*Constants!$H72*Constants!$H90*(1-Constants!$H108))+(BF14*Constants!$H72*Constants!$H124))</f>
        <v>6073794.785968747</v>
      </c>
      <c r="BG59" s="22">
        <f>((BG14*Constants!$H72*Constants!$H90*(1-Constants!$H108))+(BG14*Constants!$H72*Constants!$H124))</f>
        <v>6080822.5503164986</v>
      </c>
      <c r="BH59" s="22">
        <f>((BH14*Constants!$H72*Constants!$H90*(1-Constants!$H108))+(BH14*Constants!$H72*Constants!$H124))</f>
        <v>6088240.3819628861</v>
      </c>
      <c r="BI59" s="22">
        <f>((BI14*Constants!$H72*Constants!$H90*(1-Constants!$H108))+(BI14*Constants!$H72*Constants!$H124))</f>
        <v>6096225.9057284053</v>
      </c>
      <c r="BJ59" s="22">
        <f>((BJ14*Constants!$H72*Constants!$H90*(1-Constants!$H108))+(BJ14*Constants!$H72*Constants!$H124))</f>
        <v>6104808.2084513111</v>
      </c>
      <c r="BK59" s="22">
        <f>((BK14*Constants!$H72*Constants!$H90*(1-Constants!$H108))+(BK14*Constants!$H72*Constants!$H124))</f>
        <v>6113982.7498786533</v>
      </c>
      <c r="BL59" s="22">
        <f>((BL14*Constants!$H72*Constants!$H90*(1-Constants!$H108))+(BL14*Constants!$H72*Constants!$H124))</f>
        <v>6117068.5347850667</v>
      </c>
      <c r="BM59" s="22">
        <f>((BM14*Constants!$H72*Constants!$H90*(1-Constants!$H108))+(BM14*Constants!$H72*Constants!$H124))</f>
        <v>6118200.7505159788</v>
      </c>
      <c r="BN59" s="22">
        <f>((BN14*Constants!$H72*Constants!$H90*(1-Constants!$H108))+(BN14*Constants!$H72*Constants!$H124))</f>
        <v>6119288.7988173375</v>
      </c>
      <c r="BO59" s="22">
        <f>((BO14*Constants!$H72*Constants!$H90*(1-Constants!$H108))+(BO14*Constants!$H72*Constants!$H124))</f>
        <v>6120778.8592749527</v>
      </c>
      <c r="BP59" s="22">
        <f>((BP14*Constants!$H72*Constants!$H90*(1-Constants!$H108))+(BP14*Constants!$H72*Constants!$H124))</f>
        <v>6122469.8599815136</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6456995.8084671451</v>
      </c>
      <c r="AM62" s="22">
        <f>((AM17*Constants!$H75*Constants!$H93*(1-Constants!$H111))+(AM17*Constants!$H75*Constants!$H127))</f>
        <v>6538649.8494213056</v>
      </c>
      <c r="AN62" s="22">
        <f>((AN17*Constants!$H75*Constants!$H93*(1-Constants!$H111))+(AN17*Constants!$H75*Constants!$H127))</f>
        <v>6528240.5814986769</v>
      </c>
      <c r="AO62" s="22">
        <f>((AO17*Constants!$H75*Constants!$H93*(1-Constants!$H111))+(AO17*Constants!$H75*Constants!$H127))</f>
        <v>6495969.8518354977</v>
      </c>
      <c r="AP62" s="22">
        <f>((AP17*Constants!$H75*Constants!$H93*(1-Constants!$H111))+(AP17*Constants!$H75*Constants!$H127))</f>
        <v>6480929.4650154542</v>
      </c>
      <c r="AQ62" s="22">
        <f>((AQ17*Constants!$H75*Constants!$H93*(1-Constants!$H111))+(AQ17*Constants!$H75*Constants!$H127))</f>
        <v>6489155.0084737223</v>
      </c>
      <c r="AR62" s="22">
        <f>((AR17*Constants!$H75*Constants!$H93*(1-Constants!$H111))+(AR17*Constants!$H75*Constants!$H127))</f>
        <v>6509732.1725067627</v>
      </c>
      <c r="AS62" s="22">
        <f>((AS17*Constants!$H75*Constants!$H93*(1-Constants!$H111))+(AS17*Constants!$H75*Constants!$H127))</f>
        <v>6548063.7867970411</v>
      </c>
      <c r="AT62" s="22">
        <f>((AT17*Constants!$H75*Constants!$H93*(1-Constants!$H111))+(AT17*Constants!$H75*Constants!$H127))</f>
        <v>6597008.4444367075</v>
      </c>
      <c r="AU62" s="22">
        <f>((AU17*Constants!$H75*Constants!$H93*(1-Constants!$H111))+(AU17*Constants!$H75*Constants!$H127))</f>
        <v>6652568.457239911</v>
      </c>
      <c r="AV62" s="22">
        <f>((AV17*Constants!$H75*Constants!$H93*(1-Constants!$H111))+(AV17*Constants!$H75*Constants!$H127))</f>
        <v>6704257.3834728263</v>
      </c>
      <c r="AW62" s="22">
        <f>((AW17*Constants!$H75*Constants!$H93*(1-Constants!$H111))+(AW17*Constants!$H75*Constants!$H127))</f>
        <v>6793374.3348217681</v>
      </c>
      <c r="AX62" s="22">
        <f>((AX17*Constants!$H75*Constants!$H93*(1-Constants!$H111))+(AX17*Constants!$H75*Constants!$H127))</f>
        <v>6891866.6048346348</v>
      </c>
      <c r="AY62" s="22">
        <f>((AY17*Constants!$H75*Constants!$H93*(1-Constants!$H111))+(AY17*Constants!$H75*Constants!$H127))</f>
        <v>6999329.1508590914</v>
      </c>
      <c r="AZ62" s="22">
        <f>((AZ17*Constants!$H75*Constants!$H93*(1-Constants!$H111))+(AZ17*Constants!$H75*Constants!$H127))</f>
        <v>7138286.9734044224</v>
      </c>
      <c r="BA62" s="22">
        <f>((BA17*Constants!$H75*Constants!$H93*(1-Constants!$H111))+(BA17*Constants!$H75*Constants!$H127))</f>
        <v>7256290.0752932243</v>
      </c>
      <c r="BB62" s="22">
        <f>((BB17*Constants!$H75*Constants!$H93*(1-Constants!$H111))+(BB17*Constants!$H75*Constants!$H127))</f>
        <v>7389529.4821451018</v>
      </c>
      <c r="BC62" s="22">
        <f>((BC17*Constants!$H75*Constants!$H93*(1-Constants!$H111))+(BC17*Constants!$H75*Constants!$H127))</f>
        <v>7542470.7610185398</v>
      </c>
      <c r="BD62" s="22">
        <f>((BD17*Constants!$H75*Constants!$H93*(1-Constants!$H111))+(BD17*Constants!$H75*Constants!$H127))</f>
        <v>7672108.0955538256</v>
      </c>
      <c r="BE62" s="22">
        <f>((BE17*Constants!$H75*Constants!$H93*(1-Constants!$H111))+(BE17*Constants!$H75*Constants!$H127))</f>
        <v>7801081.1023458466</v>
      </c>
      <c r="BF62" s="22">
        <f>((BF17*Constants!$H75*Constants!$H93*(1-Constants!$H111))+(BF17*Constants!$H75*Constants!$H127))</f>
        <v>7925690.5320555922</v>
      </c>
      <c r="BG62" s="22">
        <f>((BG17*Constants!$H75*Constants!$H93*(1-Constants!$H111))+(BG17*Constants!$H75*Constants!$H127))</f>
        <v>8070435.7429926433</v>
      </c>
      <c r="BH62" s="22">
        <f>((BH17*Constants!$H75*Constants!$H93*(1-Constants!$H111))+(BH17*Constants!$H75*Constants!$H127))</f>
        <v>8192617.2050258713</v>
      </c>
      <c r="BI62" s="22">
        <f>((BI17*Constants!$H75*Constants!$H93*(1-Constants!$H111))+(BI17*Constants!$H75*Constants!$H127))</f>
        <v>8312374.5511065172</v>
      </c>
      <c r="BJ62" s="22">
        <f>((BJ17*Constants!$H75*Constants!$H93*(1-Constants!$H111))+(BJ17*Constants!$H75*Constants!$H127))</f>
        <v>8434374.4249305855</v>
      </c>
      <c r="BK62" s="22">
        <f>((BK17*Constants!$H75*Constants!$H93*(1-Constants!$H111))+(BK17*Constants!$H75*Constants!$H127))</f>
        <v>8559715.1265138444</v>
      </c>
      <c r="BL62" s="22">
        <f>((BL17*Constants!$H75*Constants!$H93*(1-Constants!$H111))+(BL17*Constants!$H75*Constants!$H127))</f>
        <v>8685184.8354840968</v>
      </c>
      <c r="BM62" s="22">
        <f>((BM17*Constants!$H75*Constants!$H93*(1-Constants!$H111))+(BM17*Constants!$H75*Constants!$H127))</f>
        <v>8582217.0154649131</v>
      </c>
      <c r="BN62" s="22">
        <f>((BN17*Constants!$H75*Constants!$H93*(1-Constants!$H111))+(BN17*Constants!$H75*Constants!$H127))</f>
        <v>8435431.8590533379</v>
      </c>
      <c r="BO62" s="22">
        <f>((BO17*Constants!$H75*Constants!$H93*(1-Constants!$H111))+(BO17*Constants!$H75*Constants!$H127))</f>
        <v>8288129.984377522</v>
      </c>
      <c r="BP62" s="22">
        <f>((BP17*Constants!$H75*Constants!$H93*(1-Constants!$H111))+(BP17*Constants!$H75*Constants!$H127))</f>
        <v>8123817.3576568281</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2001167.4043936597</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1638164.4941681174</v>
      </c>
      <c r="AM63" s="22">
        <f>((AM18*Constants!$H76*Constants!$H94*(1-Constants!$H112))+(AM18*Constants!$H76*Constants!$H128))</f>
        <v>1658880.4361733845</v>
      </c>
      <c r="AN63" s="22">
        <f>((AN18*Constants!$H76*Constants!$H94*(1-Constants!$H112))+(AN18*Constants!$H76*Constants!$H128))</f>
        <v>1656239.5651511713</v>
      </c>
      <c r="AO63" s="22">
        <f>((AO18*Constants!$H76*Constants!$H94*(1-Constants!$H112))+(AO18*Constants!$H76*Constants!$H128))</f>
        <v>1648052.3578022372</v>
      </c>
      <c r="AP63" s="22">
        <f>((AP18*Constants!$H76*Constants!$H94*(1-Constants!$H112))+(AP18*Constants!$H76*Constants!$H128))</f>
        <v>1644236.554230731</v>
      </c>
      <c r="AQ63" s="22">
        <f>((AQ18*Constants!$H76*Constants!$H94*(1-Constants!$H112))+(AQ18*Constants!$H76*Constants!$H128))</f>
        <v>1646323.4060172697</v>
      </c>
      <c r="AR63" s="22">
        <f>((AR18*Constants!$H76*Constants!$H94*(1-Constants!$H112))+(AR18*Constants!$H76*Constants!$H128))</f>
        <v>1651543.9111112016</v>
      </c>
      <c r="AS63" s="22">
        <f>((AS18*Constants!$H76*Constants!$H94*(1-Constants!$H112))+(AS18*Constants!$H76*Constants!$H128))</f>
        <v>1661268.7880349469</v>
      </c>
      <c r="AT63" s="22">
        <f>((AT18*Constants!$H76*Constants!$H94*(1-Constants!$H112))+(AT18*Constants!$H76*Constants!$H128))</f>
        <v>1673686.2345848386</v>
      </c>
      <c r="AU63" s="22">
        <f>((AU18*Constants!$H76*Constants!$H94*(1-Constants!$H112))+(AU18*Constants!$H76*Constants!$H128))</f>
        <v>1687782.0220020122</v>
      </c>
      <c r="AV63" s="22">
        <f>((AV18*Constants!$H76*Constants!$H94*(1-Constants!$H112))+(AV18*Constants!$H76*Constants!$H128))</f>
        <v>1700895.699973647</v>
      </c>
      <c r="AW63" s="22">
        <f>((AW18*Constants!$H76*Constants!$H94*(1-Constants!$H112))+(AW18*Constants!$H76*Constants!$H128))</f>
        <v>1723505.010844952</v>
      </c>
      <c r="AX63" s="22">
        <f>((AX18*Constants!$H76*Constants!$H94*(1-Constants!$H112))+(AX18*Constants!$H76*Constants!$H128))</f>
        <v>1748492.8758631579</v>
      </c>
      <c r="AY63" s="22">
        <f>((AY18*Constants!$H76*Constants!$H94*(1-Constants!$H112))+(AY18*Constants!$H76*Constants!$H128))</f>
        <v>1775756.5341606166</v>
      </c>
      <c r="AZ63" s="22">
        <f>((AZ18*Constants!$H76*Constants!$H94*(1-Constants!$H112))+(AZ18*Constants!$H76*Constants!$H128))</f>
        <v>1811010.6643835562</v>
      </c>
      <c r="BA63" s="22">
        <f>((BA18*Constants!$H76*Constants!$H94*(1-Constants!$H112))+(BA18*Constants!$H76*Constants!$H128))</f>
        <v>1840948.5019553958</v>
      </c>
      <c r="BB63" s="22">
        <f>((BB18*Constants!$H76*Constants!$H94*(1-Constants!$H112))+(BB18*Constants!$H76*Constants!$H128))</f>
        <v>1874751.8482797884</v>
      </c>
      <c r="BC63" s="22">
        <f>((BC18*Constants!$H76*Constants!$H94*(1-Constants!$H112))+(BC18*Constants!$H76*Constants!$H128))</f>
        <v>1913553.6347722916</v>
      </c>
      <c r="BD63" s="22">
        <f>((BD18*Constants!$H76*Constants!$H94*(1-Constants!$H112))+(BD18*Constants!$H76*Constants!$H128))</f>
        <v>1946443.1215946029</v>
      </c>
      <c r="BE63" s="22">
        <f>((BE18*Constants!$H76*Constants!$H94*(1-Constants!$H112))+(BE18*Constants!$H76*Constants!$H128))</f>
        <v>1979164.0659315553</v>
      </c>
      <c r="BF63" s="22">
        <f>((BF18*Constants!$H76*Constants!$H94*(1-Constants!$H112))+(BF18*Constants!$H76*Constants!$H128))</f>
        <v>2010777.9540993881</v>
      </c>
      <c r="BG63" s="22">
        <f>((BG18*Constants!$H76*Constants!$H94*(1-Constants!$H112))+(BG18*Constants!$H76*Constants!$H128))</f>
        <v>2047500.3668578132</v>
      </c>
      <c r="BH63" s="22">
        <f>((BH18*Constants!$H76*Constants!$H94*(1-Constants!$H112))+(BH18*Constants!$H76*Constants!$H128))</f>
        <v>2078498.2703543468</v>
      </c>
      <c r="BI63" s="22">
        <f>((BI18*Constants!$H76*Constants!$H94*(1-Constants!$H112))+(BI18*Constants!$H76*Constants!$H128))</f>
        <v>2108881.1663766517</v>
      </c>
      <c r="BJ63" s="22">
        <f>((BJ18*Constants!$H76*Constants!$H94*(1-Constants!$H112))+(BJ18*Constants!$H76*Constants!$H128))</f>
        <v>2139833.0002510836</v>
      </c>
      <c r="BK63" s="22">
        <f>((BK18*Constants!$H76*Constants!$H94*(1-Constants!$H112))+(BK18*Constants!$H76*Constants!$H128))</f>
        <v>2171632.4148857603</v>
      </c>
      <c r="BL63" s="22">
        <f>((BL18*Constants!$H76*Constants!$H94*(1-Constants!$H112))+(BL18*Constants!$H76*Constants!$H128))</f>
        <v>2203464.5591871622</v>
      </c>
      <c r="BM63" s="22">
        <f>((BM18*Constants!$H76*Constants!$H94*(1-Constants!$H112))+(BM18*Constants!$H76*Constants!$H128))</f>
        <v>2177341.2300414117</v>
      </c>
      <c r="BN63" s="22">
        <f>((BN18*Constants!$H76*Constants!$H94*(1-Constants!$H112))+(BN18*Constants!$H76*Constants!$H128))</f>
        <v>2140101.2753260871</v>
      </c>
      <c r="BO63" s="22">
        <f>((BO18*Constants!$H76*Constants!$H94*(1-Constants!$H112))+(BO18*Constants!$H76*Constants!$H128))</f>
        <v>2102730.227213914</v>
      </c>
      <c r="BP63" s="22">
        <f>((BP18*Constants!$H76*Constants!$H94*(1-Constants!$H112))+(BP18*Constants!$H76*Constants!$H128))</f>
        <v>2061043.4863483913</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9991382.7736652158</v>
      </c>
      <c r="AE64" s="22">
        <f>((AE19*Constants!$H77*Constants!$H95*(1-Constants!$H113))+(AE19*Constants!$H77*Constants!$H129))</f>
        <v>10194527.393101329</v>
      </c>
      <c r="AF64" s="22">
        <f>((AF19*Constants!$H77*Constants!$H95*(1-Constants!$H113))+(AF19*Constants!$H77*Constants!$H129))</f>
        <v>10431984.200032011</v>
      </c>
      <c r="AG64" s="22">
        <f>((AG19*Constants!$H77*Constants!$H95*(1-Constants!$H113))+(AG19*Constants!$H77*Constants!$H129))</f>
        <v>10614285.632427368</v>
      </c>
      <c r="AH64" s="22">
        <f>((AH19*Constants!$H77*Constants!$H95*(1-Constants!$H113))+(AH19*Constants!$H77*Constants!$H129))</f>
        <v>10760627.916590165</v>
      </c>
      <c r="AI64" s="22">
        <f>((AI19*Constants!$H77*Constants!$H95*(1-Constants!$H113))+(AI19*Constants!$H77*Constants!$H129))</f>
        <v>10870140.745282182</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10660006.742784219</v>
      </c>
      <c r="AM64" s="22">
        <f>((AM19*Constants!$H77*Constants!$H95*(1-Constants!$H113))+(AM19*Constants!$H77*Constants!$H129))</f>
        <v>10925333.459329318</v>
      </c>
      <c r="AN64" s="22">
        <f>((AN19*Constants!$H77*Constants!$H95*(1-Constants!$H113))+(AN19*Constants!$H77*Constants!$H129))</f>
        <v>11112793.292744191</v>
      </c>
      <c r="AO64" s="22">
        <f>((AO19*Constants!$H77*Constants!$H95*(1-Constants!$H113))+(AO19*Constants!$H77*Constants!$H129))</f>
        <v>11281213.986866996</v>
      </c>
      <c r="AP64" s="22">
        <f>((AP19*Constants!$H77*Constants!$H95*(1-Constants!$H113))+(AP19*Constants!$H77*Constants!$H129))</f>
        <v>11465945.64035167</v>
      </c>
      <c r="AQ64" s="22">
        <f>((AQ19*Constants!$H77*Constants!$H95*(1-Constants!$H113))+(AQ19*Constants!$H77*Constants!$H129))</f>
        <v>11673907.961703392</v>
      </c>
      <c r="AR64" s="22">
        <f>((AR19*Constants!$H77*Constants!$H95*(1-Constants!$H113))+(AR19*Constants!$H77*Constants!$H129))</f>
        <v>11886026.610137431</v>
      </c>
      <c r="AS64" s="22">
        <f>((AS19*Constants!$H77*Constants!$H95*(1-Constants!$H113))+(AS19*Constants!$H77*Constants!$H129))</f>
        <v>12118297.21397436</v>
      </c>
      <c r="AT64" s="22">
        <f>((AT19*Constants!$H77*Constants!$H95*(1-Constants!$H113))+(AT19*Constants!$H77*Constants!$H129))</f>
        <v>12364668.126835717</v>
      </c>
      <c r="AU64" s="22">
        <f>((AU19*Constants!$H77*Constants!$H95*(1-Constants!$H113))+(AU19*Constants!$H77*Constants!$H129))</f>
        <v>12621771.246379942</v>
      </c>
      <c r="AV64" s="22">
        <f>((AV19*Constants!$H77*Constants!$H95*(1-Constants!$H113))+(AV19*Constants!$H77*Constants!$H129))</f>
        <v>12879033.337856645</v>
      </c>
      <c r="AW64" s="22">
        <f>((AW19*Constants!$H77*Constants!$H95*(1-Constants!$H113))+(AW19*Constants!$H77*Constants!$H129))</f>
        <v>13172775.11029429</v>
      </c>
      <c r="AX64" s="22">
        <f>((AX19*Constants!$H77*Constants!$H95*(1-Constants!$H113))+(AX19*Constants!$H77*Constants!$H129))</f>
        <v>13482680.319436841</v>
      </c>
      <c r="AY64" s="22">
        <f>((AY19*Constants!$H77*Constants!$H95*(1-Constants!$H113))+(AY19*Constants!$H77*Constants!$H129))</f>
        <v>13809062.527290277</v>
      </c>
      <c r="AZ64" s="22">
        <f>((AZ19*Constants!$H77*Constants!$H95*(1-Constants!$H113))+(AZ19*Constants!$H77*Constants!$H129))</f>
        <v>14178524.023888972</v>
      </c>
      <c r="BA64" s="22">
        <f>((BA19*Constants!$H77*Constants!$H95*(1-Constants!$H113))+(BA19*Constants!$H77*Constants!$H129))</f>
        <v>14532011.136758499</v>
      </c>
      <c r="BB64" s="22">
        <f>((BB19*Constants!$H77*Constants!$H95*(1-Constants!$H113))+(BB19*Constants!$H77*Constants!$H129))</f>
        <v>14903525.417383946</v>
      </c>
      <c r="BC64" s="22">
        <f>((BC19*Constants!$H77*Constants!$H95*(1-Constants!$H113))+(BC19*Constants!$H77*Constants!$H129))</f>
        <v>15307549.609280327</v>
      </c>
      <c r="BD64" s="22">
        <f>((BD19*Constants!$H77*Constants!$H95*(1-Constants!$H113))+(BD19*Constants!$H77*Constants!$H129))</f>
        <v>15692410.031191247</v>
      </c>
      <c r="BE64" s="22">
        <f>((BE19*Constants!$H77*Constants!$H95*(1-Constants!$H113))+(BE19*Constants!$H77*Constants!$H129))</f>
        <v>16085277.551936124</v>
      </c>
      <c r="BF64" s="22">
        <f>((BF19*Constants!$H77*Constants!$H95*(1-Constants!$H113))+(BF19*Constants!$H77*Constants!$H129))</f>
        <v>16481578.18087009</v>
      </c>
      <c r="BG64" s="22">
        <f>((BG19*Constants!$H77*Constants!$H95*(1-Constants!$H113))+(BG19*Constants!$H77*Constants!$H129))</f>
        <v>16905807.542223215</v>
      </c>
      <c r="BH64" s="22">
        <f>((BH19*Constants!$H77*Constants!$H95*(1-Constants!$H113))+(BH19*Constants!$H77*Constants!$H129))</f>
        <v>17310120.591923479</v>
      </c>
      <c r="BI64" s="22">
        <f>((BI19*Constants!$H77*Constants!$H95*(1-Constants!$H113))+(BI19*Constants!$H77*Constants!$H129))</f>
        <v>17720490.884549733</v>
      </c>
      <c r="BJ64" s="22">
        <f>((BJ19*Constants!$H77*Constants!$H95*(1-Constants!$H113))+(BJ19*Constants!$H77*Constants!$H129))</f>
        <v>18143459.19632693</v>
      </c>
      <c r="BK64" s="22">
        <f>((BK19*Constants!$H77*Constants!$H95*(1-Constants!$H113))+(BK19*Constants!$H77*Constants!$H129))</f>
        <v>18581016.430020448</v>
      </c>
      <c r="BL64" s="22">
        <f>((BL19*Constants!$H77*Constants!$H95*(1-Constants!$H113))+(BL19*Constants!$H77*Constants!$H129))</f>
        <v>19021350.896084767</v>
      </c>
      <c r="BM64" s="22">
        <f>((BM19*Constants!$H77*Constants!$H95*(1-Constants!$H113))+(BM19*Constants!$H77*Constants!$H129))</f>
        <v>19137803.916924313</v>
      </c>
      <c r="BN64" s="22">
        <f>((BN19*Constants!$H77*Constants!$H95*(1-Constants!$H113))+(BN19*Constants!$H77*Constants!$H129))</f>
        <v>19187411.531661671</v>
      </c>
      <c r="BO64" s="22">
        <f>((BO19*Constants!$H77*Constants!$H95*(1-Constants!$H113))+(BO19*Constants!$H77*Constants!$H129))</f>
        <v>19232313.678314943</v>
      </c>
      <c r="BP64" s="22">
        <f>((BP19*Constants!$H77*Constants!$H95*(1-Constants!$H113))+(BP19*Constants!$H77*Constants!$H129))</f>
        <v>19246895.445061047</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50031084.230106682</v>
      </c>
      <c r="AE65" s="22">
        <f>((AE20*Constants!$H78*Constants!$H96*(1-Constants!$H114))+(AE20*Constants!$H78*Constants!$H130))</f>
        <v>50689904.185566798</v>
      </c>
      <c r="AF65" s="22">
        <f>((AF20*Constants!$H78*Constants!$H96*(1-Constants!$H114))+(AF20*Constants!$H78*Constants!$H130))</f>
        <v>51748158.015700467</v>
      </c>
      <c r="AG65" s="22">
        <f>((AG20*Constants!$H78*Constants!$H96*(1-Constants!$H114))+(AG20*Constants!$H78*Constants!$H130))</f>
        <v>52052013.608416252</v>
      </c>
      <c r="AH65" s="22">
        <f>((AH20*Constants!$H78*Constants!$H96*(1-Constants!$H114))+(AH20*Constants!$H78*Constants!$H130))</f>
        <v>51865691.663914979</v>
      </c>
      <c r="AI65" s="22">
        <f>((AI20*Constants!$H78*Constants!$H96*(1-Constants!$H114))+(AI20*Constants!$H78*Constants!$H130))</f>
        <v>51191174.533183962</v>
      </c>
      <c r="AJ65" s="22">
        <f>((AJ20*Constants!$H78*Constants!$H96*(1-Constants!$H114))+(AJ20*Constants!$H78*Constants!$H130))</f>
        <v>50907218.229325041</v>
      </c>
      <c r="AK65" s="22">
        <f>((AK20*Constants!$H78*Constants!$H96*(1-Constants!$H114))+(AK20*Constants!$H78*Constants!$H130))</f>
        <v>50687682.526318632</v>
      </c>
      <c r="AL65" s="22">
        <f>((AL20*Constants!$H78*Constants!$H96*(1-Constants!$H114))+(AL20*Constants!$H78*Constants!$H130))</f>
        <v>42727081.346861497</v>
      </c>
      <c r="AM65" s="22">
        <f>((AM20*Constants!$H78*Constants!$H96*(1-Constants!$H114))+(AM20*Constants!$H78*Constants!$H130))</f>
        <v>44419291.575884528</v>
      </c>
      <c r="AN65" s="22">
        <f>((AN20*Constants!$H78*Constants!$H96*(1-Constants!$H114))+(AN20*Constants!$H78*Constants!$H130))</f>
        <v>45157524.824294709</v>
      </c>
      <c r="AO65" s="22">
        <f>((AO20*Constants!$H78*Constants!$H96*(1-Constants!$H114))+(AO20*Constants!$H78*Constants!$H130))</f>
        <v>45656317.844945423</v>
      </c>
      <c r="AP65" s="22">
        <f>((AP20*Constants!$H78*Constants!$H96*(1-Constants!$H114))+(AP20*Constants!$H78*Constants!$H130))</f>
        <v>46331839.137300603</v>
      </c>
      <c r="AQ65" s="22">
        <f>((AQ20*Constants!$H78*Constants!$H96*(1-Constants!$H114))+(AQ20*Constants!$H78*Constants!$H130))</f>
        <v>47258825.673669614</v>
      </c>
      <c r="AR65" s="22">
        <f>((AR20*Constants!$H78*Constants!$H96*(1-Constants!$H114))+(AR20*Constants!$H78*Constants!$H130))</f>
        <v>48368939.509963103</v>
      </c>
      <c r="AS65" s="22">
        <f>((AS20*Constants!$H78*Constants!$H96*(1-Constants!$H114))+(AS20*Constants!$H78*Constants!$H130))</f>
        <v>49687421.521930404</v>
      </c>
      <c r="AT65" s="22">
        <f>((AT20*Constants!$H78*Constants!$H96*(1-Constants!$H114))+(AT20*Constants!$H78*Constants!$H130))</f>
        <v>51141388.506674215</v>
      </c>
      <c r="AU65" s="22">
        <f>((AU20*Constants!$H78*Constants!$H96*(1-Constants!$H114))+(AU20*Constants!$H78*Constants!$H130))</f>
        <v>52690253.030903935</v>
      </c>
      <c r="AV65" s="22">
        <f>((AV20*Constants!$H78*Constants!$H96*(1-Constants!$H114))+(AV20*Constants!$H78*Constants!$H130))</f>
        <v>54215010.019255705</v>
      </c>
      <c r="AW65" s="22">
        <f>((AW20*Constants!$H78*Constants!$H96*(1-Constants!$H114))+(AW20*Constants!$H78*Constants!$H130))</f>
        <v>56239182.979585573</v>
      </c>
      <c r="AX65" s="22">
        <f>((AX20*Constants!$H78*Constants!$H96*(1-Constants!$H114))+(AX20*Constants!$H78*Constants!$H130))</f>
        <v>58409856.480237767</v>
      </c>
      <c r="AY65" s="22">
        <f>((AY20*Constants!$H78*Constants!$H96*(1-Constants!$H114))+(AY20*Constants!$H78*Constants!$H130))</f>
        <v>60727637.895470329</v>
      </c>
      <c r="AZ65" s="22">
        <f>((AZ20*Constants!$H78*Constants!$H96*(1-Constants!$H114))+(AZ20*Constants!$H78*Constants!$H130))</f>
        <v>63475938.052081771</v>
      </c>
      <c r="BA65" s="22">
        <f>((BA20*Constants!$H78*Constants!$H96*(1-Constants!$H114))+(BA20*Constants!$H78*Constants!$H130))</f>
        <v>66015519.145240419</v>
      </c>
      <c r="BB65" s="22">
        <f>((BB20*Constants!$H78*Constants!$H96*(1-Constants!$H114))+(BB20*Constants!$H78*Constants!$H130))</f>
        <v>68827322.524126709</v>
      </c>
      <c r="BC65" s="22">
        <f>((BC20*Constants!$H78*Constants!$H96*(1-Constants!$H114))+(BC20*Constants!$H78*Constants!$H130))</f>
        <v>71946167.310091853</v>
      </c>
      <c r="BD65" s="22">
        <f>((BD20*Constants!$H78*Constants!$H96*(1-Constants!$H114))+(BD20*Constants!$H78*Constants!$H130))</f>
        <v>74825133.170348659</v>
      </c>
      <c r="BE65" s="22">
        <f>((BE20*Constants!$H78*Constants!$H96*(1-Constants!$H114))+(BE20*Constants!$H78*Constants!$H130))</f>
        <v>77752069.949706778</v>
      </c>
      <c r="BF65" s="22">
        <f>((BF20*Constants!$H78*Constants!$H96*(1-Constants!$H114))+(BF20*Constants!$H78*Constants!$H130))</f>
        <v>80679108.754256934</v>
      </c>
      <c r="BG65" s="22">
        <f>((BG20*Constants!$H78*Constants!$H96*(1-Constants!$H114))+(BG20*Constants!$H78*Constants!$H130))</f>
        <v>83964948.107228711</v>
      </c>
      <c r="BH65" s="22">
        <f>((BH20*Constants!$H78*Constants!$H96*(1-Constants!$H114))+(BH20*Constants!$H78*Constants!$H130))</f>
        <v>87009930.456020206</v>
      </c>
      <c r="BI65" s="22">
        <f>((BI20*Constants!$H78*Constants!$H96*(1-Constants!$H114))+(BI20*Constants!$H78*Constants!$H130))</f>
        <v>90082747.289664358</v>
      </c>
      <c r="BJ65" s="22">
        <f>((BJ20*Constants!$H78*Constants!$H96*(1-Constants!$H114))+(BJ20*Constants!$H78*Constants!$H130))</f>
        <v>93249375.23147808</v>
      </c>
      <c r="BK65" s="22">
        <f>((BK20*Constants!$H78*Constants!$H96*(1-Constants!$H114))+(BK20*Constants!$H78*Constants!$H130))</f>
        <v>96528558.054082721</v>
      </c>
      <c r="BL65" s="22">
        <f>((BL20*Constants!$H78*Constants!$H96*(1-Constants!$H114))+(BL20*Constants!$H78*Constants!$H130))</f>
        <v>99906822.249366969</v>
      </c>
      <c r="BM65" s="22">
        <f>((BM20*Constants!$H78*Constants!$H96*(1-Constants!$H114))+(BM20*Constants!$H78*Constants!$H130))</f>
        <v>100029987.6627578</v>
      </c>
      <c r="BN65" s="22">
        <f>((BN20*Constants!$H78*Constants!$H96*(1-Constants!$H114))+(BN20*Constants!$H78*Constants!$H130))</f>
        <v>99493127.228062972</v>
      </c>
      <c r="BO65" s="22">
        <f>((BO20*Constants!$H78*Constants!$H96*(1-Constants!$H114))+(BO20*Constants!$H78*Constants!$H130))</f>
        <v>98917930.047957927</v>
      </c>
      <c r="BP65" s="22">
        <f>((BP20*Constants!$H78*Constants!$H96*(1-Constants!$H114))+(BP20*Constants!$H78*Constants!$H130))</f>
        <v>98054041.199069142</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34750269.993448354</v>
      </c>
      <c r="AG67" s="22">
        <f>AG6*Constants!$H64*(1-Constants!$H82)</f>
        <v>34925033.77609212</v>
      </c>
      <c r="AH67" s="22">
        <f>AH6*Constants!$H64*(1-Constants!$H82)</f>
        <v>35041165.108961262</v>
      </c>
      <c r="AI67" s="22">
        <f>AI6*Constants!$H64*(1-Constants!$H82)</f>
        <v>35097521.000428304</v>
      </c>
      <c r="AJ67" s="22">
        <f>AJ6*Constants!$H64*(1-Constants!$H82)</f>
        <v>35222032.138192892</v>
      </c>
      <c r="AK67" s="22">
        <f>AK6*Constants!$H64*(1-Constants!$H82)</f>
        <v>35364867.326667368</v>
      </c>
      <c r="AL67" s="22">
        <f>AL6*Constants!$H64*(1-Constants!$H82)</f>
        <v>34301812.959597655</v>
      </c>
      <c r="AM67" s="22">
        <f>AM6*Constants!$H64*(1-Constants!$H82)</f>
        <v>34662502.162310906</v>
      </c>
      <c r="AN67" s="22">
        <f>AN6*Constants!$H64*(1-Constants!$H82)</f>
        <v>34880524.246533833</v>
      </c>
      <c r="AO67" s="22">
        <f>AO6*Constants!$H64*(1-Constants!$H82)</f>
        <v>35067151.558921918</v>
      </c>
      <c r="AP67" s="22">
        <f>AP6*Constants!$H64*(1-Constants!$H82)</f>
        <v>35287854.459384665</v>
      </c>
      <c r="AQ67" s="22">
        <f>AQ6*Constants!$H64*(1-Constants!$H82)</f>
        <v>35554558.530539893</v>
      </c>
      <c r="AR67" s="22">
        <f>AR6*Constants!$H64*(1-Constants!$H82)</f>
        <v>35821732.578650281</v>
      </c>
      <c r="AS67" s="22">
        <f>AS6*Constants!$H64*(1-Constants!$H82)</f>
        <v>36127809.934777096</v>
      </c>
      <c r="AT67" s="22">
        <f>AT6*Constants!$H64*(1-Constants!$H82)</f>
        <v>36461136.777590998</v>
      </c>
      <c r="AU67" s="22">
        <f>AU6*Constants!$H64*(1-Constants!$H82)</f>
        <v>36815146.691904433</v>
      </c>
      <c r="AV67" s="22">
        <f>AV6*Constants!$H64*(1-Constants!$H82)</f>
        <v>37170503.429721765</v>
      </c>
      <c r="AW67" s="22">
        <f>AW6*Constants!$H64*(1-Constants!$H82)</f>
        <v>37584024.640734203</v>
      </c>
      <c r="AX67" s="22">
        <f>AX6*Constants!$H64*(1-Constants!$H82)</f>
        <v>38026508.75492537</v>
      </c>
      <c r="AY67" s="22">
        <f>AY6*Constants!$H64*(1-Constants!$H82)</f>
        <v>38498092.824596964</v>
      </c>
      <c r="AZ67" s="22">
        <f>AZ6*Constants!$H64*(1-Constants!$H82)</f>
        <v>39045269.596388362</v>
      </c>
      <c r="BA67" s="22">
        <f>BA6*Constants!$H64*(1-Constants!$H82)</f>
        <v>39563428.448281385</v>
      </c>
      <c r="BB67" s="22">
        <f>BB6*Constants!$H64*(1-Constants!$H82)</f>
        <v>40104886.937375732</v>
      </c>
      <c r="BC67" s="22">
        <f>BC6*Constants!$H64*(1-Constants!$H82)</f>
        <v>40701922.051361792</v>
      </c>
      <c r="BD67" s="22">
        <f>BD6*Constants!$H64*(1-Constants!$H82)</f>
        <v>41264213.05951146</v>
      </c>
      <c r="BE67" s="22">
        <f>BE6*Constants!$H64*(1-Constants!$H82)</f>
        <v>41839131.960338183</v>
      </c>
      <c r="BF67" s="22">
        <f>BF6*Constants!$H64*(1-Constants!$H82)</f>
        <v>42418659.305374563</v>
      </c>
      <c r="BG67" s="22">
        <f>BG6*Constants!$H64*(1-Constants!$H82)</f>
        <v>43037846.881380148</v>
      </c>
      <c r="BH67" s="22">
        <f>BH6*Constants!$H64*(1-Constants!$H82)</f>
        <v>43621258.872550175</v>
      </c>
      <c r="BI67" s="22">
        <f>BI6*Constants!$H64*(1-Constants!$H82)</f>
        <v>44213564.890074186</v>
      </c>
      <c r="BJ67" s="22">
        <f>BJ6*Constants!$H64*(1-Constants!$H82)</f>
        <v>44825799.498456806</v>
      </c>
      <c r="BK67" s="22">
        <f>BK6*Constants!$H64*(1-Constants!$H82)</f>
        <v>45461147.903708287</v>
      </c>
      <c r="BL67" s="22">
        <f>BL6*Constants!$H64*(1-Constants!$H82)</f>
        <v>46092408.738563791</v>
      </c>
      <c r="BM67" s="22">
        <f>BM6*Constants!$H64*(1-Constants!$H82)</f>
        <v>46176589.707863912</v>
      </c>
      <c r="BN67" s="22">
        <f>BN6*Constants!$H64*(1-Constants!$H82)</f>
        <v>46150191.945830919</v>
      </c>
      <c r="BO67" s="22">
        <f>BO6*Constants!$H64*(1-Constants!$H82)</f>
        <v>46118149.253518514</v>
      </c>
      <c r="BP67" s="22">
        <f>BP6*Constants!$H64*(1-Constants!$H82)</f>
        <v>46037710.950994305</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23665171.629935287</v>
      </c>
      <c r="AG68" s="22">
        <f>AG7*Constants!$H65*(1-Constants!$H83)</f>
        <v>23784186.961664833</v>
      </c>
      <c r="AH68" s="22">
        <f>AH7*Constants!$H65*(1-Constants!$H83)</f>
        <v>23863273.193929486</v>
      </c>
      <c r="AI68" s="22">
        <f>AI7*Constants!$H65*(1-Constants!$H83)</f>
        <v>23901651.9416105</v>
      </c>
      <c r="AJ68" s="22">
        <f>AJ7*Constants!$H65*(1-Constants!$H83)</f>
        <v>23986444.878344316</v>
      </c>
      <c r="AK68" s="22">
        <f>AK7*Constants!$H65*(1-Constants!$H83)</f>
        <v>24083716.618986327</v>
      </c>
      <c r="AL68" s="22">
        <f>AL7*Constants!$H65*(1-Constants!$H83)</f>
        <v>23359769.321500577</v>
      </c>
      <c r="AM68" s="22">
        <f>AM7*Constants!$H65*(1-Constants!$H83)</f>
        <v>23605401.136415482</v>
      </c>
      <c r="AN68" s="22">
        <f>AN7*Constants!$H65*(1-Constants!$H83)</f>
        <v>23753875.667497527</v>
      </c>
      <c r="AO68" s="22">
        <f>AO7*Constants!$H65*(1-Constants!$H83)</f>
        <v>23880970.144154266</v>
      </c>
      <c r="AP68" s="22">
        <f>AP7*Constants!$H65*(1-Constants!$H83)</f>
        <v>24031270.329438008</v>
      </c>
      <c r="AQ68" s="22">
        <f>AQ7*Constants!$H65*(1-Constants!$H83)</f>
        <v>24212897.626707379</v>
      </c>
      <c r="AR68" s="22">
        <f>AR7*Constants!$H65*(1-Constants!$H83)</f>
        <v>24394844.981498841</v>
      </c>
      <c r="AS68" s="22">
        <f>AS7*Constants!$H65*(1-Constants!$H83)</f>
        <v>24603285.755229332</v>
      </c>
      <c r="AT68" s="22">
        <f>AT7*Constants!$H65*(1-Constants!$H83)</f>
        <v>24830283.615837105</v>
      </c>
      <c r="AU68" s="22">
        <f>AU7*Constants!$H65*(1-Constants!$H83)</f>
        <v>25071366.789651457</v>
      </c>
      <c r="AV68" s="22">
        <f>AV7*Constants!$H65*(1-Constants!$H83)</f>
        <v>25313367.15948705</v>
      </c>
      <c r="AW68" s="22">
        <f>AW7*Constants!$H65*(1-Constants!$H83)</f>
        <v>25594977.933534931</v>
      </c>
      <c r="AX68" s="22">
        <f>AX7*Constants!$H65*(1-Constants!$H83)</f>
        <v>25896312.642814264</v>
      </c>
      <c r="AY68" s="22">
        <f>AY7*Constants!$H65*(1-Constants!$H83)</f>
        <v>26217464.620880205</v>
      </c>
      <c r="AZ68" s="22">
        <f>AZ7*Constants!$H65*(1-Constants!$H83)</f>
        <v>26590095.746301647</v>
      </c>
      <c r="BA68" s="22">
        <f>BA7*Constants!$H65*(1-Constants!$H83)</f>
        <v>26942965.469729125</v>
      </c>
      <c r="BB68" s="22">
        <f>BB7*Constants!$H65*(1-Constants!$H83)</f>
        <v>27311702.405508876</v>
      </c>
      <c r="BC68" s="22">
        <f>BC7*Constants!$H65*(1-Constants!$H83)</f>
        <v>27718287.403100032</v>
      </c>
      <c r="BD68" s="22">
        <f>BD7*Constants!$H65*(1-Constants!$H83)</f>
        <v>28101211.426894382</v>
      </c>
      <c r="BE68" s="22">
        <f>BE7*Constants!$H65*(1-Constants!$H83)</f>
        <v>28492735.132002953</v>
      </c>
      <c r="BF68" s="22">
        <f>BF7*Constants!$H65*(1-Constants!$H83)</f>
        <v>28887397.219149683</v>
      </c>
      <c r="BG68" s="22">
        <f>BG7*Constants!$H65*(1-Constants!$H83)</f>
        <v>29309068.194945209</v>
      </c>
      <c r="BH68" s="22">
        <f>BH7*Constants!$H65*(1-Constants!$H83)</f>
        <v>29706375.75268805</v>
      </c>
      <c r="BI68" s="22">
        <f>BI7*Constants!$H65*(1-Constants!$H83)</f>
        <v>30109740.203231651</v>
      </c>
      <c r="BJ68" s="22">
        <f>BJ7*Constants!$H65*(1-Constants!$H83)</f>
        <v>30526676.160503142</v>
      </c>
      <c r="BK68" s="22">
        <f>BK7*Constants!$H65*(1-Constants!$H83)</f>
        <v>30959352.77158894</v>
      </c>
      <c r="BL68" s="22">
        <f>BL7*Constants!$H65*(1-Constants!$H83)</f>
        <v>31389245.719267573</v>
      </c>
      <c r="BM68" s="22">
        <f>BM7*Constants!$H65*(1-Constants!$H83)</f>
        <v>31446573.535334531</v>
      </c>
      <c r="BN68" s="22">
        <f>BN7*Constants!$H65*(1-Constants!$H83)</f>
        <v>31428596.478774257</v>
      </c>
      <c r="BO68" s="22">
        <f>BO7*Constants!$H65*(1-Constants!$H83)</f>
        <v>31406775.186070599</v>
      </c>
      <c r="BP68" s="22">
        <f>BP7*Constants!$H65*(1-Constants!$H83)</f>
        <v>31351996.151685692</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488521322.93671769</v>
      </c>
      <c r="AE69" s="22">
        <f>AE8*Constants!$H66*(1-Constants!$H84)</f>
        <v>484284533.51604736</v>
      </c>
      <c r="AF69" s="22">
        <f>AF8*Constants!$H66*(1-Constants!$H84)</f>
        <v>482671716.04202384</v>
      </c>
      <c r="AG69" s="22">
        <f>AG8*Constants!$H66*(1-Constants!$H84)</f>
        <v>476226267.07794696</v>
      </c>
      <c r="AH69" s="22">
        <f>AH8*Constants!$H66*(1-Constants!$H84)</f>
        <v>466870540.49783498</v>
      </c>
      <c r="AI69" s="22">
        <f>AI8*Constants!$H66*(1-Constants!$H84)</f>
        <v>454797998.08090121</v>
      </c>
      <c r="AJ69" s="22">
        <f>AJ8*Constants!$H66*(1-Constants!$H84)</f>
        <v>445276030.79173321</v>
      </c>
      <c r="AK69" s="22">
        <f>AK8*Constants!$H66*(1-Constants!$H84)</f>
        <v>436267167.2400409</v>
      </c>
      <c r="AL69" s="22">
        <f>AL8*Constants!$H66*(1-Constants!$H84)</f>
        <v>383787903.98384684</v>
      </c>
      <c r="AM69" s="22">
        <f>AM8*Constants!$H66*(1-Constants!$H84)</f>
        <v>390021831.64095724</v>
      </c>
      <c r="AN69" s="22">
        <f>AN8*Constants!$H66*(1-Constants!$H84)</f>
        <v>390854777.5044024</v>
      </c>
      <c r="AO69" s="22">
        <f>AO8*Constants!$H66*(1-Constants!$H84)</f>
        <v>390351658.99206567</v>
      </c>
      <c r="AP69" s="22">
        <f>AP8*Constants!$H66*(1-Constants!$H84)</f>
        <v>390791191.6297943</v>
      </c>
      <c r="AQ69" s="22">
        <f>AQ8*Constants!$H66*(1-Constants!$H84)</f>
        <v>392534302.99191016</v>
      </c>
      <c r="AR69" s="22">
        <f>AR8*Constants!$H66*(1-Constants!$H84)</f>
        <v>394816727.36680233</v>
      </c>
      <c r="AS69" s="22">
        <f>AS8*Constants!$H66*(1-Constants!$H84)</f>
        <v>398097143.07806844</v>
      </c>
      <c r="AT69" s="22">
        <f>AT8*Constants!$H66*(1-Constants!$H84)</f>
        <v>401962363.47627276</v>
      </c>
      <c r="AU69" s="22">
        <f>AU8*Constants!$H66*(1-Constants!$H84)</f>
        <v>406181292.61208159</v>
      </c>
      <c r="AV69" s="22">
        <f>AV8*Constants!$H66*(1-Constants!$H84)</f>
        <v>410139702.76922649</v>
      </c>
      <c r="AW69" s="22">
        <f>AW8*Constants!$H66*(1-Constants!$H84)</f>
        <v>412671921.35100931</v>
      </c>
      <c r="AX69" s="22">
        <f>AX8*Constants!$H66*(1-Constants!$H84)</f>
        <v>415561633.76067877</v>
      </c>
      <c r="AY69" s="22">
        <f>AY8*Constants!$H66*(1-Constants!$H84)</f>
        <v>418769722.97770184</v>
      </c>
      <c r="AZ69" s="22">
        <f>AZ8*Constants!$H66*(1-Constants!$H84)</f>
        <v>423564353.18362796</v>
      </c>
      <c r="BA69" s="22">
        <f>BA8*Constants!$H66*(1-Constants!$H84)</f>
        <v>426930579.22421056</v>
      </c>
      <c r="BB69" s="22">
        <f>BB8*Constants!$H66*(1-Constants!$H84)</f>
        <v>430838326.41938776</v>
      </c>
      <c r="BC69" s="22">
        <f>BC8*Constants!$H66*(1-Constants!$H84)</f>
        <v>435594752.68702525</v>
      </c>
      <c r="BD69" s="22">
        <f>BD8*Constants!$H66*(1-Constants!$H84)</f>
        <v>438797763.16150731</v>
      </c>
      <c r="BE69" s="22">
        <f>BE8*Constants!$H66*(1-Constants!$H84)</f>
        <v>441711360.3616811</v>
      </c>
      <c r="BF69" s="22">
        <f>BF8*Constants!$H66*(1-Constants!$H84)</f>
        <v>444131257.79904318</v>
      </c>
      <c r="BG69" s="22">
        <f>BG8*Constants!$H66*(1-Constants!$H84)</f>
        <v>449579032.4493497</v>
      </c>
      <c r="BH69" s="22">
        <f>BH8*Constants!$H66*(1-Constants!$H84)</f>
        <v>453662679.05265099</v>
      </c>
      <c r="BI69" s="22">
        <f>BI8*Constants!$H66*(1-Constants!$H84)</f>
        <v>457466900.29420573</v>
      </c>
      <c r="BJ69" s="22">
        <f>BJ8*Constants!$H66*(1-Constants!$H84)</f>
        <v>461236435.52276379</v>
      </c>
      <c r="BK69" s="22">
        <f>BK8*Constants!$H66*(1-Constants!$H84)</f>
        <v>465023042.99090707</v>
      </c>
      <c r="BL69" s="22">
        <f>BL8*Constants!$H66*(1-Constants!$H84)</f>
        <v>468589343.20148295</v>
      </c>
      <c r="BM69" s="22">
        <f>BM8*Constants!$H66*(1-Constants!$H84)</f>
        <v>460177821.75480103</v>
      </c>
      <c r="BN69" s="22">
        <f>BN8*Constants!$H66*(1-Constants!$H84)</f>
        <v>449506095.90773422</v>
      </c>
      <c r="BO69" s="22">
        <f>BO8*Constants!$H66*(1-Constants!$H84)</f>
        <v>438831409.04227465</v>
      </c>
      <c r="BP69" s="22">
        <f>BP8*Constants!$H66*(1-Constants!$H84)</f>
        <v>427322100.66451138</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307182602.50561363</v>
      </c>
      <c r="AE70" s="94">
        <f>IF('Net zero activities &amp; levers'!$C$10="Off",AE9*Constants!$H67*(1-Constants!$H85),IF('Net zero activities &amp; levers'!$C$10="On",('Net zero supporting data'!C197*Constants!$H67*(1-Constants!$H85-'Net zero supporting data'!C199))+('Net zero supporting data'!C198*Constants!$H67*(1-Constants!$H85)),"ERROR"))</f>
        <v>304518505.89528346</v>
      </c>
      <c r="AF70" s="94">
        <f>IF('Net zero activities &amp; levers'!$C$10="Off",AF9*Constants!$H67*(1-Constants!$H85),IF('Net zero activities &amp; levers'!$C$10="On",('Net zero supporting data'!D197*Constants!$H67*(1-Constants!$H85-'Net zero supporting data'!D199))+('Net zero supporting data'!D198*Constants!$H67*(1-Constants!$H85)),"ERROR"))</f>
        <v>303504364.96473241</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293568573.01785618</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279989927.86993003</v>
      </c>
      <c r="AK70" s="94">
        <f>IF('Net zero activities &amp; levers'!$C$10="Off",AK9*Constants!$H67*(1-Constants!$H85),IF('Net zero activities &amp; levers'!$C$10="On",('Net zero supporting data'!I197*Constants!$H67*(1-Constants!$H85-'Net zero supporting data'!I199))+('Net zero supporting data'!I198*Constants!$H67*(1-Constants!$H85)),"ERROR"))</f>
        <v>274325147.19098043</v>
      </c>
      <c r="AL70" s="94">
        <f>IF('Net zero activities &amp; levers'!$C$10="Off",AL9*Constants!$H67*(1-Constants!$H85),IF('Net zero activities &amp; levers'!$C$10="On",('Net zero supporting data'!J197*Constants!$H67*(1-Constants!$H85-'Net zero supporting data'!J199))+('Net zero supporting data'!J198*Constants!$H67*(1-Constants!$H85)),"ERROR"))</f>
        <v>241326144.06107378</v>
      </c>
      <c r="AM70" s="94">
        <f>IF('Net zero activities &amp; levers'!$C$10="Off",AM9*Constants!$H67*(1-Constants!$H85),IF('Net zero activities &amp; levers'!$C$10="On",('Net zero supporting data'!K197*Constants!$H67*(1-Constants!$H85-'Net zero supporting data'!K199))+('Net zero supporting data'!K198*Constants!$H67*(1-Constants!$H85)),"ERROR"))</f>
        <v>245246042.80782911</v>
      </c>
      <c r="AN70" s="94">
        <f>IF('Net zero activities &amp; levers'!$C$10="Off",AN9*Constants!$H67*(1-Constants!$H85),IF('Net zero activities &amp; levers'!$C$10="On",('Net zero supporting data'!L197*Constants!$H67*(1-Constants!$H85-'Net zero supporting data'!L199))+('Net zero supporting data'!L198*Constants!$H67*(1-Constants!$H85)),"ERROR"))</f>
        <v>245769799.83964348</v>
      </c>
      <c r="AO70" s="94">
        <f>IF('Net zero activities &amp; levers'!$C$10="Off",AO9*Constants!$H67*(1-Constants!$H85),IF('Net zero activities &amp; levers'!$C$10="On",('Net zero supporting data'!M197*Constants!$H67*(1-Constants!$H85-'Net zero supporting data'!M199))+('Net zero supporting data'!M198*Constants!$H67*(1-Constants!$H85)),"ERROR"))</f>
        <v>245453438.51265097</v>
      </c>
      <c r="AP70" s="94">
        <f>IF('Net zero activities &amp; levers'!$C$10="Off",AP9*Constants!$H67*(1-Constants!$H85),IF('Net zero activities &amp; levers'!$C$10="On",('Net zero supporting data'!N197*Constants!$H67*(1-Constants!$H85-'Net zero supporting data'!N199))+('Net zero supporting data'!N198*Constants!$H67*(1-Constants!$H85)),"ERROR"))</f>
        <v>245729816.99032325</v>
      </c>
      <c r="AQ70" s="94">
        <f>IF('Net zero activities &amp; levers'!$C$10="Off",AQ9*Constants!$H67*(1-Constants!$H85),IF('Net zero activities &amp; levers'!$C$10="On",('Net zero supporting data'!O197*Constants!$H67*(1-Constants!$H85-'Net zero supporting data'!O199))+('Net zero supporting data'!O198*Constants!$H67*(1-Constants!$H85)),"ERROR"))</f>
        <v>246825886.82296222</v>
      </c>
      <c r="AR70" s="94">
        <f>IF('Net zero activities &amp; levers'!$C$10="Off",AR9*Constants!$H67*(1-Constants!$H85),IF('Net zero activities &amp; levers'!$C$10="On",('Net zero supporting data'!P197*Constants!$H67*(1-Constants!$H85-'Net zero supporting data'!P199))+('Net zero supporting data'!P198*Constants!$H67*(1-Constants!$H85)),"ERROR"))</f>
        <v>248261077.11370915</v>
      </c>
      <c r="AS70" s="94">
        <f>IF('Net zero activities &amp; levers'!$C$10="Off",AS9*Constants!$H67*(1-Constants!$H85),IF('Net zero activities &amp; levers'!$C$10="On",('Net zero supporting data'!Q197*Constants!$H67*(1-Constants!$H85-'Net zero supporting data'!Q199))+('Net zero supporting data'!Q198*Constants!$H67*(1-Constants!$H85)),"ERROR"))</f>
        <v>250323805.16297713</v>
      </c>
      <c r="AT70" s="94">
        <f>IF('Net zero activities &amp; levers'!$C$10="Off",AT9*Constants!$H67*(1-Constants!$H85),IF('Net zero activities &amp; levers'!$C$10="On",('Net zero supporting data'!R197*Constants!$H67*(1-Constants!$H85-'Net zero supporting data'!R199))+('Net zero supporting data'!R198*Constants!$H67*(1-Constants!$H85)),"ERROR"))</f>
        <v>252754258.87181544</v>
      </c>
      <c r="AU70" s="94">
        <f>IF('Net zero activities &amp; levers'!$C$10="Off",AU9*Constants!$H67*(1-Constants!$H85),IF('Net zero activities &amp; levers'!$C$10="On",('Net zero supporting data'!S197*Constants!$H67*(1-Constants!$H85-'Net zero supporting data'!S199))+('Net zero supporting data'!S198*Constants!$H67*(1-Constants!$H85)),"ERROR"))</f>
        <v>255407124.92059672</v>
      </c>
      <c r="AV70" s="94">
        <f>IF('Net zero activities &amp; levers'!$C$10="Off",AV9*Constants!$H67*(1-Constants!$H85),IF('Net zero activities &amp; levers'!$C$10="On",('Net zero supporting data'!T197*Constants!$H67*(1-Constants!$H85-'Net zero supporting data'!T199))+('Net zero supporting data'!T198*Constants!$H67*(1-Constants!$H85)),"ERROR"))</f>
        <v>257896176.42513856</v>
      </c>
      <c r="AW70" s="94">
        <f>IF('Net zero activities &amp; levers'!$C$10="Off",AW9*Constants!$H67*(1-Constants!$H85),IF('Net zero activities &amp; levers'!$C$10="On",('Net zero supporting data'!U197*Constants!$H67*(1-Constants!$H85-'Net zero supporting data'!U199))+('Net zero supporting data'!U198*Constants!$H67*(1-Constants!$H85)),"ERROR"))</f>
        <v>259488437.51497006</v>
      </c>
      <c r="AX70" s="94">
        <f>IF('Net zero activities &amp; levers'!$C$10="Off",AX9*Constants!$H67*(1-Constants!$H85),IF('Net zero activities &amp; levers'!$C$10="On",('Net zero supporting data'!V197*Constants!$H67*(1-Constants!$H85-'Net zero supporting data'!V199))+('Net zero supporting data'!V198*Constants!$H67*(1-Constants!$H85)),"ERROR"))</f>
        <v>261305491.01257145</v>
      </c>
      <c r="AY70" s="94">
        <f>IF('Net zero activities &amp; levers'!$C$10="Off",AY9*Constants!$H67*(1-Constants!$H85),IF('Net zero activities &amp; levers'!$C$10="On",('Net zero supporting data'!W197*Constants!$H67*(1-Constants!$H85-'Net zero supporting data'!W199))+('Net zero supporting data'!W198*Constants!$H67*(1-Constants!$H85)),"ERROR"))</f>
        <v>263322740.10383168</v>
      </c>
      <c r="AZ70" s="94">
        <f>IF('Net zero activities &amp; levers'!$C$10="Off",AZ9*Constants!$H67*(1-Constants!$H85),IF('Net zero activities &amp; levers'!$C$10="On",('Net zero supporting data'!X197*Constants!$H67*(1-Constants!$H85-'Net zero supporting data'!X199))+('Net zero supporting data'!X198*Constants!$H67*(1-Constants!$H85)),"ERROR"))</f>
        <v>266337607.45057225</v>
      </c>
      <c r="BA70" s="94">
        <f>IF('Net zero activities &amp; levers'!$C$10="Off",BA9*Constants!$H67*(1-Constants!$H85),IF('Net zero activities &amp; levers'!$C$10="On",('Net zero supporting data'!Y197*Constants!$H67*(1-Constants!$H85-'Net zero supporting data'!Y199))+('Net zero supporting data'!Y198*Constants!$H67*(1-Constants!$H85)),"ERROR"))</f>
        <v>268454293.10423464</v>
      </c>
      <c r="BB70" s="94">
        <f>IF('Net zero activities &amp; levers'!$C$10="Off",BB9*Constants!$H67*(1-Constants!$H85),IF('Net zero activities &amp; levers'!$C$10="On",('Net zero supporting data'!Z197*Constants!$H67*(1-Constants!$H85-'Net zero supporting data'!Z199))+('Net zero supporting data'!Z198*Constants!$H67*(1-Constants!$H85)),"ERROR"))</f>
        <v>270911487.69736409</v>
      </c>
      <c r="BC70" s="94">
        <f>IF('Net zero activities &amp; levers'!$C$10="Off",BC9*Constants!$H67*(1-Constants!$H85),IF('Net zero activities &amp; levers'!$C$10="On",('Net zero supporting data'!AA197*Constants!$H67*(1-Constants!$H85-'Net zero supporting data'!AA199))+('Net zero supporting data'!AA198*Constants!$H67*(1-Constants!$H85)),"ERROR"))</f>
        <v>273902332.37684637</v>
      </c>
      <c r="BD70" s="94">
        <f>IF('Net zero activities &amp; levers'!$C$10="Off",BD9*Constants!$H67*(1-Constants!$H85),IF('Net zero activities &amp; levers'!$C$10="On",('Net zero supporting data'!AB197*Constants!$H67*(1-Constants!$H85-'Net zero supporting data'!AB199))+('Net zero supporting data'!AB198*Constants!$H67*(1-Constants!$H85)),"ERROR"))</f>
        <v>275916387.95069408</v>
      </c>
      <c r="BE70" s="94">
        <f>IF('Net zero activities &amp; levers'!$C$10="Off",BE9*Constants!$H67*(1-Constants!$H85),IF('Net zero activities &amp; levers'!$C$10="On",('Net zero supporting data'!AC197*Constants!$H67*(1-Constants!$H85-'Net zero supporting data'!AC199))+('Net zero supporting data'!AC198*Constants!$H67*(1-Constants!$H85)),"ERROR"))</f>
        <v>277748460.22385961</v>
      </c>
      <c r="BF70" s="94">
        <f>IF('Net zero activities &amp; levers'!$C$10="Off",BF9*Constants!$H67*(1-Constants!$H85),IF('Net zero activities &amp; levers'!$C$10="On",('Net zero supporting data'!AD197*Constants!$H67*(1-Constants!$H85-'Net zero supporting data'!AD199))+('Net zero supporting data'!AD198*Constants!$H67*(1-Constants!$H85)),"ERROR"))</f>
        <v>279270093.68734264</v>
      </c>
      <c r="BG70" s="94">
        <f>IF('Net zero activities &amp; levers'!$C$10="Off",BG9*Constants!$H67*(1-Constants!$H85),IF('Net zero activities &amp; levers'!$C$10="On",('Net zero supporting data'!AE197*Constants!$H67*(1-Constants!$H85-'Net zero supporting data'!AE199))+('Net zero supporting data'!AE198*Constants!$H67*(1-Constants!$H85)),"ERROR"))</f>
        <v>282695658.78834039</v>
      </c>
      <c r="BH70" s="94">
        <f>IF('Net zero activities &amp; levers'!$C$10="Off",BH9*Constants!$H67*(1-Constants!$H85),IF('Net zero activities &amp; levers'!$C$10="On",('Net zero supporting data'!AF197*Constants!$H67*(1-Constants!$H85-'Net zero supporting data'!AF199))+('Net zero supporting data'!AF198*Constants!$H67*(1-Constants!$H85)),"ERROR"))</f>
        <v>285263459.07139546</v>
      </c>
      <c r="BI70" s="94">
        <f>IF('Net zero activities &amp; levers'!$C$10="Off",BI9*Constants!$H67*(1-Constants!$H85),IF('Net zero activities &amp; levers'!$C$10="On",('Net zero supporting data'!AG197*Constants!$H67*(1-Constants!$H85-'Net zero supporting data'!AG199))+('Net zero supporting data'!AG198*Constants!$H67*(1-Constants!$H85)),"ERROR"))</f>
        <v>287655556.46125543</v>
      </c>
      <c r="BJ70" s="94">
        <f>IF('Net zero activities &amp; levers'!$C$10="Off",BJ9*Constants!$H67*(1-Constants!$H85),IF('Net zero activities &amp; levers'!$C$10="On",('Net zero supporting data'!AH197*Constants!$H67*(1-Constants!$H85-'Net zero supporting data'!AH199))+('Net zero supporting data'!AH198*Constants!$H67*(1-Constants!$H85)),"ERROR"))</f>
        <v>290025843.2581228</v>
      </c>
      <c r="BK70" s="94">
        <f>IF('Net zero activities &amp; levers'!$C$10="Off",BK9*Constants!$H67*(1-Constants!$H85),IF('Net zero activities &amp; levers'!$C$10="On",('Net zero supporting data'!AI197*Constants!$H67*(1-Constants!$H85-'Net zero supporting data'!AI199))+('Net zero supporting data'!AI198*Constants!$H67*(1-Constants!$H85)),"ERROR"))</f>
        <v>292406865.09303284</v>
      </c>
      <c r="BL70" s="94">
        <f>IF('Net zero activities &amp; levers'!$C$10="Off",BL9*Constants!$H67*(1-Constants!$H85),IF('Net zero activities &amp; levers'!$C$10="On",('Net zero supporting data'!AJ197*Constants!$H67*(1-Constants!$H85-'Net zero supporting data'!AJ199))+('Net zero supporting data'!AJ198*Constants!$H67*(1-Constants!$H85)),"ERROR"))</f>
        <v>294649357.54641324</v>
      </c>
      <c r="BM70" s="94">
        <f>IF('Net zero activities &amp; levers'!$C$10="Off",BM9*Constants!$H67*(1-Constants!$H85),IF('Net zero activities &amp; levers'!$C$10="On",('Net zero supporting data'!AK197*Constants!$H67*(1-Constants!$H85-'Net zero supporting data'!AK199))+('Net zero supporting data'!AK198*Constants!$H67*(1-Constants!$H85)),"ERROR"))</f>
        <v>289360186.06564605</v>
      </c>
      <c r="BN70" s="94">
        <f>IF('Net zero activities &amp; levers'!$C$10="Off",BN9*Constants!$H67*(1-Constants!$H85),IF('Net zero activities &amp; levers'!$C$10="On",('Net zero supporting data'!AL197*Constants!$H67*(1-Constants!$H85-'Net zero supporting data'!AL199))+('Net zero supporting data'!AL198*Constants!$H67*(1-Constants!$H85)),"ERROR"))</f>
        <v>282649796.23205215</v>
      </c>
      <c r="BO70" s="94">
        <f>IF('Net zero activities &amp; levers'!$C$10="Off",BO9*Constants!$H67*(1-Constants!$H85),IF('Net zero activities &amp; levers'!$C$10="On",('Net zero supporting data'!AM197*Constants!$H67*(1-Constants!$H85-'Net zero supporting data'!AM199))+('Net zero supporting data'!AM198*Constants!$H67*(1-Constants!$H85)),"ERROR"))</f>
        <v>275937544.50770086</v>
      </c>
      <c r="BP70" s="94">
        <f>IF('Net zero activities &amp; levers'!$C$10="Off",BP9*Constants!$H67*(1-Constants!$H85),IF('Net zero activities &amp; levers'!$C$10="On",('Net zero supporting data'!AN197*Constants!$H67*(1-Constants!$H85-'Net zero supporting data'!AN199))+('Net zero supporting data'!AN198*Constants!$H67*(1-Constants!$H85)),"ERROR"))</f>
        <v>268700482.10217923</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376564492.8323251</v>
      </c>
      <c r="AM72" s="22">
        <f>AM11*Constants!$H69*(1-Constants!$H87)</f>
        <v>377131070.81511796</v>
      </c>
      <c r="AN72" s="22">
        <f>AN11*Constants!$H69*(1-Constants!$H87)</f>
        <v>377760902.18708903</v>
      </c>
      <c r="AO72" s="22">
        <f>AO11*Constants!$H69*(1-Constants!$H87)</f>
        <v>378470746.14178789</v>
      </c>
      <c r="AP72" s="22">
        <f>AP11*Constants!$H69*(1-Constants!$H87)</f>
        <v>379268837.43801779</v>
      </c>
      <c r="AQ72" s="22">
        <f>AQ11*Constants!$H69*(1-Constants!$H87)</f>
        <v>380153251.49589276</v>
      </c>
      <c r="AR72" s="22">
        <f>AR11*Constants!$H69*(1-Constants!$H87)</f>
        <v>380697007.70044565</v>
      </c>
      <c r="AS72" s="22">
        <f>AS11*Constants!$H69*(1-Constants!$H87)</f>
        <v>381313859.89779234</v>
      </c>
      <c r="AT72" s="22">
        <f>AT11*Constants!$H69*(1-Constants!$H87)</f>
        <v>381998230.04493499</v>
      </c>
      <c r="AU72" s="22">
        <f>AU11*Constants!$H69*(1-Constants!$H87)</f>
        <v>382745890.42708343</v>
      </c>
      <c r="AV72" s="22">
        <f>AV11*Constants!$H69*(1-Constants!$H87)</f>
        <v>383550351.26291227</v>
      </c>
      <c r="AW72" s="22">
        <f>AW11*Constants!$H69*(1-Constants!$H87)</f>
        <v>384086630.71775413</v>
      </c>
      <c r="AX72" s="22">
        <f>AX11*Constants!$H69*(1-Constants!$H87)</f>
        <v>384677579.56318897</v>
      </c>
      <c r="AY72" s="22">
        <f>AY11*Constants!$H69*(1-Constants!$H87)</f>
        <v>385321149.96770859</v>
      </c>
      <c r="AZ72" s="22">
        <f>AZ11*Constants!$H69*(1-Constants!$H87)</f>
        <v>386024736.97155315</v>
      </c>
      <c r="BA72" s="22">
        <f>BA11*Constants!$H69*(1-Constants!$H87)</f>
        <v>386765713.1255371</v>
      </c>
      <c r="BB72" s="22">
        <f>BB11*Constants!$H69*(1-Constants!$H87)</f>
        <v>387237577.5294112</v>
      </c>
      <c r="BC72" s="22">
        <f>BC11*Constants!$H69*(1-Constants!$H87)</f>
        <v>387758220.03259826</v>
      </c>
      <c r="BD72" s="22">
        <f>BD11*Constants!$H69*(1-Constants!$H87)</f>
        <v>388308181.88329691</v>
      </c>
      <c r="BE72" s="22">
        <f>BE11*Constants!$H69*(1-Constants!$H87)</f>
        <v>388895607.04753673</v>
      </c>
      <c r="BF72" s="22">
        <f>BF11*Constants!$H69*(1-Constants!$H87)</f>
        <v>389517679.75710732</v>
      </c>
      <c r="BG72" s="22">
        <f>BG11*Constants!$H69*(1-Constants!$H87)</f>
        <v>389886589.4341045</v>
      </c>
      <c r="BH72" s="22">
        <f>BH11*Constants!$H69*(1-Constants!$H87)</f>
        <v>390278074.1316452</v>
      </c>
      <c r="BI72" s="22">
        <f>BI11*Constants!$H69*(1-Constants!$H87)</f>
        <v>390700011.38850087</v>
      </c>
      <c r="BJ72" s="22">
        <f>BJ11*Constants!$H69*(1-Constants!$H87)</f>
        <v>391153636.79219204</v>
      </c>
      <c r="BK72" s="22">
        <f>BK11*Constants!$H69*(1-Constants!$H87)</f>
        <v>391638684.43956929</v>
      </c>
      <c r="BL72" s="22">
        <f>BL11*Constants!$H69*(1-Constants!$H87)</f>
        <v>391852301.69520825</v>
      </c>
      <c r="BM72" s="22">
        <f>BM11*Constants!$H69*(1-Constants!$H87)</f>
        <v>391980684.2673099</v>
      </c>
      <c r="BN72" s="22">
        <f>BN11*Constants!$H69*(1-Constants!$H87)</f>
        <v>392110073.73137307</v>
      </c>
      <c r="BO72" s="22">
        <f>BO11*Constants!$H69*(1-Constants!$H87)</f>
        <v>392260645.32164139</v>
      </c>
      <c r="BP72" s="22">
        <f>BP11*Constants!$H69*(1-Constants!$H87)</f>
        <v>392423187.06085539</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42035716.187645502</v>
      </c>
      <c r="AM73" s="22">
        <f>AM12*Constants!$H70*(1-Constants!$H88)</f>
        <v>42098963.019824795</v>
      </c>
      <c r="AN73" s="22">
        <f>AN12*Constants!$H70*(1-Constants!$H88)</f>
        <v>42169270.79791379</v>
      </c>
      <c r="AO73" s="22">
        <f>AO12*Constants!$H70*(1-Constants!$H88)</f>
        <v>42248510.3427599</v>
      </c>
      <c r="AP73" s="22">
        <f>AP12*Constants!$H70*(1-Constants!$H88)</f>
        <v>42337600.896592572</v>
      </c>
      <c r="AQ73" s="22">
        <f>AQ12*Constants!$H70*(1-Constants!$H88)</f>
        <v>42436327.619469628</v>
      </c>
      <c r="AR73" s="22">
        <f>AR12*Constants!$H70*(1-Constants!$H88)</f>
        <v>42497026.867340654</v>
      </c>
      <c r="AS73" s="22">
        <f>AS12*Constants!$H70*(1-Constants!$H88)</f>
        <v>42565885.786306605</v>
      </c>
      <c r="AT73" s="22">
        <f>AT12*Constants!$H70*(1-Constants!$H88)</f>
        <v>42642281.702066481</v>
      </c>
      <c r="AU73" s="22">
        <f>AU12*Constants!$H70*(1-Constants!$H88)</f>
        <v>42725742.676818378</v>
      </c>
      <c r="AV73" s="22">
        <f>AV12*Constants!$H70*(1-Constants!$H88)</f>
        <v>42815544.25934314</v>
      </c>
      <c r="AW73" s="22">
        <f>AW12*Constants!$H70*(1-Constants!$H88)</f>
        <v>42875408.881181069</v>
      </c>
      <c r="AX73" s="22">
        <f>AX12*Constants!$H70*(1-Constants!$H88)</f>
        <v>42941376.221227594</v>
      </c>
      <c r="AY73" s="22">
        <f>AY12*Constants!$H70*(1-Constants!$H88)</f>
        <v>43013217.681020245</v>
      </c>
      <c r="AZ73" s="22">
        <f>AZ12*Constants!$H70*(1-Constants!$H88)</f>
        <v>43091758.765402555</v>
      </c>
      <c r="BA73" s="22">
        <f>BA12*Constants!$H70*(1-Constants!$H88)</f>
        <v>43174473.582926661</v>
      </c>
      <c r="BB73" s="22">
        <f>BB12*Constants!$H70*(1-Constants!$H88)</f>
        <v>43227147.583098896</v>
      </c>
      <c r="BC73" s="22">
        <f>BC12*Constants!$H70*(1-Constants!$H88)</f>
        <v>43285266.659421206</v>
      </c>
      <c r="BD73" s="22">
        <f>BD12*Constants!$H70*(1-Constants!$H88)</f>
        <v>43346658.640635684</v>
      </c>
      <c r="BE73" s="22">
        <f>BE12*Constants!$H70*(1-Constants!$H88)</f>
        <v>43412232.633817397</v>
      </c>
      <c r="BF73" s="22">
        <f>BF12*Constants!$H70*(1-Constants!$H88)</f>
        <v>43481674.316093147</v>
      </c>
      <c r="BG73" s="22">
        <f>BG12*Constants!$H70*(1-Constants!$H88)</f>
        <v>43522855.528810501</v>
      </c>
      <c r="BH73" s="22">
        <f>BH12*Constants!$H70*(1-Constants!$H88)</f>
        <v>43566556.780391209</v>
      </c>
      <c r="BI73" s="22">
        <f>BI12*Constants!$H70*(1-Constants!$H88)</f>
        <v>43613657.436761566</v>
      </c>
      <c r="BJ73" s="22">
        <f>BJ12*Constants!$H70*(1-Constants!$H88)</f>
        <v>43664295.425971985</v>
      </c>
      <c r="BK73" s="22">
        <f>BK12*Constants!$H70*(1-Constants!$H88)</f>
        <v>43718441.065379664</v>
      </c>
      <c r="BL73" s="22">
        <f>BL12*Constants!$H70*(1-Constants!$H88)</f>
        <v>43742287.058567412</v>
      </c>
      <c r="BM73" s="22">
        <f>BM12*Constants!$H70*(1-Constants!$H88)</f>
        <v>43756618.344355173</v>
      </c>
      <c r="BN73" s="22">
        <f>BN12*Constants!$H70*(1-Constants!$H88)</f>
        <v>43771062.029016249</v>
      </c>
      <c r="BO73" s="22">
        <f>BO12*Constants!$H70*(1-Constants!$H88)</f>
        <v>43787870.264404662</v>
      </c>
      <c r="BP73" s="22">
        <f>BP12*Constants!$H70*(1-Constants!$H88)</f>
        <v>43806014.721856967</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45749928.866340861</v>
      </c>
      <c r="AF74" s="22">
        <f>AF13*Constants!$H71*(1-Constants!$H89)</f>
        <v>45913560.107367657</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47494194.906514592</v>
      </c>
      <c r="AM74" s="22">
        <f>AM13*Constants!$H71*(1-Constants!$H89)</f>
        <v>47630899.508948997</v>
      </c>
      <c r="AN74" s="22">
        <f>AN13*Constants!$H71*(1-Constants!$H89)</f>
        <v>47775757.785236157</v>
      </c>
      <c r="AO74" s="22">
        <f>AO13*Constants!$H71*(1-Constants!$H89)</f>
        <v>47932202.0696242</v>
      </c>
      <c r="AP74" s="22">
        <f>AP13*Constants!$H71*(1-Constants!$H89)</f>
        <v>48101981.276994489</v>
      </c>
      <c r="AQ74" s="22">
        <f>AQ13*Constants!$H71*(1-Constants!$H89)</f>
        <v>48284878.008242786</v>
      </c>
      <c r="AR74" s="22">
        <f>AR13*Constants!$H71*(1-Constants!$H89)</f>
        <v>48400386.844202898</v>
      </c>
      <c r="AS74" s="22">
        <f>AS13*Constants!$H71*(1-Constants!$H89)</f>
        <v>48527114.02623181</v>
      </c>
      <c r="AT74" s="22">
        <f>AT13*Constants!$H71*(1-Constants!$H89)</f>
        <v>48664102.865043618</v>
      </c>
      <c r="AU74" s="22">
        <f>AU13*Constants!$H71*(1-Constants!$H89)</f>
        <v>48810644.41543363</v>
      </c>
      <c r="AV74" s="22">
        <f>AV13*Constants!$H71*(1-Constants!$H89)</f>
        <v>48965600.109152235</v>
      </c>
      <c r="AW74" s="22">
        <f>AW13*Constants!$H71*(1-Constants!$H89)</f>
        <v>49068331.655119896</v>
      </c>
      <c r="AX74" s="22">
        <f>AX13*Constants!$H71*(1-Constants!$H89)</f>
        <v>49179462.047809146</v>
      </c>
      <c r="AY74" s="22">
        <f>AY13*Constants!$H71*(1-Constants!$H89)</f>
        <v>49298658.927117474</v>
      </c>
      <c r="AZ74" s="22">
        <f>AZ13*Constants!$H71*(1-Constants!$H89)</f>
        <v>49427339.030190334</v>
      </c>
      <c r="BA74" s="22">
        <f>BA13*Constants!$H71*(1-Constants!$H89)</f>
        <v>49561337.67473869</v>
      </c>
      <c r="BB74" s="22">
        <f>BB13*Constants!$H71*(1-Constants!$H89)</f>
        <v>49644004.737992816</v>
      </c>
      <c r="BC74" s="22">
        <f>BC13*Constants!$H71*(1-Constants!$H89)</f>
        <v>49734394.613572933</v>
      </c>
      <c r="BD74" s="22">
        <f>BD13*Constants!$H71*(1-Constants!$H89)</f>
        <v>49828940.795139924</v>
      </c>
      <c r="BE74" s="22">
        <f>BE13*Constants!$H71*(1-Constants!$H89)</f>
        <v>49929176.878792219</v>
      </c>
      <c r="BF74" s="22">
        <f>BF13*Constants!$H71*(1-Constants!$H89)</f>
        <v>50034609.164575458</v>
      </c>
      <c r="BG74" s="22">
        <f>BG13*Constants!$H71*(1-Constants!$H89)</f>
        <v>50092502.368878782</v>
      </c>
      <c r="BH74" s="22">
        <f>BH13*Constants!$H71*(1-Constants!$H89)</f>
        <v>50153608.863311708</v>
      </c>
      <c r="BI74" s="22">
        <f>BI13*Constants!$H71*(1-Constants!$H89)</f>
        <v>50219391.882768542</v>
      </c>
      <c r="BJ74" s="22">
        <f>BJ13*Constants!$H71*(1-Constants!$H89)</f>
        <v>50290091.038338415</v>
      </c>
      <c r="BK74" s="22">
        <f>BK13*Constants!$H71*(1-Constants!$H89)</f>
        <v>50365668.92839846</v>
      </c>
      <c r="BL74" s="22">
        <f>BL13*Constants!$H71*(1-Constants!$H89)</f>
        <v>50391088.957753934</v>
      </c>
      <c r="BM74" s="22">
        <f>BM13*Constants!$H71*(1-Constants!$H89)</f>
        <v>50400415.906322725</v>
      </c>
      <c r="BN74" s="22">
        <f>BN13*Constants!$H71*(1-Constants!$H89)</f>
        <v>50409379.013149515</v>
      </c>
      <c r="BO74" s="22">
        <f>BO13*Constants!$H71*(1-Constants!$H89)</f>
        <v>50421653.809262253</v>
      </c>
      <c r="BP74" s="22">
        <f>BP13*Constants!$H71*(1-Constants!$H89)</f>
        <v>50435583.907731377</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75986009.352827743</v>
      </c>
      <c r="AG75" s="22">
        <f>AG14*Constants!$H72*(1-Constants!$H90)</f>
        <v>76315923.044017896</v>
      </c>
      <c r="AH75" s="22">
        <f>AH14*Constants!$H72*(1-Constants!$H90)</f>
        <v>76704473.501995623</v>
      </c>
      <c r="AI75" s="22">
        <f>AI14*Constants!$H72*(1-Constants!$H90)</f>
        <v>77149295.804882318</v>
      </c>
      <c r="AJ75" s="22">
        <f>AJ14*Constants!$H72*(1-Constants!$H90)</f>
        <v>77628020.334349424</v>
      </c>
      <c r="AK75" s="22">
        <f>AK14*Constants!$H72*(1-Constants!$H90)</f>
        <v>78138752.051108971</v>
      </c>
      <c r="AL75" s="22">
        <f>AL14*Constants!$H72*(1-Constants!$H90)</f>
        <v>78601927.838576168</v>
      </c>
      <c r="AM75" s="22">
        <f>AM14*Constants!$H72*(1-Constants!$H90)</f>
        <v>78828171.178775951</v>
      </c>
      <c r="AN75" s="22">
        <f>AN14*Constants!$H72*(1-Constants!$H90)</f>
        <v>79067908.683579579</v>
      </c>
      <c r="AO75" s="22">
        <f>AO14*Constants!$H72*(1-Constants!$H90)</f>
        <v>79326820.796447918</v>
      </c>
      <c r="AP75" s="22">
        <f>AP14*Constants!$H72*(1-Constants!$H90)</f>
        <v>79607801.935984597</v>
      </c>
      <c r="AQ75" s="22">
        <f>AQ14*Constants!$H72*(1-Constants!$H90)</f>
        <v>79910492.31108807</v>
      </c>
      <c r="AR75" s="22">
        <f>AR14*Constants!$H72*(1-Constants!$H90)</f>
        <v>80101657.088314533</v>
      </c>
      <c r="AS75" s="22">
        <f>AS14*Constants!$H72*(1-Constants!$H90)</f>
        <v>80311388.00041084</v>
      </c>
      <c r="AT75" s="22">
        <f>AT14*Constants!$H72*(1-Constants!$H90)</f>
        <v>80538101.74604167</v>
      </c>
      <c r="AU75" s="22">
        <f>AU14*Constants!$H72*(1-Constants!$H90)</f>
        <v>80780625.035293758</v>
      </c>
      <c r="AV75" s="22">
        <f>AV14*Constants!$H72*(1-Constants!$H90)</f>
        <v>81037073.560841367</v>
      </c>
      <c r="AW75" s="22">
        <f>AW14*Constants!$H72*(1-Constants!$H90)</f>
        <v>81207092.182670623</v>
      </c>
      <c r="AX75" s="22">
        <f>AX14*Constants!$H72*(1-Constants!$H90)</f>
        <v>81391010.7252215</v>
      </c>
      <c r="AY75" s="22">
        <f>AY14*Constants!$H72*(1-Constants!$H90)</f>
        <v>81588279.139275432</v>
      </c>
      <c r="AZ75" s="22">
        <f>AZ14*Constants!$H72*(1-Constants!$H90)</f>
        <v>81801242.096030518</v>
      </c>
      <c r="BA75" s="22">
        <f>BA14*Constants!$H72*(1-Constants!$H90)</f>
        <v>82023007.130894005</v>
      </c>
      <c r="BB75" s="22">
        <f>BB14*Constants!$H72*(1-Constants!$H90)</f>
        <v>82159819.441394627</v>
      </c>
      <c r="BC75" s="22">
        <f>BC14*Constants!$H72*(1-Constants!$H90)</f>
        <v>82309412.849424213</v>
      </c>
      <c r="BD75" s="22">
        <f>BD14*Constants!$H72*(1-Constants!$H90)</f>
        <v>82465884.859436586</v>
      </c>
      <c r="BE75" s="22">
        <f>BE14*Constants!$H72*(1-Constants!$H90)</f>
        <v>82631773.541823298</v>
      </c>
      <c r="BF75" s="22">
        <f>BF14*Constants!$H72*(1-Constants!$H90)</f>
        <v>82806261.833188206</v>
      </c>
      <c r="BG75" s="22">
        <f>BG14*Constants!$H72*(1-Constants!$H90)</f>
        <v>82902073.910347328</v>
      </c>
      <c r="BH75" s="22">
        <f>BH14*Constants!$H72*(1-Constants!$H90)</f>
        <v>83003203.917400613</v>
      </c>
      <c r="BI75" s="22">
        <f>BI14*Constants!$H72*(1-Constants!$H90)</f>
        <v>83112073.478375942</v>
      </c>
      <c r="BJ75" s="22">
        <f>BJ14*Constants!$H72*(1-Constants!$H90)</f>
        <v>83229079.144758746</v>
      </c>
      <c r="BK75" s="22">
        <f>BK14*Constants!$H72*(1-Constants!$H90)</f>
        <v>83354159.017622903</v>
      </c>
      <c r="BL75" s="22">
        <f>BL14*Constants!$H72*(1-Constants!$H90)</f>
        <v>83396228.649858698</v>
      </c>
      <c r="BM75" s="22">
        <f>BM14*Constants!$H72*(1-Constants!$H90)</f>
        <v>83411664.560285255</v>
      </c>
      <c r="BN75" s="22">
        <f>BN14*Constants!$H72*(1-Constants!$H90)</f>
        <v>83426498.320019394</v>
      </c>
      <c r="BO75" s="22">
        <f>BO14*Constants!$H72*(1-Constants!$H90)</f>
        <v>83446812.858252659</v>
      </c>
      <c r="BP75" s="22">
        <f>BP14*Constants!$H72*(1-Constants!$H90)</f>
        <v>83469866.888262212</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12243954.503070906</v>
      </c>
      <c r="AF76" s="22">
        <f>AF15*Constants!$H73*(1-Constants!$H91)</f>
        <v>12333541.940265566</v>
      </c>
      <c r="AG76" s="22">
        <f>AG15*Constants!$H73*(1-Constants!$H91)</f>
        <v>12352693.798490604</v>
      </c>
      <c r="AH76" s="22">
        <f>AH15*Constants!$H73*(1-Constants!$H91)</f>
        <v>12325276.158381393</v>
      </c>
      <c r="AI76" s="22">
        <f>AI15*Constants!$H73*(1-Constants!$H91)</f>
        <v>12252292.423443841</v>
      </c>
      <c r="AJ76" s="22">
        <f>AJ15*Constants!$H73*(1-Constants!$H91)</f>
        <v>12211826.078492031</v>
      </c>
      <c r="AK76" s="22">
        <f>AK15*Constants!$H73*(1-Constants!$H91)</f>
        <v>12175458.752937717</v>
      </c>
      <c r="AL76" s="22">
        <f>AL15*Constants!$H73*(1-Constants!$H91)</f>
        <v>11479400.330946133</v>
      </c>
      <c r="AM76" s="22">
        <f>AM15*Constants!$H73*(1-Constants!$H91)</f>
        <v>11621563.906229105</v>
      </c>
      <c r="AN76" s="22">
        <f>AN15*Constants!$H73*(1-Constants!$H91)</f>
        <v>11681142.133201014</v>
      </c>
      <c r="AO76" s="22">
        <f>AO15*Constants!$H73*(1-Constants!$H91)</f>
        <v>11719079.665880099</v>
      </c>
      <c r="AP76" s="22">
        <f>AP15*Constants!$H73*(1-Constants!$H91)</f>
        <v>11770644.873581745</v>
      </c>
      <c r="AQ76" s="22">
        <f>AQ15*Constants!$H73*(1-Constants!$H91)</f>
        <v>11842028.91910246</v>
      </c>
      <c r="AR76" s="22">
        <f>AR15*Constants!$H73*(1-Constants!$H91)</f>
        <v>11933295.497420287</v>
      </c>
      <c r="AS76" s="22">
        <f>AS15*Constants!$H73*(1-Constants!$H91)</f>
        <v>12040796.938783625</v>
      </c>
      <c r="AT76" s="22">
        <f>AT15*Constants!$H73*(1-Constants!$H91)</f>
        <v>12158339.940601937</v>
      </c>
      <c r="AU76" s="22">
        <f>AU15*Constants!$H73*(1-Constants!$H91)</f>
        <v>12282457.926503569</v>
      </c>
      <c r="AV76" s="22">
        <f>AV15*Constants!$H73*(1-Constants!$H91)</f>
        <v>12403182.029432705</v>
      </c>
      <c r="AW76" s="22">
        <f>AW15*Constants!$H73*(1-Constants!$H91)</f>
        <v>12569475.235887673</v>
      </c>
      <c r="AX76" s="22">
        <f>AX15*Constants!$H73*(1-Constants!$H91)</f>
        <v>12746716.773808341</v>
      </c>
      <c r="AY76" s="22">
        <f>AY15*Constants!$H73*(1-Constants!$H91)</f>
        <v>12934866.258873677</v>
      </c>
      <c r="AZ76" s="22">
        <f>AZ15*Constants!$H73*(1-Constants!$H91)</f>
        <v>13157265.131717317</v>
      </c>
      <c r="BA76" s="22">
        <f>BA15*Constants!$H73*(1-Constants!$H91)</f>
        <v>13360907.30489333</v>
      </c>
      <c r="BB76" s="22">
        <f>BB15*Constants!$H73*(1-Constants!$H91)</f>
        <v>13591812.896591963</v>
      </c>
      <c r="BC76" s="22">
        <f>BC15*Constants!$H73*(1-Constants!$H91)</f>
        <v>13846930.469913144</v>
      </c>
      <c r="BD76" s="22">
        <f>BD15*Constants!$H73*(1-Constants!$H91)</f>
        <v>14081100.687018484</v>
      </c>
      <c r="BE76" s="22">
        <f>BE15*Constants!$H73*(1-Constants!$H91)</f>
        <v>14318010.378805192</v>
      </c>
      <c r="BF76" s="22">
        <f>BF15*Constants!$H73*(1-Constants!$H91)</f>
        <v>14553667.797030674</v>
      </c>
      <c r="BG76" s="22">
        <f>BG15*Constants!$H73*(1-Constants!$H91)</f>
        <v>14824629.345583251</v>
      </c>
      <c r="BH76" s="22">
        <f>BH15*Constants!$H73*(1-Constants!$H91)</f>
        <v>15074973.579285892</v>
      </c>
      <c r="BI76" s="22">
        <f>BI15*Constants!$H73*(1-Constants!$H91)</f>
        <v>15326728.348028693</v>
      </c>
      <c r="BJ76" s="22">
        <f>BJ15*Constants!$H73*(1-Constants!$H91)</f>
        <v>15585261.070504703</v>
      </c>
      <c r="BK76" s="22">
        <f>BK15*Constants!$H73*(1-Constants!$H91)</f>
        <v>15852054.940062299</v>
      </c>
      <c r="BL76" s="22">
        <f>BL15*Constants!$H73*(1-Constants!$H91)</f>
        <v>16134538.089692015</v>
      </c>
      <c r="BM76" s="22">
        <f>BM15*Constants!$H73*(1-Constants!$H91)</f>
        <v>16149459.375457043</v>
      </c>
      <c r="BN76" s="22">
        <f>BN15*Constants!$H73*(1-Constants!$H91)</f>
        <v>16109556.654257819</v>
      </c>
      <c r="BO76" s="22">
        <f>BO15*Constants!$H73*(1-Constants!$H91)</f>
        <v>16065855.411297688</v>
      </c>
      <c r="BP76" s="22">
        <f>BP15*Constants!$H73*(1-Constants!$H91)</f>
        <v>15997830.386536039</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100972344.65847977</v>
      </c>
      <c r="AN82" s="22">
        <f>((AN41*Constants!$H$45*Constants!$H$48)*(1+Constants!$H$51))*Constants!$H$54*Constants!$H$42*Constants!$H$57*Constants!$H$58*ttokg</f>
        <v>101461717.48653381</v>
      </c>
      <c r="AO82" s="22">
        <f>((AO41*Constants!$H$45*Constants!$H$48)*(1+Constants!$H$51))*Constants!$H$54*Constants!$H$42*Constants!$H$57*Constants!$H$58*ttokg</f>
        <v>101770023.36829114</v>
      </c>
      <c r="AP82" s="22">
        <f>((AP41*Constants!$H$45*Constants!$H$48)*(1+Constants!$H$51))*Constants!$H$54*Constants!$H$42*Constants!$H$57*Constants!$H$58*ttokg</f>
        <v>102031899.86413118</v>
      </c>
      <c r="AQ82" s="22">
        <f>((AQ41*Constants!$H$45*Constants!$H$48)*(1+Constants!$H$51))*Constants!$H$54*Constants!$H$42*Constants!$H$57*Constants!$H$58*ttokg</f>
        <v>102324281.58024693</v>
      </c>
      <c r="AR82" s="22">
        <f>((AR41*Constants!$H$45*Constants!$H$48)*(1+Constants!$H$51))*Constants!$H$54*Constants!$H$42*Constants!$H$57*Constants!$H$58*ttokg</f>
        <v>102660419.54827404</v>
      </c>
      <c r="AS82" s="22">
        <f>((AS41*Constants!$H$45*Constants!$H$48)*(1+Constants!$H$51))*Constants!$H$54*Constants!$H$42*Constants!$H$57*Constants!$H$58*ttokg</f>
        <v>103013598.05672438</v>
      </c>
      <c r="AT82" s="22">
        <f>((AT41*Constants!$H$45*Constants!$H$48)*(1+Constants!$H$51))*Constants!$H$54*Constants!$H$42*Constants!$H$57*Constants!$H$58*ttokg</f>
        <v>103401242.39547548</v>
      </c>
      <c r="AU82" s="22">
        <f>((AU41*Constants!$H$45*Constants!$H$48)*(1+Constants!$H$51))*Constants!$H$54*Constants!$H$42*Constants!$H$57*Constants!$H$58*ttokg</f>
        <v>103809420.57121259</v>
      </c>
      <c r="AV82" s="22">
        <f>((AV41*Constants!$H$45*Constants!$H$48)*(1+Constants!$H$51))*Constants!$H$54*Constants!$H$42*Constants!$H$57*Constants!$H$58*ttokg</f>
        <v>104230305.63728286</v>
      </c>
      <c r="AW82" s="22">
        <f>((AW41*Constants!$H$45*Constants!$H$48)*(1+Constants!$H$51))*Constants!$H$54*Constants!$H$42*Constants!$H$57*Constants!$H$58*ttokg</f>
        <v>104642790.1879912</v>
      </c>
      <c r="AX82" s="22">
        <f>((AX41*Constants!$H$45*Constants!$H$48)*(1+Constants!$H$51))*Constants!$H$54*Constants!$H$42*Constants!$H$57*Constants!$H$58*ttokg</f>
        <v>105126386.91358821</v>
      </c>
      <c r="AY82" s="22">
        <f>((AY41*Constants!$H$45*Constants!$H$48)*(1+Constants!$H$51))*Constants!$H$54*Constants!$H$42*Constants!$H$57*Constants!$H$58*ttokg</f>
        <v>105628620.53033353</v>
      </c>
      <c r="AZ82" s="22">
        <f>((AZ41*Constants!$H$45*Constants!$H$48)*(1+Constants!$H$51))*Constants!$H$54*Constants!$H$42*Constants!$H$57*Constants!$H$58*ttokg</f>
        <v>106148562.97580682</v>
      </c>
      <c r="BA82" s="22">
        <f>((BA41*Constants!$H$45*Constants!$H$48)*(1+Constants!$H$51))*Constants!$H$54*Constants!$H$42*Constants!$H$57*Constants!$H$58*ttokg</f>
        <v>106731111.99993327</v>
      </c>
      <c r="BB82" s="22">
        <f>((BB41*Constants!$H$45*Constants!$H$48)*(1+Constants!$H$51))*Constants!$H$54*Constants!$H$42*Constants!$H$57*Constants!$H$58*ttokg</f>
        <v>107270945.34569596</v>
      </c>
      <c r="BC82" s="22">
        <f>((BC41*Constants!$H$45*Constants!$H$48)*(1+Constants!$H$51))*Constants!$H$54*Constants!$H$42*Constants!$H$57*Constants!$H$58*ttokg</f>
        <v>107836596.03674272</v>
      </c>
      <c r="BD82" s="22">
        <f>((BD41*Constants!$H$45*Constants!$H$48)*(1+Constants!$H$51))*Constants!$H$54*Constants!$H$42*Constants!$H$57*Constants!$H$58*ttokg</f>
        <v>108440150.72974388</v>
      </c>
      <c r="BE82" s="22">
        <f>((BE41*Constants!$H$45*Constants!$H$48)*(1+Constants!$H$51))*Constants!$H$54*Constants!$H$42*Constants!$H$57*Constants!$H$58*ttokg</f>
        <v>108997112.39623278</v>
      </c>
      <c r="BF82" s="22">
        <f>((BF41*Constants!$H$45*Constants!$H$48)*(1+Constants!$H$51))*Constants!$H$54*Constants!$H$42*Constants!$H$57*Constants!$H$58*ttokg</f>
        <v>109552225.33773683</v>
      </c>
      <c r="BG82" s="22">
        <f>((BG41*Constants!$H$45*Constants!$H$48)*(1+Constants!$H$51))*Constants!$H$54*Constants!$H$42*Constants!$H$57*Constants!$H$58*ttokg</f>
        <v>110098444.14986679</v>
      </c>
      <c r="BH82" s="22">
        <f>((BH41*Constants!$H$45*Constants!$H$48)*(1+Constants!$H$51))*Constants!$H$54*Constants!$H$42*Constants!$H$57*Constants!$H$58*ttokg</f>
        <v>110679627.13016316</v>
      </c>
      <c r="BI82" s="22">
        <f>((BI41*Constants!$H$45*Constants!$H$48)*(1+Constants!$H$51))*Constants!$H$54*Constants!$H$42*Constants!$H$57*Constants!$H$58*ttokg</f>
        <v>111217320.15808438</v>
      </c>
      <c r="BJ82" s="22">
        <f>((BJ41*Constants!$H$45*Constants!$H$48)*(1+Constants!$H$51))*Constants!$H$54*Constants!$H$42*Constants!$H$57*Constants!$H$58*ttokg</f>
        <v>111750344.49667987</v>
      </c>
      <c r="BK82" s="22">
        <f>((BK41*Constants!$H$45*Constants!$H$48)*(1+Constants!$H$51))*Constants!$H$54*Constants!$H$42*Constants!$H$57*Constants!$H$58*ttokg</f>
        <v>112287580.82421155</v>
      </c>
      <c r="BL82" s="22">
        <f>((BL41*Constants!$H$45*Constants!$H$48)*(1+Constants!$H$51))*Constants!$H$54*Constants!$H$42*Constants!$H$57*Constants!$H$58*ttokg</f>
        <v>112831052.24016348</v>
      </c>
      <c r="BM82" s="22">
        <f>((BM41*Constants!$H$45*Constants!$H$48)*(1+Constants!$H$51))*Constants!$H$54*Constants!$H$42*Constants!$H$57*Constants!$H$58*ttokg</f>
        <v>113371896.68604599</v>
      </c>
      <c r="BN82" s="22">
        <f>((BN41*Constants!$H$45*Constants!$H$48)*(1+Constants!$H$51))*Constants!$H$54*Constants!$H$42*Constants!$H$57*Constants!$H$58*ttokg</f>
        <v>113488284.63192216</v>
      </c>
      <c r="BO82" s="22">
        <f>((BO41*Constants!$H$45*Constants!$H$48)*(1+Constants!$H$51))*Constants!$H$54*Constants!$H$42*Constants!$H$57*Constants!$H$58*ttokg</f>
        <v>113518489.90124685</v>
      </c>
      <c r="BP82" s="22">
        <f>((BP41*Constants!$H$45*Constants!$H$48)*(1+Constants!$H$51))*Constants!$H$54*Constants!$H$42*Constants!$H$57*Constants!$H$58*ttokg</f>
        <v>113542474.06603517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188726583.7124663</v>
      </c>
      <c r="AN85" s="22">
        <f>SUM(AN82:AN84)/Constants!$H$41</f>
        <v>189542205.09255636</v>
      </c>
      <c r="AO85" s="22">
        <f>SUM(AO82:AO84)/Constants!$H$41</f>
        <v>190056048.22881857</v>
      </c>
      <c r="AP85" s="22">
        <f>SUM(AP82:AP84)/Constants!$H$41</f>
        <v>190492509.05521864</v>
      </c>
      <c r="AQ85" s="22">
        <f>SUM(AQ82:AQ84)/Constants!$H$41</f>
        <v>190979811.91541153</v>
      </c>
      <c r="AR85" s="22">
        <f>SUM(AR82:AR84)/Constants!$H$41</f>
        <v>191540041.8621234</v>
      </c>
      <c r="AS85" s="22">
        <f>SUM(AS82:AS84)/Constants!$H$41</f>
        <v>192128672.70954067</v>
      </c>
      <c r="AT85" s="22">
        <f>SUM(AT82:AT84)/Constants!$H$41</f>
        <v>192774746.60745913</v>
      </c>
      <c r="AU85" s="22">
        <f>SUM(AU82:AU84)/Constants!$H$41</f>
        <v>193455043.56702098</v>
      </c>
      <c r="AV85" s="22">
        <f>SUM(AV82:AV84)/Constants!$H$41</f>
        <v>194156518.67713812</v>
      </c>
      <c r="AW85" s="22">
        <f>SUM(AW82:AW84)/Constants!$H$41</f>
        <v>194843992.92831865</v>
      </c>
      <c r="AX85" s="22">
        <f>SUM(AX82:AX84)/Constants!$H$41</f>
        <v>195649987.47098038</v>
      </c>
      <c r="AY85" s="22">
        <f>SUM(AY82:AY84)/Constants!$H$41</f>
        <v>196487043.49888924</v>
      </c>
      <c r="AZ85" s="22">
        <f>SUM(AZ82:AZ84)/Constants!$H$41</f>
        <v>197353614.24134472</v>
      </c>
      <c r="BA85" s="22">
        <f>SUM(BA82:BA84)/Constants!$H$41</f>
        <v>198324529.28155544</v>
      </c>
      <c r="BB85" s="22">
        <f>SUM(BB82:BB84)/Constants!$H$41</f>
        <v>199224251.52449328</v>
      </c>
      <c r="BC85" s="22">
        <f>SUM(BC82:BC84)/Constants!$H$41</f>
        <v>200167002.67623785</v>
      </c>
      <c r="BD85" s="22">
        <f>SUM(BD82:BD84)/Constants!$H$41</f>
        <v>201172927.16457316</v>
      </c>
      <c r="BE85" s="22">
        <f>SUM(BE82:BE84)/Constants!$H$41</f>
        <v>202101196.60872129</v>
      </c>
      <c r="BF85" s="22">
        <f>SUM(BF82:BF84)/Constants!$H$41</f>
        <v>203026384.8445614</v>
      </c>
      <c r="BG85" s="22">
        <f>SUM(BG82:BG84)/Constants!$H$41</f>
        <v>203936749.53144464</v>
      </c>
      <c r="BH85" s="22">
        <f>SUM(BH82:BH84)/Constants!$H$41</f>
        <v>204905387.83193859</v>
      </c>
      <c r="BI85" s="22">
        <f>SUM(BI82:BI84)/Constants!$H$41</f>
        <v>205801542.87847397</v>
      </c>
      <c r="BJ85" s="22">
        <f>SUM(BJ82:BJ84)/Constants!$H$41</f>
        <v>206689916.77613312</v>
      </c>
      <c r="BK85" s="22">
        <f>SUM(BK82:BK84)/Constants!$H$41</f>
        <v>207585310.65535259</v>
      </c>
      <c r="BL85" s="22">
        <f>SUM(BL82:BL84)/Constants!$H$41</f>
        <v>208491096.34860578</v>
      </c>
      <c r="BM85" s="22">
        <f>SUM(BM82:BM84)/Constants!$H$41</f>
        <v>209392503.75841001</v>
      </c>
      <c r="BN85" s="22">
        <f>SUM(BN82:BN84)/Constants!$H$41</f>
        <v>209586483.66820359</v>
      </c>
      <c r="BO85" s="22">
        <f>SUM(BO82:BO84)/Constants!$H$41</f>
        <v>209636825.78374472</v>
      </c>
      <c r="BP85" s="22">
        <f>SUM(BP82:BP84)/Constants!$H$41</f>
        <v>209676799.3917253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53.622810793907831</v>
      </c>
      <c r="D4" s="22">
        <f>(Drivers!E5*1000000)/Drivers!E4</f>
        <v>53.886630809269541</v>
      </c>
      <c r="E4" s="22">
        <f>(Drivers!F5*1000000)/Drivers!F4</f>
        <v>54.134533706460402</v>
      </c>
      <c r="F4" s="22">
        <f>(Drivers!G5*1000000)/Drivers!G4</f>
        <v>54.406389846354237</v>
      </c>
      <c r="G4" s="22">
        <f>(Drivers!H5*1000000)/Drivers!H4</f>
        <v>54.753374931737746</v>
      </c>
      <c r="H4" s="22">
        <f>(Drivers!I5*1000000)/Drivers!I4</f>
        <v>55.209553668971971</v>
      </c>
      <c r="I4" s="22">
        <f>(Drivers!J5*1000000)/Drivers!J4</f>
        <v>56.431674723182816</v>
      </c>
      <c r="J4" s="22">
        <f>(Drivers!K5*1000000)/Drivers!K4</f>
        <v>56.893520613868716</v>
      </c>
      <c r="K4" s="22">
        <f>(Drivers!L5*1000000)/Drivers!L4</f>
        <v>56.380506744183272</v>
      </c>
      <c r="L4" s="22">
        <f>(Drivers!M5*1000000)/Drivers!M4</f>
        <v>57.045724513399286</v>
      </c>
      <c r="M4" s="22">
        <f>(Drivers!N5*1000000)/Drivers!N4</f>
        <v>58.722463215444797</v>
      </c>
      <c r="N4" s="22">
        <f>(Drivers!O5*1000000)/Drivers!O4</f>
        <v>59.62511387549393</v>
      </c>
      <c r="O4" s="22">
        <f>(Drivers!P5*1000000)/Drivers!P4</f>
        <v>61.113788430184165</v>
      </c>
      <c r="P4" s="22">
        <f>(Drivers!Q5*1000000)/Drivers!Q4</f>
        <v>62.170337979534658</v>
      </c>
      <c r="Q4" s="22">
        <f>(Drivers!R5*1000000)/Drivers!R4</f>
        <v>64.180209010667284</v>
      </c>
      <c r="R4" s="22">
        <f>(Drivers!S5*1000000)/Drivers!S4</f>
        <v>66.758299397045647</v>
      </c>
      <c r="S4" s="22">
        <f>(Drivers!T5*1000000)/Drivers!T4</f>
        <v>69.562904957950124</v>
      </c>
      <c r="T4" s="22">
        <f>(Drivers!U5*1000000)/Drivers!U4</f>
        <v>72.505988712434998</v>
      </c>
      <c r="U4" s="22">
        <f>(Drivers!V5*1000000)/Drivers!V4</f>
        <v>74.236547378687447</v>
      </c>
      <c r="V4" s="22">
        <f>(Drivers!W5*1000000)/Drivers!W4</f>
        <v>72.227995799186601</v>
      </c>
      <c r="W4" s="22">
        <f>(Drivers!X5*1000000)/Drivers!X4</f>
        <v>73.376760198386705</v>
      </c>
      <c r="X4" s="22">
        <f>(Drivers!Y5*1000000)/Drivers!Y4</f>
        <v>74.745825380002515</v>
      </c>
      <c r="Y4" s="22">
        <f>(Drivers!Z5*1000000)/Drivers!Z4</f>
        <v>76.098573381603089</v>
      </c>
      <c r="Z4" s="22">
        <f>(Drivers!AA5*1000000)/Drivers!AA4</f>
        <v>76.641958163344114</v>
      </c>
      <c r="AA4" s="22">
        <f>(Drivers!AB5*1000000)/Drivers!AB4</f>
        <v>77.466559353367856</v>
      </c>
      <c r="AB4" s="22">
        <f>(Drivers!AC5*1000000)/Drivers!AC4</f>
        <v>77.642841269427294</v>
      </c>
      <c r="AC4" s="22">
        <f>(Drivers!AD5*1000000)/Drivers!AD4</f>
        <v>77.390477552262652</v>
      </c>
      <c r="AD4" s="22">
        <f>(Drivers!AE5*1000000)/Drivers!AE4</f>
        <v>76.718703958035235</v>
      </c>
      <c r="AE4" s="22">
        <f>(Drivers!AF5*1000000)/Drivers!AF4</f>
        <v>76.34623436577904</v>
      </c>
      <c r="AF4" s="22">
        <f>(Drivers!AG5*1000000)/Drivers!AG4</f>
        <v>76.011493905853754</v>
      </c>
      <c r="AG4" s="22">
        <f>(Drivers!AH5*1000000)/Drivers!AH4</f>
        <v>69.60467369675294</v>
      </c>
      <c r="AH4" s="22">
        <f>(Drivers!AI5*1000000)/Drivers!AI4</f>
        <v>70.913208208144837</v>
      </c>
      <c r="AI4" s="22">
        <f>(Drivers!AJ5*1000000)/Drivers!AJ4</f>
        <v>71.461591758327103</v>
      </c>
      <c r="AJ4" s="22">
        <f>(Drivers!AK5*1000000)/Drivers!AK4</f>
        <v>71.810785077985997</v>
      </c>
      <c r="AK4" s="22">
        <f>(Drivers!AL5*1000000)/Drivers!AL4</f>
        <v>72.285413362554607</v>
      </c>
      <c r="AL4" s="22">
        <f>(Drivers!AM5*1000000)/Drivers!AM4</f>
        <v>72.942462729389263</v>
      </c>
      <c r="AM4" s="22">
        <f>(Drivers!AN5*1000000)/Drivers!AN4</f>
        <v>73.782519454382395</v>
      </c>
      <c r="AN4" s="22">
        <f>(Drivers!AO5*1000000)/Drivers!AO4</f>
        <v>74.772008820897696</v>
      </c>
      <c r="AO4" s="22">
        <f>(Drivers!AP5*1000000)/Drivers!AP4</f>
        <v>75.853925015996978</v>
      </c>
      <c r="AP4" s="22">
        <f>(Drivers!AQ5*1000000)/Drivers!AQ4</f>
        <v>76.996360184171778</v>
      </c>
      <c r="AQ4" s="22">
        <f>(Drivers!AR5*1000000)/Drivers!AR4</f>
        <v>78.107556598057457</v>
      </c>
      <c r="AR4" s="22">
        <f>(Drivers!AS5*1000000)/Drivers!AS4</f>
        <v>79.638190582347832</v>
      </c>
      <c r="AS4" s="22">
        <f>(Drivers!AT5*1000000)/Drivers!AT4</f>
        <v>81.269597704458604</v>
      </c>
      <c r="AT4" s="22">
        <f>(Drivers!AU5*1000000)/Drivers!AU4</f>
        <v>83.0014062497808</v>
      </c>
      <c r="AU4" s="22">
        <f>(Drivers!AV5*1000000)/Drivers!AV4</f>
        <v>85.048460847495434</v>
      </c>
      <c r="AV4" s="22">
        <f>(Drivers!AW5*1000000)/Drivers!AW4</f>
        <v>86.922870737970229</v>
      </c>
      <c r="AW4" s="22">
        <f>(Drivers!AX5*1000000)/Drivers!AX4</f>
        <v>89.048224823991276</v>
      </c>
      <c r="AX4" s="22">
        <f>(Drivers!AY5*1000000)/Drivers!AY4</f>
        <v>91.396436371772324</v>
      </c>
      <c r="AY4" s="22">
        <f>(Drivers!AZ5*1000000)/Drivers!AZ4</f>
        <v>93.551839470017086</v>
      </c>
      <c r="AZ4" s="22">
        <f>(Drivers!BA5*1000000)/Drivers!BA4</f>
        <v>95.732457868007344</v>
      </c>
      <c r="BA4" s="22">
        <f>(Drivers!BB5*1000000)/Drivers!BB4</f>
        <v>97.901549803123388</v>
      </c>
      <c r="BB4" s="22">
        <f>(Drivers!BC5*1000000)/Drivers!BC4</f>
        <v>100.39559609335979</v>
      </c>
      <c r="BC4" s="22">
        <f>(Drivers!BD5*1000000)/Drivers!BD4</f>
        <v>102.6998717763244</v>
      </c>
      <c r="BD4" s="22">
        <f>(Drivers!BE5*1000000)/Drivers!BE4</f>
        <v>105.01713062868319</v>
      </c>
      <c r="BE4" s="22">
        <f>(Drivers!BF5*1000000)/Drivers!BF4</f>
        <v>107.39677667381527</v>
      </c>
      <c r="BF4" s="22">
        <f>(Drivers!BG5*1000000)/Drivers!BG4</f>
        <v>109.85246185934197</v>
      </c>
      <c r="BG4" s="22">
        <f>(Drivers!BH5*1000000)/Drivers!BH4</f>
        <v>112.45255790673951</v>
      </c>
      <c r="BH4" s="22">
        <f>(Drivers!BI5*1000000)/Drivers!BI4</f>
        <v>112.58989981966637</v>
      </c>
      <c r="BI4" s="22">
        <f>(Drivers!BJ5*1000000)/Drivers!BJ4</f>
        <v>112.22261806212963</v>
      </c>
      <c r="BJ4" s="22">
        <f>(Drivers!BK5*1000000)/Drivers!BK4</f>
        <v>111.82037308137259</v>
      </c>
      <c r="BK4" s="22">
        <f>(Drivers!BL5*1000000)/Drivers!BL4</f>
        <v>111.19424158206463</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920446.26243808551</v>
      </c>
      <c r="Z5" s="93">
        <f>IF('Net zero activities &amp; levers'!$C$12="Off",((Data!$AJ$5*'Intermediate calculations'!Z4)+Data!$AK$5)*Drivers!AA4,'Net zero supporting data'!C205)</f>
        <v>941691.58339834923</v>
      </c>
      <c r="AA5" s="93">
        <f>IF('Net zero activities &amp; levers'!$C$12="Off",((Data!$AJ$5*'Intermediate calculations'!AA4)+Data!$AK$5)*Drivers!AB4,'Net zero supporting data'!D205)</f>
        <v>967640.07013586583</v>
      </c>
      <c r="AB5" s="93">
        <f>IF('Net zero activities &amp; levers'!$C$12="Off",((Data!$AJ$5*'Intermediate calculations'!AB4)+Data!$AK$5)*Drivers!AC4,'Net zero supporting data'!E205)</f>
        <v>985205.95615671005</v>
      </c>
      <c r="AC5" s="93">
        <f>IF('Net zero activities &amp; levers'!$C$12="Off",((Data!$AJ$5*'Intermediate calculations'!AC4)+Data!$AK$5)*Drivers!AD4,'Net zero supporting data'!F205)</f>
        <v>997182.14033234748</v>
      </c>
      <c r="AD5" s="93">
        <f>IF('Net zero activities &amp; levers'!$C$12="Off",((Data!$AJ$5*'Intermediate calculations'!AD4)+Data!$AK$5)*Drivers!AE4,'Net zero supporting data'!G205)</f>
        <v>1003428.5497078976</v>
      </c>
      <c r="AE5" s="93">
        <f>IF('Net zero activities &amp; levers'!$C$12="Off",((Data!$AJ$5*'Intermediate calculations'!AE4)+Data!$AK$5)*Drivers!AF4,'Net zero supporting data'!H205)</f>
        <v>1014063.5244529058</v>
      </c>
      <c r="AF5" s="93">
        <f>IF('Net zero activities &amp; levers'!$C$12="Off",((Data!$AJ$5*'Intermediate calculations'!AF4)+Data!$AK$5)*Drivers!AG4,'Net zero supporting data'!I205)</f>
        <v>1025355.6611865478</v>
      </c>
      <c r="AG5" s="93">
        <f>IF('Net zero activities &amp; levers'!$C$12="Off",((Data!$AJ$5*'Intermediate calculations'!AG4)+Data!$AK$5)*Drivers!AH4,'Net zero supporting data'!J205)</f>
        <v>942611.65771819511</v>
      </c>
      <c r="AH5" s="93">
        <f>IF('Net zero activities &amp; levers'!$C$12="Off",((Data!$AJ$5*'Intermediate calculations'!AH4)+Data!$AK$5)*Drivers!AI4,'Net zero supporting data'!K205)</f>
        <v>973984.9951457415</v>
      </c>
      <c r="AI5" s="93">
        <f>IF('Net zero activities &amp; levers'!$C$12="Off",((Data!$AJ$5*'Intermediate calculations'!AI4)+Data!$AK$5)*Drivers!AJ4,'Net zero supporting data'!L205)</f>
        <v>993898.18645165523</v>
      </c>
      <c r="AJ5" s="93">
        <f>IF('Net zero activities &amp; levers'!$C$12="Off",((Data!$AJ$5*'Intermediate calculations'!AJ4)+Data!$AK$5)*Drivers!AK4,'Net zero supporting data'!M205)</f>
        <v>1010944.8462458669</v>
      </c>
      <c r="AK5" s="93">
        <f>IF('Net zero activities &amp; levers'!$C$12="Off",((Data!$AJ$5*'Intermediate calculations'!AK4)+Data!$AK$5)*Drivers!AL4,'Net zero supporting data'!N205)</f>
        <v>1030288.0503002362</v>
      </c>
      <c r="AL5" s="93">
        <f>IF('Net zero activities &amp; levers'!$C$12="Off",((Data!$AJ$5*'Intermediate calculations'!AL4)+Data!$AK$5)*Drivers!AM4,'Net zero supporting data'!O205)</f>
        <v>1052937.3732631726</v>
      </c>
      <c r="AM5" s="93">
        <f>IF('Net zero activities &amp; levers'!$C$12="Off",((Data!$AJ$5*'Intermediate calculations'!AM4)+Data!$AK$5)*Drivers!AN4,'Net zero supporting data'!P205)</f>
        <v>1077231.5941191539</v>
      </c>
      <c r="AN5" s="93">
        <f>IF('Net zero activities &amp; levers'!$C$12="Off",((Data!$AJ$5*'Intermediate calculations'!AN4)+Data!$AK$5)*Drivers!AO4,'Net zero supporting data'!Q205)</f>
        <v>1104403.8525744502</v>
      </c>
      <c r="AO5" s="93">
        <f>IF('Net zero activities &amp; levers'!$C$12="Off",((Data!$AJ$5*'Intermediate calculations'!AO4)+Data!$AK$5)*Drivers!AP4,'Net zero supporting data'!R205)</f>
        <v>1133569.353711305</v>
      </c>
      <c r="AP5" s="93">
        <f>IF('Net zero activities &amp; levers'!$C$12="Off",((Data!$AJ$5*'Intermediate calculations'!AP4)+Data!$AK$5)*Drivers!AQ4,'Net zero supporting data'!S205)</f>
        <v>1164235.3509146876</v>
      </c>
      <c r="AQ5" s="93">
        <f>IF('Net zero activities &amp; levers'!$C$12="Off",((Data!$AJ$5*'Intermediate calculations'!AQ4)+Data!$AK$5)*Drivers!AR4,'Net zero supporting data'!T205)</f>
        <v>1194856.7691127958</v>
      </c>
      <c r="AR5" s="93">
        <f>IF('Net zero activities &amp; levers'!$C$12="Off",((Data!$AJ$5*'Intermediate calculations'!AR4)+Data!$AK$5)*Drivers!AS4,'Net zero supporting data'!U205)</f>
        <v>1231668.4588962025</v>
      </c>
      <c r="AS5" s="93">
        <f>IF('Net zero activities &amp; levers'!$C$12="Off",((Data!$AJ$5*'Intermediate calculations'!AS4)+Data!$AK$5)*Drivers!AT4,'Net zero supporting data'!V205)</f>
        <v>1270788.6284002054</v>
      </c>
      <c r="AT5" s="93">
        <f>IF('Net zero activities &amp; levers'!$C$12="Off",((Data!$AJ$5*'Intermediate calculations'!AT4)+Data!$AK$5)*Drivers!AU4,'Net zero supporting data'!W205)</f>
        <v>1312262.5063883958</v>
      </c>
      <c r="AU5" s="93">
        <f>IF('Net zero activities &amp; levers'!$C$12="Off",((Data!$AJ$5*'Intermediate calculations'!AU4)+Data!$AK$5)*Drivers!AV4,'Net zero supporting data'!X205)</f>
        <v>1359974.7244062168</v>
      </c>
      <c r="AV5" s="93">
        <f>IF('Net zero activities &amp; levers'!$C$12="Off",((Data!$AJ$5*'Intermediate calculations'!AV4)+Data!$AK$5)*Drivers!AW4,'Net zero supporting data'!Y205)</f>
        <v>1405300.0242890981</v>
      </c>
      <c r="AW5" s="93">
        <f>IF('Net zero activities &amp; levers'!$C$12="Off",((Data!$AJ$5*'Intermediate calculations'!AW4)+Data!$AK$5)*Drivers!AX4,'Net zero supporting data'!Z205)</f>
        <v>1454101.5174380231</v>
      </c>
      <c r="AX5" s="93">
        <f>IF('Net zero activities &amp; levers'!$C$12="Off",((Data!$AJ$5*'Intermediate calculations'!AX4)+Data!$AK$5)*Drivers!AY4,'Net zero supporting data'!AA205)</f>
        <v>1507610.1704021012</v>
      </c>
      <c r="AY5" s="93">
        <f>IF('Net zero activities &amp; levers'!$C$12="Off",((Data!$AJ$5*'Intermediate calculations'!AY4)+Data!$AK$5)*Drivers!AZ4,'Net zero supporting data'!AB205)</f>
        <v>1558279.1904637443</v>
      </c>
      <c r="AZ5" s="93">
        <f>IF('Net zero activities &amp; levers'!$C$12="Off",((Data!$AJ$5*'Intermediate calculations'!AZ4)+Data!$AK$5)*Drivers!BA4,'Net zero supporting data'!AC205)</f>
        <v>1610076.3453676431</v>
      </c>
      <c r="BA5" s="93">
        <f>IF('Net zero activities &amp; levers'!$C$12="Off",((Data!$AJ$5*'Intermediate calculations'!BA4)+Data!$AK$5)*Drivers!BB4,'Net zero supporting data'!AD205)</f>
        <v>1662333.3550745845</v>
      </c>
      <c r="BB5" s="93">
        <f>IF('Net zero activities &amp; levers'!$C$12="Off",((Data!$AJ$5*'Intermediate calculations'!BB4)+Data!$AK$5)*Drivers!BC4,'Net zero supporting data'!AE205)</f>
        <v>1719479.1566188787</v>
      </c>
      <c r="BC5" s="93">
        <f>IF('Net zero activities &amp; levers'!$C$12="Off",((Data!$AJ$5*'Intermediate calculations'!BC4)+Data!$AK$5)*Drivers!BD4,'Net zero supporting data'!AF205)</f>
        <v>1773685.9659082603</v>
      </c>
      <c r="BD5" s="93">
        <f>IF('Net zero activities &amp; levers'!$C$12="Off",((Data!$AJ$5*'Intermediate calculations'!BD4)+Data!$AK$5)*Drivers!BE4,'Net zero supporting data'!AG205)</f>
        <v>1828746.5668756983</v>
      </c>
      <c r="BE5" s="93">
        <f>IF('Net zero activities &amp; levers'!$C$12="Off",((Data!$AJ$5*'Intermediate calculations'!BE4)+Data!$AK$5)*Drivers!BF4,'Net zero supporting data'!AH205)</f>
        <v>1885615.8660909031</v>
      </c>
      <c r="BF5" s="93">
        <f>IF('Net zero activities &amp; levers'!$C$12="Off",((Data!$AJ$5*'Intermediate calculations'!BF4)+Data!$AK$5)*Drivers!BG4,'Net zero supporting data'!AI205)</f>
        <v>1944584.3347765338</v>
      </c>
      <c r="BG5" s="93">
        <f>IF('Net zero activities &amp; levers'!$C$12="Off",((Data!$AJ$5*'Intermediate calculations'!BG4)+Data!$AK$5)*Drivers!BH4,'Net zero supporting data'!AJ205)</f>
        <v>2004802.6271951948</v>
      </c>
      <c r="BH5" s="93">
        <f>IF('Net zero activities &amp; levers'!$C$12="Off",((Data!$AJ$5*'Intermediate calculations'!BH4)+Data!$AK$5)*Drivers!BI4,'Net zero supporting data'!AK205)</f>
        <v>2017706.8754296158</v>
      </c>
      <c r="BI5" s="93">
        <f>IF('Net zero activities &amp; levers'!$C$12="Off",((Data!$AJ$5*'Intermediate calculations'!BI4)+Data!$AK$5)*Drivers!BJ4,'Net zero supporting data'!AL205)</f>
        <v>2020830.204890413</v>
      </c>
      <c r="BJ5" s="93">
        <f>IF('Net zero activities &amp; levers'!$C$12="Off",((Data!$AJ$5*'Intermediate calculations'!BJ4)+Data!$AK$5)*Drivers!BK4,'Net zero supporting data'!AM205)</f>
        <v>2023246.1680875209</v>
      </c>
      <c r="BK5" s="93">
        <f>IF('Net zero activities &amp; levers'!$C$12="Off",((Data!$AJ$5*'Intermediate calculations'!BK4)+Data!$AK$5)*Drivers!BL4,'Net zero supporting data'!AN205)</f>
        <v>2021214.5802778665</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0.11784846449621923</v>
      </c>
      <c r="AP6" s="22"/>
      <c r="AQ6" s="22">
        <f>(AQ8-AD8)/AD8</f>
        <v>0.21554095206392612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17.590800720417686</v>
      </c>
      <c r="Z7" s="45">
        <f>Z5*ttokg/Drivers!AA4</f>
        <v>17.732839906466513</v>
      </c>
      <c r="AA7" s="45">
        <f>AA5*ttokg/Drivers!AB4</f>
        <v>17.948388235719669</v>
      </c>
      <c r="AB7" s="45">
        <f>AB5*ttokg/Drivers!AC4</f>
        <v>17.994467810845023</v>
      </c>
      <c r="AC7" s="45">
        <f>AC5*ttokg/Drivers!AD4</f>
        <v>17.928500676359821</v>
      </c>
      <c r="AD7" s="45">
        <f>AD5*ttokg/Drivers!AE4</f>
        <v>17.752901031799595</v>
      </c>
      <c r="AE7" s="45">
        <f>AE5*ttokg/Drivers!AF4</f>
        <v>17.655538574311372</v>
      </c>
      <c r="AF7" s="45">
        <f>AF5*ttokg/Drivers!AG4</f>
        <v>17.56803840120557</v>
      </c>
      <c r="AG7" s="45">
        <f>AG5*ttokg/Drivers!AH4</f>
        <v>15.893314415108394</v>
      </c>
      <c r="AH7" s="45">
        <f>AH5*ttokg/Drivers!AI4</f>
        <v>16.235361493275352</v>
      </c>
      <c r="AI7" s="45">
        <f>AI5*ttokg/Drivers!AJ4</f>
        <v>16.37870734271355</v>
      </c>
      <c r="AJ7" s="45">
        <f>AJ5*ttokg/Drivers!AK4</f>
        <v>16.469985450906279</v>
      </c>
      <c r="AK7" s="45">
        <f>AK5*ttokg/Drivers!AL4</f>
        <v>16.59405189052918</v>
      </c>
      <c r="AL7" s="45">
        <f>AL5*ttokg/Drivers!AM4</f>
        <v>16.765802665293375</v>
      </c>
      <c r="AM7" s="45">
        <f>AM5*ttokg/Drivers!AN4</f>
        <v>16.98539102599527</v>
      </c>
      <c r="AN7" s="45">
        <f>AN5*ttokg/Drivers!AO4</f>
        <v>17.244040640313671</v>
      </c>
      <c r="AO7" s="45">
        <f>AO5*ttokg/Drivers!AP4</f>
        <v>17.526850356170211</v>
      </c>
      <c r="AP7" s="45">
        <f>AP5*ttokg/Drivers!AQ4</f>
        <v>17.825479553847018</v>
      </c>
      <c r="AQ7" s="45">
        <f>AQ5*ttokg/Drivers!AR4</f>
        <v>18.115943032899551</v>
      </c>
      <c r="AR7" s="45">
        <f>AR5*ttokg/Drivers!AS4</f>
        <v>18.516046260985355</v>
      </c>
      <c r="AS7" s="45">
        <f>AS5*ttokg/Drivers!AT4</f>
        <v>18.942491291330928</v>
      </c>
      <c r="AT7" s="45">
        <f>AT5*ttokg/Drivers!AU4</f>
        <v>19.395180958829215</v>
      </c>
      <c r="AU7" s="45">
        <f>AU5*ttokg/Drivers!AV4</f>
        <v>19.930275018558472</v>
      </c>
      <c r="AV7" s="45">
        <f>AV5*ttokg/Drivers!AW4</f>
        <v>20.420240258865487</v>
      </c>
      <c r="AW7" s="45">
        <f>AW5*ttokg/Drivers!AX4</f>
        <v>20.975801574875732</v>
      </c>
      <c r="AX7" s="45">
        <f>AX5*ttokg/Drivers!AY4</f>
        <v>21.589617176867041</v>
      </c>
      <c r="AY7" s="45">
        <f>AY5*ttokg/Drivers!AZ4</f>
        <v>22.153033216419878</v>
      </c>
      <c r="AZ7" s="45">
        <f>AZ5*ttokg/Drivers!BA4</f>
        <v>22.723040461269914</v>
      </c>
      <c r="BA7" s="45">
        <f>BA5*ttokg/Drivers!BB4</f>
        <v>23.290034722577364</v>
      </c>
      <c r="BB7" s="45">
        <f>BB5*ttokg/Drivers!BC4</f>
        <v>23.941971097935987</v>
      </c>
      <c r="BC7" s="45">
        <f>BC5*ttokg/Drivers!BD4</f>
        <v>24.544301993902071</v>
      </c>
      <c r="BD7" s="45">
        <f>BD5*ttokg/Drivers!BE4</f>
        <v>25.150026652216763</v>
      </c>
      <c r="BE7" s="45">
        <f>BE5*ttokg/Drivers!BF4</f>
        <v>25.772059139493827</v>
      </c>
      <c r="BF7" s="45">
        <f>BF5*ttokg/Drivers!BG4</f>
        <v>26.413968034746297</v>
      </c>
      <c r="BG7" s="45">
        <f>BG5*ttokg/Drivers!BH4</f>
        <v>27.09362550516316</v>
      </c>
      <c r="BH7" s="45">
        <f>BH5*ttokg/Drivers!BI4</f>
        <v>27.129526277834813</v>
      </c>
      <c r="BI7" s="45">
        <f>BI5*ttokg/Drivers!BJ4</f>
        <v>27.033519905105802</v>
      </c>
      <c r="BJ7" s="45">
        <f>BJ5*ttokg/Drivers!BK4</f>
        <v>26.928374248512515</v>
      </c>
      <c r="BK7" s="45">
        <f>BK5*ttokg/Drivers!BL4</f>
        <v>26.764705313515325</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944208.34947610274</v>
      </c>
      <c r="AA8" s="94">
        <f>IF('Net zero activities &amp; levers'!$C$14="Off",((Data!$AJ$14*'Net zero Intermediate calcs'!AA5)+Data!$AK$14),IF('Net zero activities &amp; levers'!$C$14="On",((Data!$AJ$14*'Net zero Intermediate calcs'!AA5)+Data!$AK$14)*(1-'Net zero supporting data'!D213),"ERROR"))</f>
        <v>973856.22853221884</v>
      </c>
      <c r="AB8" s="94">
        <f>IF('Net zero activities &amp; levers'!$C$14="Off",((Data!$AJ$14*'Net zero Intermediate calcs'!AB5)+Data!$AK$14),IF('Net zero activities &amp; levers'!$C$14="On",((Data!$AJ$14*'Net zero Intermediate calcs'!AB5)+Data!$AK$14)*(1-'Net zero supporting data'!E213),"ERROR"))</f>
        <v>993926.4264411605</v>
      </c>
      <c r="AC8" s="94">
        <f>IF('Net zero activities &amp; levers'!$C$14="Off",((Data!$AJ$14*'Net zero Intermediate calcs'!AC5)+Data!$AK$14),IF('Net zero activities &amp; levers'!$C$14="On",((Data!$AJ$14*'Net zero Intermediate calcs'!AC5)+Data!$AK$14)*(1-'Net zero supporting data'!F213),"ERROR"))</f>
        <v>1007610.016686125</v>
      </c>
      <c r="AD8" s="94">
        <f>IF('Net zero activities &amp; levers'!$C$14="Off",((Data!$AJ$14*'Net zero Intermediate calcs'!AD5)+Data!$AK$14),IF('Net zero activities &amp; levers'!$C$14="On",((Data!$AJ$14*'Net zero Intermediate calcs'!AD5)+Data!$AK$14)*(1-'Net zero supporting data'!G213),"ERROR"))</f>
        <v>1014746.956561449</v>
      </c>
      <c r="AE8" s="94">
        <f>IF('Net zero activities &amp; levers'!$C$14="Off",((Data!$AJ$14*'Net zero Intermediate calcs'!AE5)+Data!$AK$14),IF('Net zero activities &amp; levers'!$C$14="On",((Data!$AJ$14*'Net zero Intermediate calcs'!AE5)+Data!$AK$14)*(1-'Net zero supporting data'!H213),"ERROR"))</f>
        <v>1026898.1254598256</v>
      </c>
      <c r="AF8" s="94">
        <f>IF('Net zero activities &amp; levers'!$C$14="Off",((Data!$AJ$14*'Net zero Intermediate calcs'!AF5)+Data!$AK$14),IF('Net zero activities &amp; levers'!$C$14="On",((Data!$AJ$14*'Net zero Intermediate calcs'!AF5)+Data!$AK$14)*(1-'Net zero supporting data'!I213),"ERROR"))</f>
        <v>1039800.1458184966</v>
      </c>
      <c r="AG8" s="94">
        <f>IF('Net zero activities &amp; levers'!$C$14="Off",((Data!$AJ$14*'Net zero Intermediate calcs'!AG5)+Data!$AK$14),IF('Net zero activities &amp; levers'!$C$14="On",((Data!$AJ$14*'Net zero Intermediate calcs'!AG5)+Data!$AK$14)*(1-'Net zero supporting data'!J213),"ERROR"))</f>
        <v>945259.59583329363</v>
      </c>
      <c r="AH8" s="94">
        <f>IF('Net zero activities &amp; levers'!$C$14="Off",((Data!$AJ$14*'Net zero Intermediate calcs'!AH5)+Data!$AK$14),IF('Net zero activities &amp; levers'!$C$14="On",((Data!$AJ$14*'Net zero Intermediate calcs'!AH5)+Data!$AK$14)*(1-'Net zero supporting data'!K213),"ERROR"))</f>
        <v>981105.72909908392</v>
      </c>
      <c r="AI8" s="94">
        <f>IF('Net zero activities &amp; levers'!$C$14="Off",((Data!$AJ$14*'Net zero Intermediate calcs'!AI5)+Data!$AK$14),IF('Net zero activities &amp; levers'!$C$14="On",((Data!$AJ$14*'Net zero Intermediate calcs'!AI5)+Data!$AK$14)*(1-'Net zero supporting data'!L213),"ERROR"))</f>
        <v>1003857.8800599894</v>
      </c>
      <c r="AJ8" s="94">
        <f>IF('Net zero activities &amp; levers'!$C$14="Off",((Data!$AJ$14*'Net zero Intermediate calcs'!AJ5)+Data!$AK$14),IF('Net zero activities &amp; levers'!$C$14="On",((Data!$AJ$14*'Net zero Intermediate calcs'!AJ5)+Data!$AK$14)*(1-'Net zero supporting data'!M213),"ERROR"))</f>
        <v>1023334.8273287036</v>
      </c>
      <c r="AK8" s="94">
        <f>IF('Net zero activities &amp; levers'!$C$14="Off",((Data!$AJ$14*'Net zero Intermediate calcs'!AK5)+Data!$AK$14),IF('Net zero activities &amp; levers'!$C$14="On",((Data!$AJ$14*'Net zero Intermediate calcs'!AK5)+Data!$AK$14)*(1-'Net zero supporting data'!N213),"ERROR"))</f>
        <v>1045435.7297883667</v>
      </c>
      <c r="AL8" s="94">
        <f>IF('Net zero activities &amp; levers'!$C$14="Off",((Data!$AJ$14*'Net zero Intermediate calcs'!AL5)+Data!$AK$14),IF('Net zero activities &amp; levers'!$C$14="On",((Data!$AJ$14*'Net zero Intermediate calcs'!AL5)+Data!$AK$14)*(1-'Net zero supporting data'!O213),"ERROR"))</f>
        <v>1071314.0938987941</v>
      </c>
      <c r="AM8" s="94">
        <f>IF('Net zero activities &amp; levers'!$C$14="Off",((Data!$AJ$14*'Net zero Intermediate calcs'!AM5)+Data!$AK$14),IF('Net zero activities &amp; levers'!$C$14="On",((Data!$AJ$14*'Net zero Intermediate calcs'!AM5)+Data!$AK$14)*(1-'Net zero supporting data'!P213),"ERROR"))</f>
        <v>1099071.8637058223</v>
      </c>
      <c r="AN8" s="94">
        <f>IF('Net zero activities &amp; levers'!$C$14="Off",((Data!$AJ$14*'Net zero Intermediate calcs'!AN5)+Data!$AK$14),IF('Net zero activities &amp; levers'!$C$14="On",((Data!$AJ$14*'Net zero Intermediate calcs'!AN5)+Data!$AK$14)*(1-'Net zero supporting data'!Q213),"ERROR"))</f>
        <v>1130117.9836785684</v>
      </c>
      <c r="AO8" s="94">
        <f>IF('Net zero activities &amp; levers'!$C$14="Off",((Data!$AJ$14*'Net zero Intermediate calcs'!AO5)+Data!$AK$14),IF('Net zero activities &amp; levers'!$C$14="On",((Data!$AJ$14*'Net zero Intermediate calcs'!AO5)+Data!$AK$14)*(1-'Net zero supporting data'!R213),"ERROR"))</f>
        <v>1163441.5165328484</v>
      </c>
      <c r="AP8" s="94">
        <f>IF('Net zero activities &amp; levers'!$C$14="Off",((Data!$AJ$14*'Net zero Intermediate calcs'!AP5)+Data!$AK$14),IF('Net zero activities &amp; levers'!$C$14="On",((Data!$AJ$14*'Net zero Intermediate calcs'!AP5)+Data!$AK$14)*(1-'Net zero supporting data'!S213),"ERROR"))</f>
        <v>1198479.4663531196</v>
      </c>
      <c r="AQ8" s="94">
        <f>IF('Net zero activities &amp; levers'!$C$14="Off",((Data!$AJ$14*'Net zero Intermediate calcs'!AQ5)+Data!$AK$14),IF('Net zero activities &amp; levers'!$C$14="On",((Data!$AJ$14*'Net zero Intermediate calcs'!AQ5)+Data!$AK$14)*(1-'Net zero supporting data'!T213),"ERROR"))</f>
        <v>1233466.4816826752</v>
      </c>
      <c r="AR8" s="94">
        <f>IF('Net zero activities &amp; levers'!$C$14="Off",((Data!$AJ$14*'Net zero Intermediate calcs'!AR5)+Data!$AK$14),IF('Net zero activities &amp; levers'!$C$14="On",((Data!$AJ$14*'Net zero Intermediate calcs'!AR5)+Data!$AK$14)*(1-'Net zero supporting data'!U213),"ERROR"))</f>
        <v>1275526.2957130542</v>
      </c>
      <c r="AS8" s="94">
        <f>IF('Net zero activities &amp; levers'!$C$14="Off",((Data!$AJ$14*'Net zero Intermediate calcs'!AS5)+Data!$AK$14),IF('Net zero activities &amp; levers'!$C$14="On",((Data!$AJ$14*'Net zero Intermediate calcs'!AS5)+Data!$AK$14)*(1-'Net zero supporting data'!V213),"ERROR"))</f>
        <v>1320223.7019950377</v>
      </c>
      <c r="AT8" s="94">
        <f>IF('Net zero activities &amp; levers'!$C$14="Off",((Data!$AJ$14*'Net zero Intermediate calcs'!AT5)+Data!$AK$14),IF('Net zero activities &amp; levers'!$C$14="On",((Data!$AJ$14*'Net zero Intermediate calcs'!AT5)+Data!$AK$14)*(1-'Net zero supporting data'!W213),"ERROR"))</f>
        <v>1367610.3774116118</v>
      </c>
      <c r="AU8" s="94">
        <f>IF('Net zero activities &amp; levers'!$C$14="Off",((Data!$AJ$14*'Net zero Intermediate calcs'!AU5)+Data!$AK$14),IF('Net zero activities &amp; levers'!$C$14="On",((Data!$AJ$14*'Net zero Intermediate calcs'!AU5)+Data!$AK$14)*(1-'Net zero supporting data'!X213),"ERROR"))</f>
        <v>1422124.7729368894</v>
      </c>
      <c r="AV8" s="94">
        <f>IF('Net zero activities &amp; levers'!$C$14="Off",((Data!$AJ$14*'Net zero Intermediate calcs'!AV5)+Data!$AK$14),IF('Net zero activities &amp; levers'!$C$14="On",((Data!$AJ$14*'Net zero Intermediate calcs'!AV5)+Data!$AK$14)*(1-'Net zero supporting data'!Y213),"ERROR"))</f>
        <v>1473911.9550836994</v>
      </c>
      <c r="AW8" s="94">
        <f>IF('Net zero activities &amp; levers'!$C$14="Off",((Data!$AJ$14*'Net zero Intermediate calcs'!AW5)+Data!$AK$14),IF('Net zero activities &amp; levers'!$C$14="On",((Data!$AJ$14*'Net zero Intermediate calcs'!AW5)+Data!$AK$14)*(1-'Net zero supporting data'!Z213),"ERROR"))</f>
        <v>1529670.9201930335</v>
      </c>
      <c r="AX8" s="94">
        <f>IF('Net zero activities &amp; levers'!$C$14="Off",((Data!$AJ$14*'Net zero Intermediate calcs'!AX5)+Data!$AK$14),IF('Net zero activities &amp; levers'!$C$14="On",((Data!$AJ$14*'Net zero Intermediate calcs'!AX5)+Data!$AK$14)*(1-'Net zero supporting data'!AA213),"ERROR"))</f>
        <v>1590808.1297568195</v>
      </c>
      <c r="AY8" s="94">
        <f>IF('Net zero activities &amp; levers'!$C$14="Off",((Data!$AJ$14*'Net zero Intermediate calcs'!AY5)+Data!$AK$14),IF('Net zero activities &amp; levers'!$C$14="On",((Data!$AJ$14*'Net zero Intermediate calcs'!AY5)+Data!$AK$14)*(1-'Net zero supporting data'!AB213),"ERROR"))</f>
        <v>1648700.869085914</v>
      </c>
      <c r="AZ8" s="94">
        <f>IF('Net zero activities &amp; levers'!$C$14="Off",((Data!$AJ$14*'Net zero Intermediate calcs'!AZ5)+Data!$AK$14),IF('Net zero activities &amp; levers'!$C$14="On",((Data!$AJ$14*'Net zero Intermediate calcs'!AZ5)+Data!$AK$14)*(1-'Net zero supporting data'!AC213),"ERROR"))</f>
        <v>1707882.5778142847</v>
      </c>
      <c r="BA8" s="94">
        <f>IF('Net zero activities &amp; levers'!$C$14="Off",((Data!$AJ$14*'Net zero Intermediate calcs'!BA5)+Data!$AK$14),IF('Net zero activities &amp; levers'!$C$14="On",((Data!$AJ$14*'Net zero Intermediate calcs'!BA5)+Data!$AK$14)*(1-'Net zero supporting data'!AD213),"ERROR"))</f>
        <v>1767589.7013663366</v>
      </c>
      <c r="BB8" s="94">
        <f>IF('Net zero activities &amp; levers'!$C$14="Off",((Data!$AJ$14*'Net zero Intermediate calcs'!BB5)+Data!$AK$14),IF('Net zero activities &amp; levers'!$C$14="On",((Data!$AJ$14*'Net zero Intermediate calcs'!BB5)+Data!$AK$14)*(1-'Net zero supporting data'!AE213),"ERROR"))</f>
        <v>1832882.5960884197</v>
      </c>
      <c r="BC8" s="94">
        <f>IF('Net zero activities &amp; levers'!$C$14="Off",((Data!$AJ$14*'Net zero Intermediate calcs'!BC5)+Data!$AK$14),IF('Net zero activities &amp; levers'!$C$14="On",((Data!$AJ$14*'Net zero Intermediate calcs'!BC5)+Data!$AK$14)*(1-'Net zero supporting data'!AF213),"ERROR"))</f>
        <v>1894817.4958799342</v>
      </c>
      <c r="BD8" s="94">
        <f>IF('Net zero activities &amp; levers'!$C$14="Off",((Data!$AJ$14*'Net zero Intermediate calcs'!BD5)+Data!$AK$14),IF('Net zero activities &amp; levers'!$C$14="On",((Data!$AJ$14*'Net zero Intermediate calcs'!BD5)+Data!$AK$14)*(1-'Net zero supporting data'!AG213),"ERROR"))</f>
        <v>1957727.9096837374</v>
      </c>
      <c r="BE8" s="94">
        <f>IF('Net zero activities &amp; levers'!$C$14="Off",((Data!$AJ$14*'Net zero Intermediate calcs'!BE5)+Data!$AK$14),IF('Net zero activities &amp; levers'!$C$14="On",((Data!$AJ$14*'Net zero Intermediate calcs'!BE5)+Data!$AK$14)*(1-'Net zero supporting data'!AH213),"ERROR"))</f>
        <v>2022704.8820287469</v>
      </c>
      <c r="BF8" s="94">
        <f>IF('Net zero activities &amp; levers'!$C$14="Off",((Data!$AJ$14*'Net zero Intermediate calcs'!BF5)+Data!$AK$14),IF('Net zero activities &amp; levers'!$C$14="On",((Data!$AJ$14*'Net zero Intermediate calcs'!BF5)+Data!$AK$14)*(1-'Net zero supporting data'!AI213),"ERROR"))</f>
        <v>2090080.2956858468</v>
      </c>
      <c r="BG8" s="94">
        <f>IF('Net zero activities &amp; levers'!$C$14="Off",((Data!$AJ$14*'Net zero Intermediate calcs'!BG5)+Data!$AK$14),IF('Net zero activities &amp; levers'!$C$14="On",((Data!$AJ$14*'Net zero Intermediate calcs'!BG5)+Data!$AK$14)*(1-'Net zero supporting data'!AJ213),"ERROR"))</f>
        <v>2158883.7164268731</v>
      </c>
      <c r="BH8" s="94">
        <f>IF('Net zero activities &amp; levers'!$C$14="Off",((Data!$AJ$14*'Net zero Intermediate calcs'!BH5)+Data!$AK$14),IF('Net zero activities &amp; levers'!$C$14="On",((Data!$AJ$14*'Net zero Intermediate calcs'!BH5)+Data!$AK$14)*(1-'Net zero supporting data'!AK213),"ERROR"))</f>
        <v>2173627.6818393557</v>
      </c>
      <c r="BI8" s="94">
        <f>IF('Net zero activities &amp; levers'!$C$14="Off",((Data!$AJ$14*'Net zero Intermediate calcs'!BI5)+Data!$AK$14),IF('Net zero activities &amp; levers'!$C$14="On",((Data!$AJ$14*'Net zero Intermediate calcs'!BI5)+Data!$AK$14)*(1-'Net zero supporting data'!AL213),"ERROR"))</f>
        <v>2177196.2943385285</v>
      </c>
      <c r="BJ8" s="94">
        <f>IF('Net zero activities &amp; levers'!$C$14="Off",((Data!$AJ$14*'Net zero Intermediate calcs'!BJ5)+Data!$AK$14),IF('Net zero activities &amp; levers'!$C$14="On",((Data!$AJ$14*'Net zero Intermediate calcs'!BJ5)+Data!$AK$14)*(1-'Net zero supporting data'!AM213),"ERROR"))</f>
        <v>2179956.6936402852</v>
      </c>
      <c r="BK8" s="94">
        <f>IF('Net zero activities &amp; levers'!$C$14="Off",((Data!$AJ$14*'Net zero Intermediate calcs'!BK5)+Data!$AK$14),IF('Net zero activities &amp; levers'!$C$14="On",((Data!$AJ$14*'Net zero Intermediate calcs'!BK5)+Data!$AK$14)*(1-'Net zero supporting data'!AN213),"ERROR"))</f>
        <v>2177635.4688890385</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665666.88638065243</v>
      </c>
      <c r="AA9" s="22">
        <f t="shared" si="1"/>
        <v>691437.92225787533</v>
      </c>
      <c r="AB9" s="22">
        <f t="shared" si="1"/>
        <v>710657.39490542968</v>
      </c>
      <c r="AC9" s="22">
        <f t="shared" si="1"/>
        <v>725479.21201400994</v>
      </c>
      <c r="AD9" s="22">
        <f t="shared" si="1"/>
        <v>735691.54350705049</v>
      </c>
      <c r="AE9" s="22">
        <f t="shared" si="1"/>
        <v>749635.63158567273</v>
      </c>
      <c r="AF9" s="22">
        <f t="shared" si="1"/>
        <v>764253.10717659502</v>
      </c>
      <c r="AG9" s="22">
        <f t="shared" si="1"/>
        <v>699492.10091663722</v>
      </c>
      <c r="AH9" s="22">
        <f t="shared" si="1"/>
        <v>727980.45099152031</v>
      </c>
      <c r="AI9" s="22">
        <f t="shared" si="1"/>
        <v>746870.26276463212</v>
      </c>
      <c r="AJ9" s="22">
        <f t="shared" si="1"/>
        <v>763407.78118721291</v>
      </c>
      <c r="AK9" s="22">
        <f t="shared" si="1"/>
        <v>781985.92588169826</v>
      </c>
      <c r="AL9" s="22">
        <f t="shared" si="1"/>
        <v>803485.57042409561</v>
      </c>
      <c r="AM9" s="22">
        <f t="shared" si="1"/>
        <v>826502.04150677833</v>
      </c>
      <c r="AN9" s="22">
        <f t="shared" si="1"/>
        <v>852108.95969364059</v>
      </c>
      <c r="AO9" s="22">
        <f t="shared" si="1"/>
        <v>879561.78649883333</v>
      </c>
      <c r="AP9" s="22">
        <f t="shared" si="1"/>
        <v>908447.4354956646</v>
      </c>
      <c r="AQ9" s="22">
        <f t="shared" si="1"/>
        <v>937434.52607883315</v>
      </c>
      <c r="AR9" s="22">
        <f t="shared" si="1"/>
        <v>974502.08992477343</v>
      </c>
      <c r="AS9" s="22">
        <f t="shared" si="1"/>
        <v>1013931.803132189</v>
      </c>
      <c r="AT9" s="22">
        <f t="shared" si="1"/>
        <v>1055795.2113617645</v>
      </c>
      <c r="AU9" s="22">
        <f t="shared" si="1"/>
        <v>1103568.8237990262</v>
      </c>
      <c r="AV9" s="22">
        <f t="shared" si="1"/>
        <v>1149651.3249652856</v>
      </c>
      <c r="AW9" s="22">
        <f t="shared" si="1"/>
        <v>1199262.0014313383</v>
      </c>
      <c r="AX9" s="22">
        <f t="shared" si="1"/>
        <v>1253556.8062483738</v>
      </c>
      <c r="AY9" s="22">
        <f t="shared" si="1"/>
        <v>1305771.0883160438</v>
      </c>
      <c r="AZ9" s="22">
        <f t="shared" si="1"/>
        <v>1359474.5319401708</v>
      </c>
      <c r="BA9" s="22">
        <f t="shared" si="1"/>
        <v>1414071.7610930693</v>
      </c>
      <c r="BB9" s="22">
        <f t="shared" si="1"/>
        <v>1471804.724659001</v>
      </c>
      <c r="BC9" s="22">
        <f t="shared" si="1"/>
        <v>1527222.9016792271</v>
      </c>
      <c r="BD9" s="22">
        <f t="shared" si="1"/>
        <v>1583801.8789341436</v>
      </c>
      <c r="BE9" s="22">
        <f t="shared" si="1"/>
        <v>1642436.3642073425</v>
      </c>
      <c r="BF9" s="22">
        <f t="shared" si="1"/>
        <v>1703415.4409839653</v>
      </c>
      <c r="BG9" s="22">
        <f t="shared" si="1"/>
        <v>1765966.8800371822</v>
      </c>
      <c r="BH9" s="22">
        <f t="shared" si="1"/>
        <v>1784548.3267901111</v>
      </c>
      <c r="BI9" s="22">
        <f t="shared" si="1"/>
        <v>1794009.7465349475</v>
      </c>
      <c r="BJ9" s="22">
        <f t="shared" si="1"/>
        <v>1802824.185640516</v>
      </c>
      <c r="BK9" s="22">
        <f t="shared" si="1"/>
        <v>1807437.4391779019</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278541.46309545031</v>
      </c>
      <c r="AA10" s="22">
        <f t="shared" si="2"/>
        <v>282418.30627434351</v>
      </c>
      <c r="AB10" s="22">
        <f t="shared" si="2"/>
        <v>283269.03153573081</v>
      </c>
      <c r="AC10" s="22">
        <f t="shared" si="2"/>
        <v>282130.80467211502</v>
      </c>
      <c r="AD10" s="22">
        <f t="shared" si="2"/>
        <v>279055.41305439849</v>
      </c>
      <c r="AE10" s="22">
        <f t="shared" si="2"/>
        <v>277262.49387415289</v>
      </c>
      <c r="AF10" s="22">
        <f t="shared" si="2"/>
        <v>275547.03864190157</v>
      </c>
      <c r="AG10" s="22">
        <f t="shared" si="2"/>
        <v>245767.4949166564</v>
      </c>
      <c r="AH10" s="22">
        <f t="shared" si="2"/>
        <v>253125.27810756362</v>
      </c>
      <c r="AI10" s="22">
        <f t="shared" si="2"/>
        <v>256987.61729535728</v>
      </c>
      <c r="AJ10" s="22">
        <f t="shared" si="2"/>
        <v>259927.04614149069</v>
      </c>
      <c r="AK10" s="22">
        <f t="shared" si="2"/>
        <v>263449.80390666844</v>
      </c>
      <c r="AL10" s="22">
        <f t="shared" si="2"/>
        <v>267828.52347469854</v>
      </c>
      <c r="AM10" s="22">
        <f t="shared" si="2"/>
        <v>272569.82219904393</v>
      </c>
      <c r="AN10" s="22">
        <f t="shared" si="2"/>
        <v>278009.0239849278</v>
      </c>
      <c r="AO10" s="22">
        <f t="shared" si="2"/>
        <v>283879.73003401503</v>
      </c>
      <c r="AP10" s="22">
        <f t="shared" si="2"/>
        <v>290032.03085745499</v>
      </c>
      <c r="AQ10" s="22">
        <f t="shared" si="2"/>
        <v>296031.95560384204</v>
      </c>
      <c r="AR10" s="22">
        <f t="shared" si="2"/>
        <v>301024.20578828081</v>
      </c>
      <c r="AS10" s="22">
        <f t="shared" si="2"/>
        <v>306291.89886284876</v>
      </c>
      <c r="AT10" s="22">
        <f t="shared" si="2"/>
        <v>311815.16604984738</v>
      </c>
      <c r="AU10" s="22">
        <f t="shared" si="2"/>
        <v>318555.94913786324</v>
      </c>
      <c r="AV10" s="22">
        <f t="shared" si="2"/>
        <v>324260.63011841383</v>
      </c>
      <c r="AW10" s="22">
        <f t="shared" si="2"/>
        <v>330408.91876169527</v>
      </c>
      <c r="AX10" s="22">
        <f t="shared" si="2"/>
        <v>337251.32350844564</v>
      </c>
      <c r="AY10" s="22">
        <f t="shared" si="2"/>
        <v>342929.78076987015</v>
      </c>
      <c r="AZ10" s="22">
        <f t="shared" si="2"/>
        <v>348408.04587411392</v>
      </c>
      <c r="BA10" s="22">
        <f t="shared" si="2"/>
        <v>353517.94027326722</v>
      </c>
      <c r="BB10" s="22">
        <f t="shared" si="2"/>
        <v>361077.87142941868</v>
      </c>
      <c r="BC10" s="22">
        <f t="shared" si="2"/>
        <v>367594.59420070704</v>
      </c>
      <c r="BD10" s="22">
        <f t="shared" si="2"/>
        <v>373926.03074959386</v>
      </c>
      <c r="BE10" s="22">
        <f t="shared" si="2"/>
        <v>380268.51782140438</v>
      </c>
      <c r="BF10" s="22">
        <f t="shared" si="2"/>
        <v>386664.85470188153</v>
      </c>
      <c r="BG10" s="22">
        <f t="shared" si="2"/>
        <v>392916.83638969087</v>
      </c>
      <c r="BH10" s="22">
        <f t="shared" si="2"/>
        <v>389079.35504924459</v>
      </c>
      <c r="BI10" s="22">
        <f t="shared" si="2"/>
        <v>383186.54780358099</v>
      </c>
      <c r="BJ10" s="22">
        <f t="shared" si="2"/>
        <v>377132.50799976918</v>
      </c>
      <c r="BK10" s="22">
        <f t="shared" si="2"/>
        <v>370198.02971113659</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40.711692719818259</v>
      </c>
      <c r="Z11" s="94">
        <f>IF($Y$1="Off",((Data!$AJ$15*LN('Net zero Intermediate calcs'!Z2))+Data!$AK$15),IF($Y$1="PQ",'Net zero supporting data'!C100,IF($Y$1="GS",'Net zero supporting data'!C64,'Net zero supporting data'!C83)))</f>
        <v>39.987511572207133</v>
      </c>
      <c r="AA11" s="94">
        <f>IF($Y$1="Off",((Data!$AJ$15*LN('Net zero Intermediate calcs'!AA2))+Data!$AK$15),IF($Y$1="PQ",'Net zero supporting data'!D100,IF($Y$1="GS",'Net zero supporting data'!D64,'Net zero supporting data'!D83)))</f>
        <v>39.307247949386721</v>
      </c>
      <c r="AB11" s="94">
        <f>IF($Y$1="Off",((Data!$AJ$15*LN('Net zero Intermediate calcs'!AB2))+Data!$AK$15),IF($Y$1="PQ",'Net zero supporting data'!E100,IF($Y$1="GS",'Net zero supporting data'!E64,'Net zero supporting data'!E83)))</f>
        <v>38.665878345611453</v>
      </c>
      <c r="AC11" s="94">
        <f>IF($Y$1="Off",((Data!$AJ$15*LN('Net zero Intermediate calcs'!AC2))+Data!$AK$15),IF($Y$1="PQ",'Net zero supporting data'!F100,IF($Y$1="GS",'Net zero supporting data'!F64,'Net zero supporting data'!F83)))</f>
        <v>38.059194745530341</v>
      </c>
      <c r="AD11" s="94">
        <f>IF($Y$1="Off",((Data!$AJ$15*LN('Net zero Intermediate calcs'!AD2))+Data!$AK$15),IF($Y$1="PQ",'Net zero supporting data'!G100,IF($Y$1="GS",'Net zero supporting data'!G64,'Net zero supporting data'!G83)))</f>
        <v>37.483637138389767</v>
      </c>
      <c r="AE11" s="94">
        <f>IF($Y$1="Off",((Data!$AJ$15*LN('Net zero Intermediate calcs'!AE2))+Data!$AK$15),IF($Y$1="PQ",'Net zero supporting data'!H100,IF($Y$1="GS",'Net zero supporting data'!H64,'Net zero supporting data'!H83)))</f>
        <v>36.936166938305107</v>
      </c>
      <c r="AF11" s="94">
        <f>IF($Y$1="Off",((Data!$AJ$15*LN('Net zero Intermediate calcs'!AF2))+Data!$AK$15),IF($Y$1="PQ",'Net zero supporting data'!I100,IF($Y$1="GS",'Net zero supporting data'!I64,'Net zero supporting data'!I83)))</f>
        <v>36.414169878013738</v>
      </c>
      <c r="AG11" s="94">
        <f>IF($Y$1="Off",((Data!$AJ$15*LN('Net zero Intermediate calcs'!AG2))+Data!$AK$15),IF($Y$1="PQ",'Net zero supporting data'!J100,IF($Y$1="GS",'Net zero supporting data'!J64,'Net zero supporting data'!J83)))</f>
        <v>35.915380505953841</v>
      </c>
      <c r="AH11" s="94">
        <f>IF($Y$1="Off",((Data!$AJ$15*LN('Net zero Intermediate calcs'!AH2))+Data!$AK$15),IF($Y$1="PQ",'Net zero supporting data'!K100,IF($Y$1="GS",'Net zero supporting data'!K64,'Net zero supporting data'!K83)))</f>
        <v>35.437822764182961</v>
      </c>
      <c r="AI11" s="94">
        <f>IF($Y$1="Off",((Data!$AJ$15*LN('Net zero Intermediate calcs'!AI2))+Data!$AK$15),IF($Y$1="PQ",'Net zero supporting data'!L100,IF($Y$1="GS",'Net zero supporting data'!L64,'Net zero supporting data'!L83)))</f>
        <v>34.979762704572401</v>
      </c>
      <c r="AJ11" s="94">
        <f>IF($Y$1="Off",((Data!$AJ$15*LN('Net zero Intermediate calcs'!AJ2))+Data!$AK$15),IF($Y$1="PQ",'Net zero supporting data'!M100,IF($Y$1="GS",'Net zero supporting data'!M64,'Net zero supporting data'!M83)))</f>
        <v>34.539670484285452</v>
      </c>
      <c r="AK11" s="94">
        <f>IF($Y$1="Off",((Data!$AJ$15*LN('Net zero Intermediate calcs'!AK2))+Data!$AK$15),IF($Y$1="PQ",'Net zero supporting data'!N100,IF($Y$1="GS",'Net zero supporting data'!N64,'Net zero supporting data'!N83)))</f>
        <v>34.116189537587282</v>
      </c>
      <c r="AL11" s="94">
        <f>IF($Y$1="Off",((Data!$AJ$15*LN('Net zero Intermediate calcs'!AL2))+Data!$AK$15),IF($Y$1="PQ",'Net zero supporting data'!O100,IF($Y$1="GS",'Net zero supporting data'!O64,'Net zero supporting data'!O83)))</f>
        <v>33.708111356876614</v>
      </c>
      <c r="AM11" s="94">
        <f>IF($Y$1="Off",((Data!$AJ$15*LN('Net zero Intermediate calcs'!AM2))+Data!$AK$15),IF($Y$1="PQ",'Net zero supporting data'!P100,IF($Y$1="GS",'Net zero supporting data'!P64,'Net zero supporting data'!P83)))</f>
        <v>33.314354701096647</v>
      </c>
      <c r="AN11" s="94">
        <f>IF($Y$1="Off",((Data!$AJ$15*LN('Net zero Intermediate calcs'!AN2))+Data!$AK$15),IF($Y$1="PQ",'Net zero supporting data'!Q100,IF($Y$1="GS",'Net zero supporting data'!Q64,'Net zero supporting data'!Q83)))</f>
        <v>32.933948330365595</v>
      </c>
      <c r="AO11" s="94">
        <f>IF($Y$1="Off",((Data!$AJ$15*LN('Net zero Intermediate calcs'!AO2))+Data!$AK$15),IF($Y$1="PQ",'Net zero supporting data'!R100,IF($Y$1="GS",'Net zero supporting data'!R64,'Net zero supporting data'!R83)))</f>
        <v>32.566016572659187</v>
      </c>
      <c r="AP11" s="94">
        <f>IF($Y$1="Off",((Data!$AJ$15*LN('Net zero Intermediate calcs'!AP2))+Data!$AK$15),IF($Y$1="PQ",'Net zero supporting data'!S100,IF($Y$1="GS",'Net zero supporting data'!S64,'Net zero supporting data'!S83)))</f>
        <v>32.209767182754476</v>
      </c>
      <c r="AQ11" s="94">
        <f>IF($Y$1="Off",((Data!$AJ$15*LN('Net zero Intermediate calcs'!AQ2))+Data!$AK$15),IF($Y$1="PQ",'Net zero supporting data'!T100,IF($Y$1="GS",'Net zero supporting data'!T64,'Net zero supporting data'!T83)))</f>
        <v>31.864481069989573</v>
      </c>
      <c r="AR11" s="94">
        <f>IF($Y$1="Off",((Data!$AJ$15*LN('Net zero Intermediate calcs'!AR2))+Data!$AK$15),IF($Y$1="PQ",'Net zero supporting data'!U100,IF($Y$1="GS",'Net zero supporting data'!U64,'Net zero supporting data'!U83)))</f>
        <v>31.529503559934057</v>
      </c>
      <c r="AS11" s="94">
        <f>IF($Y$1="Off",((Data!$AJ$15*LN('Net zero Intermediate calcs'!AS2))+Data!$AK$15),IF($Y$1="PQ",'Net zero supporting data'!V100,IF($Y$1="GS",'Net zero supporting data'!V64,'Net zero supporting data'!V83)))</f>
        <v>31.204236923059248</v>
      </c>
      <c r="AT11" s="94">
        <f>IF($Y$1="Off",((Data!$AJ$15*LN('Net zero Intermediate calcs'!AT2))+Data!$AK$15),IF($Y$1="PQ",'Net zero supporting data'!W100,IF($Y$1="GS",'Net zero supporting data'!W64,'Net zero supporting data'!W83)))</f>
        <v>30.888133956158796</v>
      </c>
      <c r="AU11" s="94">
        <f>IF($Y$1="Off",((Data!$AJ$15*LN('Net zero Intermediate calcs'!AU2))+Data!$AK$15),IF($Y$1="PQ",'Net zero supporting data'!X100,IF($Y$1="GS",'Net zero supporting data'!X64,'Net zero supporting data'!X83)))</f>
        <v>30.580692443381935</v>
      </c>
      <c r="AV11" s="94">
        <f>IF($Y$1="Off",((Data!$AJ$15*LN('Net zero Intermediate calcs'!AV2))+Data!$AK$15),IF($Y$1="PQ",'Net zero supporting data'!Y100,IF($Y$1="GS",'Net zero supporting data'!Y64,'Net zero supporting data'!Y83)))</f>
        <v>30.281450356077677</v>
      </c>
      <c r="AW11" s="94">
        <f>IF($Y$1="Off",((Data!$AJ$15*LN('Net zero Intermediate calcs'!AW2))+Data!$AK$15),IF($Y$1="PQ",'Net zero supporting data'!Z100,IF($Y$1="GS",'Net zero supporting data'!Z64,'Net zero supporting data'!Z83)))</f>
        <v>29.989981676261287</v>
      </c>
      <c r="AX11" s="94">
        <f>IF($Y$1="Off",((Data!$AJ$15*LN('Net zero Intermediate calcs'!AX2))+Data!$AK$15),IF($Y$1="PQ",'Net zero supporting data'!AA100,IF($Y$1="GS",'Net zero supporting data'!AA64,'Net zero supporting data'!AA83)))</f>
        <v>29.70589274893711</v>
      </c>
      <c r="AY11" s="94">
        <f>IF($Y$1="Off",((Data!$AJ$15*LN('Net zero Intermediate calcs'!AY2))+Data!$AK$15),IF($Y$1="PQ",'Net zero supporting data'!AB100,IF($Y$1="GS",'Net zero supporting data'!AB64,'Net zero supporting data'!AB83)))</f>
        <v>29.42881908489862</v>
      </c>
      <c r="AZ11" s="94">
        <f>IF($Y$1="Off",((Data!$AJ$15*LN('Net zero Intermediate calcs'!AZ2))+Data!$AK$15),IF($Y$1="PQ",'Net zero supporting data'!AC100,IF($Y$1="GS",'Net zero supporting data'!AC64,'Net zero supporting data'!AC83)))</f>
        <v>29.158422548852442</v>
      </c>
      <c r="BA11" s="94">
        <f>IF($Y$1="Off",((Data!$AJ$15*LN('Net zero Intermediate calcs'!BA2))+Data!$AK$15),IF($Y$1="PQ",'Net zero supporting data'!AD100,IF($Y$1="GS",'Net zero supporting data'!AD64,'Net zero supporting data'!AD83)))</f>
        <v>28.894388878448815</v>
      </c>
      <c r="BB11" s="94">
        <f>IF($Y$1="Off",((Data!$AJ$15*LN('Net zero Intermediate calcs'!BB2))+Data!$AK$15),IF($Y$1="PQ",'Net zero supporting data'!AE100,IF($Y$1="GS",'Net zero supporting data'!AE64,'Net zero supporting data'!AE83)))</f>
        <v>28.63642548856108</v>
      </c>
      <c r="BC11" s="94">
        <f>IF($Y$1="Off",((Data!$AJ$15*LN('Net zero Intermediate calcs'!BC2))+Data!$AK$15),IF($Y$1="PQ",'Net zero supporting data'!AF100,IF($Y$1="GS",'Net zero supporting data'!AF64,'Net zero supporting data'!AF83)))</f>
        <v>28.384259522341431</v>
      </c>
      <c r="BD11" s="94">
        <f>IF($Y$1="Off",((Data!$AJ$15*LN('Net zero Intermediate calcs'!BD2))+Data!$AK$15),IF($Y$1="PQ",'Net zero supporting data'!AG100,IF($Y$1="GS",'Net zero supporting data'!AG64,'Net zero supporting data'!AG83)))</f>
        <v>28.137636116501184</v>
      </c>
      <c r="BE11" s="94">
        <f>IF($Y$1="Off",((Data!$AJ$15*LN('Net zero Intermediate calcs'!BE2))+Data!$AK$15),IF($Y$1="PQ",'Net zero supporting data'!AH100,IF($Y$1="GS",'Net zero supporting data'!AH64,'Net zero supporting data'!AH83)))</f>
        <v>27.896316853165736</v>
      </c>
      <c r="BF11" s="94">
        <f>IF($Y$1="Off",((Data!$AJ$15*LN('Net zero Intermediate calcs'!BF2))+Data!$AK$15),IF($Y$1="PQ",'Net zero supporting data'!AI100,IF($Y$1="GS",'Net zero supporting data'!AI64,'Net zero supporting data'!AI83)))</f>
        <v>27.660078374730304</v>
      </c>
      <c r="BG11" s="94">
        <f>IF($Y$1="Off",((Data!$AJ$15*LN('Net zero Intermediate calcs'!BG2))+Data!$AK$15),IF($Y$1="PQ",'Net zero supporting data'!AJ100,IF($Y$1="GS",'Net zero supporting data'!AJ64,'Net zero supporting data'!AJ83)))</f>
        <v>27.428711141546096</v>
      </c>
      <c r="BH11" s="94">
        <f>IF($Y$1="Off",((Data!$AJ$15*LN('Net zero Intermediate calcs'!BH2))+Data!$AK$15),IF($Y$1="PQ",'Net zero supporting data'!AK100,IF($Y$1="GS",'Net zero supporting data'!AK64,'Net zero supporting data'!AK83)))</f>
        <v>27.202018315119744</v>
      </c>
      <c r="BI11" s="94">
        <f>IF($Y$1="Off",((Data!$AJ$15*LN('Net zero Intermediate calcs'!BI2))+Data!$AK$15),IF($Y$1="PQ",'Net zero supporting data'!AL100,IF($Y$1="GS",'Net zero supporting data'!AL64,'Net zero supporting data'!AL83)))</f>
        <v>26.979814751909892</v>
      </c>
      <c r="BJ11" s="94">
        <f>IF($Y$1="Off",((Data!$AJ$15*LN('Net zero Intermediate calcs'!BJ2))+Data!$AK$15),IF($Y$1="PQ",'Net zero supporting data'!AM100,IF($Y$1="GS",'Net zero supporting data'!AM64,'Net zero supporting data'!AM83)))</f>
        <v>26.761926094832788</v>
      </c>
      <c r="BK11" s="94">
        <f>IF($Y$1="Off",((Data!$AJ$15*LN('Net zero Intermediate calcs'!BK2))+Data!$AK$15),IF($Y$1="PQ",'Net zero supporting data'!AN100,IF($Y$1="GS",'Net zero supporting data'!AN64,'Net zero supporting data'!AN83)))</f>
        <v>26.548187951307725</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1952293.7553922522</v>
      </c>
      <c r="Z12" s="22">
        <f>((Data!$AJ$6*'Net zero Intermediate calcs'!Z4)+Data!$AK$6)*Drivers!AA4</f>
        <v>1989214.0809840127</v>
      </c>
      <c r="AA12" s="22">
        <f>((Data!$AJ$6*'Net zero Intermediate calcs'!AA4)+Data!$AK$6)*Drivers!AB4</f>
        <v>2031584.5891224523</v>
      </c>
      <c r="AB12" s="22">
        <f>((Data!$AJ$6*'Net zero Intermediate calcs'!AB4)+Data!$AK$6)*Drivers!AC4</f>
        <v>2065795.7253002259</v>
      </c>
      <c r="AC12" s="22">
        <f>((Data!$AJ$6*'Net zero Intermediate calcs'!AC4)+Data!$AK$6)*Drivers!AD4</f>
        <v>2094779.0652397454</v>
      </c>
      <c r="AD12" s="22">
        <f>((Data!$AJ$6*'Net zero Intermediate calcs'!AD4)+Data!$AK$6)*Drivers!AE4</f>
        <v>2118412.1564230556</v>
      </c>
      <c r="AE12" s="22">
        <f>((Data!$AJ$6*'Net zero Intermediate calcs'!AE4)+Data!$AK$6)*Drivers!AF4</f>
        <v>2146845.3123571593</v>
      </c>
      <c r="AF12" s="22">
        <f>((Data!$AJ$6*'Net zero Intermediate calcs'!AF4)+Data!$AK$6)*Drivers!AG4</f>
        <v>2176243.6654550009</v>
      </c>
      <c r="AG12" s="22">
        <f>((Data!$AJ$6*'Net zero Intermediate calcs'!AG4)+Data!$AK$6)*Drivers!AH4</f>
        <v>2107974.1288136719</v>
      </c>
      <c r="AH12" s="22">
        <f>((Data!$AJ$6*'Net zero Intermediate calcs'!AH4)+Data!$AK$6)*Drivers!AI4</f>
        <v>2153620.3809989253</v>
      </c>
      <c r="AI12" s="22">
        <f>((Data!$AJ$6*'Net zero Intermediate calcs'!AI4)+Data!$AK$6)*Drivers!AJ4</f>
        <v>2187478.4238333628</v>
      </c>
      <c r="AJ12" s="22">
        <f>((Data!$AJ$6*'Net zero Intermediate calcs'!AJ4)+Data!$AK$6)*Drivers!AK4</f>
        <v>2218501.5465020277</v>
      </c>
      <c r="AK12" s="22">
        <f>((Data!$AJ$6*'Net zero Intermediate calcs'!AK4)+Data!$AK$6)*Drivers!AL4</f>
        <v>2252069.6246150685</v>
      </c>
      <c r="AL12" s="22">
        <f>((Data!$AJ$6*'Net zero Intermediate calcs'!AL4)+Data!$AK$6)*Drivers!AM4</f>
        <v>2289236.0441184482</v>
      </c>
      <c r="AM12" s="22">
        <f>((Data!$AJ$6*'Net zero Intermediate calcs'!AM4)+Data!$AK$6)*Drivers!AN4</f>
        <v>2326283.506517983</v>
      </c>
      <c r="AN12" s="22">
        <f>((Data!$AJ$6*'Net zero Intermediate calcs'!AN4)+Data!$AK$6)*Drivers!AO4</f>
        <v>2366444.497423837</v>
      </c>
      <c r="AO12" s="22">
        <f>((Data!$AJ$6*'Net zero Intermediate calcs'!AO4)+Data!$AK$6)*Drivers!AP4</f>
        <v>2408798.5053121704</v>
      </c>
      <c r="AP12" s="22">
        <f>((Data!$AJ$6*'Net zero Intermediate calcs'!AP4)+Data!$AK$6)*Drivers!AQ4</f>
        <v>2452833.4084208356</v>
      </c>
      <c r="AQ12" s="22">
        <f>((Data!$AJ$6*'Net zero Intermediate calcs'!AQ4)+Data!$AK$6)*Drivers!AR4</f>
        <v>2496940.9345086385</v>
      </c>
      <c r="AR12" s="22">
        <f>((Data!$AJ$6*'Net zero Intermediate calcs'!AR4)+Data!$AK$6)*Drivers!AS4</f>
        <v>2545973.554109781</v>
      </c>
      <c r="AS12" s="22">
        <f>((Data!$AJ$6*'Net zero Intermediate calcs'!AS4)+Data!$AK$6)*Drivers!AT4</f>
        <v>2597502.0208604038</v>
      </c>
      <c r="AT12" s="22">
        <f>((Data!$AJ$6*'Net zero Intermediate calcs'!AT4)+Data!$AK$6)*Drivers!AU4</f>
        <v>2651574.2258856124</v>
      </c>
      <c r="AU12" s="22">
        <f>((Data!$AJ$6*'Net zero Intermediate calcs'!AU4)+Data!$AK$6)*Drivers!AV4</f>
        <v>2712237.394948652</v>
      </c>
      <c r="AV12" s="22">
        <f>((Data!$AJ$6*'Net zero Intermediate calcs'!AV4)+Data!$AK$6)*Drivers!AW4</f>
        <v>2770507.7879960812</v>
      </c>
      <c r="AW12" s="22">
        <f>((Data!$AJ$6*'Net zero Intermediate calcs'!AW4)+Data!$AK$6)*Drivers!AX4</f>
        <v>2830908.3915073834</v>
      </c>
      <c r="AX12" s="22">
        <f>((Data!$AJ$6*'Net zero Intermediate calcs'!AX4)+Data!$AK$6)*Drivers!AY4</f>
        <v>2896282.2620496666</v>
      </c>
      <c r="AY12" s="22">
        <f>((Data!$AJ$6*'Net zero Intermediate calcs'!AY4)+Data!$AK$6)*Drivers!AZ4</f>
        <v>2958768.7680485533</v>
      </c>
      <c r="AZ12" s="22">
        <f>((Data!$AJ$6*'Net zero Intermediate calcs'!AZ4)+Data!$AK$6)*Drivers!BA4</f>
        <v>3022501.4658373217</v>
      </c>
      <c r="BA12" s="22">
        <f>((Data!$AJ$6*'Net zero Intermediate calcs'!BA4)+Data!$AK$6)*Drivers!BB4</f>
        <v>3086784.759346378</v>
      </c>
      <c r="BB12" s="22">
        <f>((Data!$AJ$6*'Net zero Intermediate calcs'!BB4)+Data!$AK$6)*Drivers!BC4</f>
        <v>3154728.0015314482</v>
      </c>
      <c r="BC12" s="22">
        <f>((Data!$AJ$6*'Net zero Intermediate calcs'!BC4)+Data!$AK$6)*Drivers!BD4</f>
        <v>3219662.1097173025</v>
      </c>
      <c r="BD12" s="22">
        <f>((Data!$AJ$6*'Net zero Intermediate calcs'!BD4)+Data!$AK$6)*Drivers!BE4</f>
        <v>3285538.1758992504</v>
      </c>
      <c r="BE12" s="22">
        <f>((Data!$AJ$6*'Net zero Intermediate calcs'!BE4)+Data!$AK$6)*Drivers!BF4</f>
        <v>3353351.2087213374</v>
      </c>
      <c r="BF12" s="22">
        <f>((Data!$AJ$6*'Net zero Intermediate calcs'!BF4)+Data!$AK$6)*Drivers!BG4</f>
        <v>3423404.1073396481</v>
      </c>
      <c r="BG12" s="22">
        <f>((Data!$AJ$6*'Net zero Intermediate calcs'!BG4)+Data!$AK$6)*Drivers!BH4</f>
        <v>3493266.3635809436</v>
      </c>
      <c r="BH12" s="22">
        <f>((Data!$AJ$6*'Net zero Intermediate calcs'!BH4)+Data!$AK$6)*Drivers!BI4</f>
        <v>3513880.1984537393</v>
      </c>
      <c r="BI12" s="22">
        <f>((Data!$AJ$6*'Net zero Intermediate calcs'!BI4)+Data!$AK$6)*Drivers!BJ4</f>
        <v>3524342.3157059257</v>
      </c>
      <c r="BJ12" s="22">
        <f>((Data!$AJ$6*'Net zero Intermediate calcs'!BJ4)+Data!$AK$6)*Drivers!BK4</f>
        <v>3534104.401501317</v>
      </c>
      <c r="BK12" s="22">
        <f>((Data!$AJ$6*'Net zero Intermediate calcs'!BK4)+Data!$AK$6)*Drivers!BL4</f>
        <v>3539270.6665332019</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37.310608777805804</v>
      </c>
      <c r="Z13" s="45">
        <f>Z12*ttokg/Drivers!AA4</f>
        <v>37.458564417111091</v>
      </c>
      <c r="AA13" s="45">
        <f>AA12*ttokg/Drivers!AB4</f>
        <v>37.68309112514838</v>
      </c>
      <c r="AB13" s="45">
        <f>AB12*ttokg/Drivers!AC4</f>
        <v>37.731090083648787</v>
      </c>
      <c r="AC13" s="45">
        <f>AC12*ttokg/Drivers!AD4</f>
        <v>37.66237517597154</v>
      </c>
      <c r="AD13" s="45">
        <f>AD12*ttokg/Drivers!AE4</f>
        <v>37.47946116192081</v>
      </c>
      <c r="AE13" s="45">
        <f>AE12*ttokg/Drivers!AF4</f>
        <v>37.37804320084453</v>
      </c>
      <c r="AF13" s="45">
        <f>AF12*ttokg/Drivers!AG4</f>
        <v>37.286898324481022</v>
      </c>
      <c r="AG13" s="45">
        <f>AG12*ttokg/Drivers!AH4</f>
        <v>35.542415939614784</v>
      </c>
      <c r="AH13" s="45">
        <f>AH12*ttokg/Drivers!AI4</f>
        <v>35.898710533596066</v>
      </c>
      <c r="AI13" s="45">
        <f>AI12*ttokg/Drivers!AJ4</f>
        <v>36.048027263615189</v>
      </c>
      <c r="AJ13" s="45">
        <f>AJ12*ttokg/Drivers!AK4</f>
        <v>36.143107439923654</v>
      </c>
      <c r="AK13" s="45">
        <f>AK12*ttokg/Drivers!AL4</f>
        <v>36.272341701970383</v>
      </c>
      <c r="AL13" s="45">
        <f>AL12*ttokg/Drivers!AM4</f>
        <v>36.451246526676158</v>
      </c>
      <c r="AM13" s="45">
        <f>AM12*ttokg/Drivers!AN4</f>
        <v>36.679981548295359</v>
      </c>
      <c r="AN13" s="45">
        <f>AN12*ttokg/Drivers!AO4</f>
        <v>36.949404868064256</v>
      </c>
      <c r="AO13" s="45">
        <f>AO12*ttokg/Drivers!AP4</f>
        <v>37.243994646246456</v>
      </c>
      <c r="AP13" s="45">
        <f>AP12*ttokg/Drivers!AQ4</f>
        <v>37.55506284571014</v>
      </c>
      <c r="AQ13" s="45">
        <f>AQ12*ttokg/Drivers!AR4</f>
        <v>37.857625194407952</v>
      </c>
      <c r="AR13" s="45">
        <f>AR12*ttokg/Drivers!AS4</f>
        <v>38.274394189966664</v>
      </c>
      <c r="AS13" s="45">
        <f>AS12*ttokg/Drivers!AT4</f>
        <v>38.718602220500273</v>
      </c>
      <c r="AT13" s="45">
        <f>AT12*ttokg/Drivers!AU4</f>
        <v>39.190148073618481</v>
      </c>
      <c r="AU13" s="45">
        <f>AU12*ttokg/Drivers!AV4</f>
        <v>39.747530764254932</v>
      </c>
      <c r="AV13" s="45">
        <f>AV12*ttokg/Drivers!AW4</f>
        <v>40.257904854557566</v>
      </c>
      <c r="AW13" s="45">
        <f>AW12*ttokg/Drivers!AX4</f>
        <v>40.836607337795741</v>
      </c>
      <c r="AX13" s="45">
        <f>AX12*ttokg/Drivers!AY4</f>
        <v>41.475990611767536</v>
      </c>
      <c r="AY13" s="45">
        <f>AY12*ttokg/Drivers!AZ4</f>
        <v>42.062874996603725</v>
      </c>
      <c r="AZ13" s="45">
        <f>AZ12*ttokg/Drivers!BA4</f>
        <v>42.656625134621592</v>
      </c>
      <c r="BA13" s="45">
        <f>BA12*ttokg/Drivers!BB4</f>
        <v>43.247236787277352</v>
      </c>
      <c r="BB13" s="45">
        <f>BB12*ttokg/Drivers!BC4</f>
        <v>43.926328704696573</v>
      </c>
      <c r="BC13" s="45">
        <f>BC12*ttokg/Drivers!BD4</f>
        <v>44.553748892498525</v>
      </c>
      <c r="BD13" s="45">
        <f>BD12*ttokg/Drivers!BE4</f>
        <v>45.184704205303007</v>
      </c>
      <c r="BE13" s="45">
        <f>BE12*ttokg/Drivers!BF4</f>
        <v>45.832646627981383</v>
      </c>
      <c r="BF13" s="45">
        <f>BF12*ttokg/Drivers!BG4</f>
        <v>46.501293383956074</v>
      </c>
      <c r="BG13" s="45">
        <f>BG12*ttokg/Drivers!BH4</f>
        <v>47.20926108175447</v>
      </c>
      <c r="BH13" s="45">
        <f>BH12*ttokg/Drivers!BI4</f>
        <v>47.246657253331811</v>
      </c>
      <c r="BI13" s="45">
        <f>BI12*ttokg/Drivers!BJ4</f>
        <v>47.146651862920599</v>
      </c>
      <c r="BJ13" s="45">
        <f>BJ12*ttokg/Drivers!BK4</f>
        <v>47.037126503939128</v>
      </c>
      <c r="BK13" s="45">
        <f>BK12*ttokg/Drivers!BL4</f>
        <v>46.866640157279818</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1.7769640324401037E-2</v>
      </c>
      <c r="Z14" s="22">
        <f>((Data!$AJ$6*LN('Net zero Intermediate calcs'!Z4))+Data!$AK$6)</f>
        <v>1.7771577678710376E-2</v>
      </c>
      <c r="AA14" s="22">
        <f>((Data!$AJ$6*LN('Net zero Intermediate calcs'!AA4))+Data!$AK$6)</f>
        <v>1.7774491584502099E-2</v>
      </c>
      <c r="AB14" s="22">
        <f>((Data!$AJ$6*LN('Net zero Intermediate calcs'!AB4))+Data!$AK$6)</f>
        <v>1.7775110489339243E-2</v>
      </c>
      <c r="AC14" s="22">
        <f>((Data!$AJ$6*LN('Net zero Intermediate calcs'!AC4))+Data!$AK$6)</f>
        <v>1.7774224035138408E-2</v>
      </c>
      <c r="AD14" s="22">
        <f>((Data!$AJ$6*LN('Net zero Intermediate calcs'!AD4))+Data!$AK$6)</f>
        <v>1.7771850196398615E-2</v>
      </c>
      <c r="AE14" s="22">
        <f>((Data!$AJ$6*LN('Net zero Intermediate calcs'!AE4))+Data!$AK$6)</f>
        <v>1.7770525031244936E-2</v>
      </c>
      <c r="AF14" s="22">
        <f>((Data!$AJ$6*LN('Net zero Intermediate calcs'!AF4))+Data!$AK$6)</f>
        <v>1.7769328570467351E-2</v>
      </c>
      <c r="AG14" s="22">
        <f>((Data!$AJ$6*LN('Net zero Intermediate calcs'!AG4))+Data!$AK$6)</f>
        <v>1.7745353082124386E-2</v>
      </c>
      <c r="AH14" s="22">
        <f>((Data!$AJ$6*LN('Net zero Intermediate calcs'!AH4))+Data!$AK$6)</f>
        <v>1.7750424392461394E-2</v>
      </c>
      <c r="AI14" s="22">
        <f>((Data!$AJ$6*LN('Net zero Intermediate calcs'!AI4))+Data!$AK$6)</f>
        <v>1.7752521919108772E-2</v>
      </c>
      <c r="AJ14" s="22">
        <f>((Data!$AJ$6*LN('Net zero Intermediate calcs'!AJ4))+Data!$AK$6)</f>
        <v>1.7753849186327705E-2</v>
      </c>
      <c r="AK14" s="22">
        <f>((Data!$AJ$6*LN('Net zero Intermediate calcs'!AK4))+Data!$AK$6)</f>
        <v>1.7755642914834301E-2</v>
      </c>
      <c r="AL14" s="22">
        <f>((Data!$AJ$6*LN('Net zero Intermediate calcs'!AL4))+Data!$AK$6)</f>
        <v>1.775810671242194E-2</v>
      </c>
      <c r="AM14" s="22">
        <f>((Data!$AJ$6*LN('Net zero Intermediate calcs'!AM4))+Data!$AK$6)</f>
        <v>1.7761224620736885E-2</v>
      </c>
      <c r="AN14" s="22">
        <f>((Data!$AJ$6*LN('Net zero Intermediate calcs'!AN4))+Data!$AK$6)</f>
        <v>1.7764851939370878E-2</v>
      </c>
      <c r="AO14" s="22">
        <f>((Data!$AJ$6*LN('Net zero Intermediate calcs'!AO4))+Data!$AK$6)</f>
        <v>1.7768763547910738E-2</v>
      </c>
      <c r="AP14" s="22">
        <f>((Data!$AJ$6*LN('Net zero Intermediate calcs'!AP4))+Data!$AK$6)</f>
        <v>1.7772833857517767E-2</v>
      </c>
      <c r="AQ14" s="22">
        <f>((Data!$AJ$6*LN('Net zero Intermediate calcs'!AQ4))+Data!$AK$6)</f>
        <v>1.7776735338944635E-2</v>
      </c>
      <c r="AR14" s="22">
        <f>((Data!$AJ$6*LN('Net zero Intermediate calcs'!AR4))+Data!$AK$6)</f>
        <v>1.7782019564777159E-2</v>
      </c>
      <c r="AS14" s="22">
        <f>((Data!$AJ$6*LN('Net zero Intermediate calcs'!AS4))+Data!$AK$6)</f>
        <v>1.778754102842961E-2</v>
      </c>
      <c r="AT14" s="22">
        <f>((Data!$AJ$6*LN('Net zero Intermediate calcs'!AT4))+Data!$AK$6)</f>
        <v>1.7793282313409157E-2</v>
      </c>
      <c r="AU14" s="22">
        <f>((Data!$AJ$6*LN('Net zero Intermediate calcs'!AU4))+Data!$AK$6)</f>
        <v>1.7799916180740564E-2</v>
      </c>
      <c r="AV14" s="22">
        <f>((Data!$AJ$6*LN('Net zero Intermediate calcs'!AV4))+Data!$AK$6)</f>
        <v>1.7805851987573937E-2</v>
      </c>
      <c r="AW14" s="22">
        <f>((Data!$AJ$6*LN('Net zero Intermediate calcs'!AW4))+Data!$AK$6)</f>
        <v>1.7812429552181347E-2</v>
      </c>
      <c r="AX14" s="22">
        <f>((Data!$AJ$6*LN('Net zero Intermediate calcs'!AX4))+Data!$AK$6)</f>
        <v>1.7819516704183351E-2</v>
      </c>
      <c r="AY14" s="22">
        <f>((Data!$AJ$6*LN('Net zero Intermediate calcs'!AY4))+Data!$AK$6)</f>
        <v>1.7825863461990055E-2</v>
      </c>
      <c r="AZ14" s="22">
        <f>((Data!$AJ$6*LN('Net zero Intermediate calcs'!AZ4))+Data!$AK$6)</f>
        <v>1.7832137372880617E-2</v>
      </c>
      <c r="BA14" s="22">
        <f>((Data!$AJ$6*LN('Net zero Intermediate calcs'!BA4))+Data!$AK$6)</f>
        <v>1.7838237916539948E-2</v>
      </c>
      <c r="BB14" s="22">
        <f>((Data!$AJ$6*LN('Net zero Intermediate calcs'!BB4))+Data!$AK$6)</f>
        <v>1.7845087513149348E-2</v>
      </c>
      <c r="BC14" s="22">
        <f>((Data!$AJ$6*LN('Net zero Intermediate calcs'!BC4))+Data!$AK$6)</f>
        <v>1.7851266352277163E-2</v>
      </c>
      <c r="BD14" s="22">
        <f>((Data!$AJ$6*LN('Net zero Intermediate calcs'!BD4))+Data!$AK$6)</f>
        <v>1.7857341747956786E-2</v>
      </c>
      <c r="BE14" s="22">
        <f>((Data!$AJ$6*LN('Net zero Intermediate calcs'!BE4))+Data!$AK$6)</f>
        <v>1.7863442756496976E-2</v>
      </c>
      <c r="BF14" s="22">
        <f>((Data!$AJ$6*LN('Net zero Intermediate calcs'!BF4))+Data!$AK$6)</f>
        <v>1.7869598591521631E-2</v>
      </c>
      <c r="BG14" s="22">
        <f>((Data!$AJ$6*LN('Net zero Intermediate calcs'!BG4))+Data!$AK$6)</f>
        <v>1.7875968218119223E-2</v>
      </c>
      <c r="BH14" s="22">
        <f>((Data!$AJ$6*LN('Net zero Intermediate calcs'!BH4))+Data!$AK$6)</f>
        <v>1.7876300565860159E-2</v>
      </c>
      <c r="BI14" s="22">
        <f>((Data!$AJ$6*LN('Net zero Intermediate calcs'!BI4))+Data!$AK$6)</f>
        <v>1.7875410886937233E-2</v>
      </c>
      <c r="BJ14" s="22">
        <f>((Data!$AJ$6*LN('Net zero Intermediate calcs'!BJ4))+Data!$AK$6)</f>
        <v>1.7874433168543945E-2</v>
      </c>
      <c r="BK14" s="22">
        <f>((Data!$AJ$6*LN('Net zero Intermediate calcs'!BK4))+Data!$AK$6)</f>
        <v>1.7872904239196671E-2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2896085.5151347183</v>
      </c>
      <c r="AA15" s="22">
        <f>((Data!$AJ$17*'Net zero Intermediate calcs'!AA12)+Data!$AK$17)</f>
        <v>2942445.3105118945</v>
      </c>
      <c r="AB15" s="22">
        <f>((Data!$AJ$17*'Net zero Intermediate calcs'!AB12)+Data!$AK$17)</f>
        <v>2979877.5090505611</v>
      </c>
      <c r="AC15" s="22">
        <f>((Data!$AJ$17*'Net zero Intermediate calcs'!AC12)+Data!$AK$17)</f>
        <v>3011589.701515968</v>
      </c>
      <c r="AD15" s="22">
        <f>((Data!$AJ$17*'Net zero Intermediate calcs'!AD12)+Data!$AK$17)</f>
        <v>3037447.9061853243</v>
      </c>
      <c r="AE15" s="22">
        <f>((Data!$AJ$17*'Net zero Intermediate calcs'!AE12)+Data!$AK$17)</f>
        <v>3068558.1134720882</v>
      </c>
      <c r="AF15" s="22">
        <f>((Data!$AJ$17*'Net zero Intermediate calcs'!AF12)+Data!$AK$17)</f>
        <v>3100724.3936023349</v>
      </c>
      <c r="AG15" s="22">
        <f>((Data!$AJ$17*'Net zero Intermediate calcs'!AG12)+Data!$AK$17)</f>
        <v>3026027.112681238</v>
      </c>
      <c r="AH15" s="22">
        <f>((Data!$AJ$17*'Net zero Intermediate calcs'!AH12)+Data!$AK$17)</f>
        <v>3075971.0714397477</v>
      </c>
      <c r="AI15" s="22">
        <f>((Data!$AJ$17*'Net zero Intermediate calcs'!AI12)+Data!$AK$17)</f>
        <v>3113016.9320309767</v>
      </c>
      <c r="AJ15" s="22">
        <f>((Data!$AJ$17*'Net zero Intermediate calcs'!AJ12)+Data!$AK$17)</f>
        <v>3146960.9577712659</v>
      </c>
      <c r="AK15" s="22">
        <f>((Data!$AJ$17*'Net zero Intermediate calcs'!AK12)+Data!$AK$17)</f>
        <v>3183689.5527515514</v>
      </c>
      <c r="AL15" s="22">
        <f>((Data!$AJ$17*'Net zero Intermediate calcs'!AL12)+Data!$AK$17)</f>
        <v>3224355.2817876358</v>
      </c>
      <c r="AM15" s="22">
        <f>((Data!$AJ$17*'Net zero Intermediate calcs'!AM12)+Data!$AK$17)</f>
        <v>3264890.8536168505</v>
      </c>
      <c r="AN15" s="22">
        <f>((Data!$AJ$17*'Net zero Intermediate calcs'!AN12)+Data!$AK$17)</f>
        <v>3308833.1002959954</v>
      </c>
      <c r="AO15" s="22">
        <f>((Data!$AJ$17*'Net zero Intermediate calcs'!AO12)+Data!$AK$17)</f>
        <v>3355174.841884057</v>
      </c>
      <c r="AP15" s="22">
        <f>((Data!$AJ$17*'Net zero Intermediate calcs'!AP12)+Data!$AK$17)</f>
        <v>3403355.739099199</v>
      </c>
      <c r="AQ15" s="22">
        <f>((Data!$AJ$17*'Net zero Intermediate calcs'!AQ12)+Data!$AK$17)</f>
        <v>3451616.0969250444</v>
      </c>
      <c r="AR15" s="22">
        <f>((Data!$AJ$17*'Net zero Intermediate calcs'!AR12)+Data!$AK$17)</f>
        <v>3505265.2578954231</v>
      </c>
      <c r="AS15" s="22">
        <f>((Data!$AJ$17*'Net zero Intermediate calcs'!AS12)+Data!$AK$17)</f>
        <v>3561645.256144519</v>
      </c>
      <c r="AT15" s="22">
        <f>((Data!$AJ$17*'Net zero Intermediate calcs'!AT12)+Data!$AK$17)</f>
        <v>3620808.4918642994</v>
      </c>
      <c r="AU15" s="22">
        <f>((Data!$AJ$17*'Net zero Intermediate calcs'!AU12)+Data!$AK$17)</f>
        <v>3687183.2470478965</v>
      </c>
      <c r="AV15" s="22">
        <f>((Data!$AJ$17*'Net zero Intermediate calcs'!AV12)+Data!$AK$17)</f>
        <v>3750939.9404866444</v>
      </c>
      <c r="AW15" s="22">
        <f>((Data!$AJ$17*'Net zero Intermediate calcs'!AW12)+Data!$AK$17)</f>
        <v>3817027.4089279668</v>
      </c>
      <c r="AX15" s="22">
        <f>((Data!$AJ$17*'Net zero Intermediate calcs'!AX12)+Data!$AK$17)</f>
        <v>3888556.3896862762</v>
      </c>
      <c r="AY15" s="22">
        <f>((Data!$AJ$17*'Net zero Intermediate calcs'!AY12)+Data!$AK$17)</f>
        <v>3956926.153449269</v>
      </c>
      <c r="AZ15" s="22">
        <f>((Data!$AJ$17*'Net zero Intermediate calcs'!AZ12)+Data!$AK$17)</f>
        <v>4026659.4410149707</v>
      </c>
      <c r="BA15" s="22">
        <f>((Data!$AJ$17*'Net zero Intermediate calcs'!BA12)+Data!$AK$17)</f>
        <v>4096995.1642381512</v>
      </c>
      <c r="BB15" s="22">
        <f>((Data!$AJ$17*'Net zero Intermediate calcs'!BB12)+Data!$AK$17)</f>
        <v>4171335.4292798201</v>
      </c>
      <c r="BC15" s="22">
        <f>((Data!$AJ$17*'Net zero Intermediate calcs'!BC12)+Data!$AK$17)</f>
        <v>4242383.2429774934</v>
      </c>
      <c r="BD15" s="22">
        <f>((Data!$AJ$17*'Net zero Intermediate calcs'!BD12)+Data!$AK$17)</f>
        <v>4314461.7023263853</v>
      </c>
      <c r="BE15" s="22">
        <f>((Data!$AJ$17*'Net zero Intermediate calcs'!BE12)+Data!$AK$17)</f>
        <v>4388659.4984742571</v>
      </c>
      <c r="BF15" s="22">
        <f>((Data!$AJ$17*'Net zero Intermediate calcs'!BF12)+Data!$AK$17)</f>
        <v>4465308.049275483</v>
      </c>
      <c r="BG15" s="22">
        <f>((Data!$AJ$17*'Net zero Intermediate calcs'!BG12)+Data!$AK$17)</f>
        <v>4541748.0082524205</v>
      </c>
      <c r="BH15" s="22">
        <f>((Data!$AJ$17*'Net zero Intermediate calcs'!BH12)+Data!$AK$17)</f>
        <v>4564302.6862260532</v>
      </c>
      <c r="BI15" s="22">
        <f>((Data!$AJ$17*'Net zero Intermediate calcs'!BI12)+Data!$AK$17)</f>
        <v>4575749.8374718828</v>
      </c>
      <c r="BJ15" s="22">
        <f>((Data!$AJ$17*'Net zero Intermediate calcs'!BJ12)+Data!$AK$17)</f>
        <v>4586431.0475827008</v>
      </c>
      <c r="BK15" s="22">
        <f>((Data!$AJ$17*'Net zero Intermediate calcs'!BK12)+Data!$AK$17)</f>
        <v>4592083.7291356316</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177627.79750253787</v>
      </c>
      <c r="AH18" s="22">
        <f t="shared" si="3"/>
        <v>179047.81542564215</v>
      </c>
      <c r="AI18" s="22">
        <f t="shared" si="3"/>
        <v>180469.23108068923</v>
      </c>
      <c r="AJ18" s="22">
        <f t="shared" si="3"/>
        <v>181903.09733373419</v>
      </c>
      <c r="AK18" s="22">
        <f t="shared" si="3"/>
        <v>183356.12994778639</v>
      </c>
      <c r="AL18" s="22">
        <f t="shared" si="3"/>
        <v>184829.79314860812</v>
      </c>
      <c r="AM18" s="22">
        <f t="shared" si="3"/>
        <v>186110.46788368421</v>
      </c>
      <c r="AN18" s="22">
        <f t="shared" si="3"/>
        <v>187407.0905063684</v>
      </c>
      <c r="AO18" s="22">
        <f t="shared" si="3"/>
        <v>188718.66304519281</v>
      </c>
      <c r="AP18" s="22">
        <f t="shared" si="3"/>
        <v>190044.68461486875</v>
      </c>
      <c r="AQ18" s="22">
        <f t="shared" si="3"/>
        <v>191383.32446890019</v>
      </c>
      <c r="AR18" s="22">
        <f t="shared" si="3"/>
        <v>192567.65724007081</v>
      </c>
      <c r="AS18" s="22">
        <f t="shared" si="3"/>
        <v>193764.61999705998</v>
      </c>
      <c r="AT18" s="22">
        <f t="shared" si="3"/>
        <v>194974.35281683828</v>
      </c>
      <c r="AU18" s="22">
        <f t="shared" si="3"/>
        <v>196201.85285638084</v>
      </c>
      <c r="AV18" s="22">
        <f t="shared" si="3"/>
        <v>197436.29451247919</v>
      </c>
      <c r="AW18" s="22">
        <f t="shared" si="3"/>
        <v>198516.4289912745</v>
      </c>
      <c r="AX18" s="22">
        <f t="shared" si="3"/>
        <v>199609.97336282104</v>
      </c>
      <c r="AY18" s="22">
        <f t="shared" si="3"/>
        <v>200707.43644749006</v>
      </c>
      <c r="AZ18" s="22">
        <f t="shared" si="3"/>
        <v>201813.89196951801</v>
      </c>
      <c r="BA18" s="22">
        <f t="shared" si="3"/>
        <v>202928.55002486639</v>
      </c>
      <c r="BB18" s="22">
        <f t="shared" si="3"/>
        <v>203896.89409133437</v>
      </c>
      <c r="BC18" s="22">
        <f t="shared" si="3"/>
        <v>204867.08606944836</v>
      </c>
      <c r="BD18" s="22">
        <f t="shared" si="3"/>
        <v>205843.95793103453</v>
      </c>
      <c r="BE18" s="22">
        <f t="shared" si="3"/>
        <v>206828.75229642223</v>
      </c>
      <c r="BF18" s="22">
        <f t="shared" si="3"/>
        <v>207821.87157288473</v>
      </c>
      <c r="BG18" s="22">
        <f t="shared" si="3"/>
        <v>208657.68162360921</v>
      </c>
      <c r="BH18" s="22">
        <f t="shared" si="3"/>
        <v>209437.52306907246</v>
      </c>
      <c r="BI18" s="22">
        <f t="shared" si="3"/>
        <v>210208.89049715112</v>
      </c>
      <c r="BJ18" s="22">
        <f t="shared" si="3"/>
        <v>210983.28073378059</v>
      </c>
      <c r="BK18" s="22">
        <f t="shared" si="3"/>
        <v>211755.98290321816</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190779.5159914323</v>
      </c>
      <c r="AH19" s="94">
        <f>IF('Net zero activities &amp; levers'!$C$12="Off",(((Data!$AJ$7*'Intermediate calculations'!AH4)+Data!$AK$7)*Drivers!AI4),IF('Net zero activities &amp; levers'!$C$12="PB",(((Data!$AJ$7*'Intermediate calculations'!AH4)+Data!$AK$7)*Drivers!AI4),IF('Net zero activities &amp; levers'!$C$12="MS",'Net zero supporting data'!K206,"ERROR")))</f>
        <v>193017.08255808527</v>
      </c>
      <c r="AI19" s="94">
        <f>IF('Net zero activities &amp; levers'!$C$12="Off",(((Data!$AJ$7*'Intermediate calculations'!AI4)+Data!$AK$7)*Drivers!AJ4),IF('Net zero activities &amp; levers'!$C$12="PB",(((Data!$AJ$7*'Intermediate calculations'!AI4)+Data!$AK$7)*Drivers!AJ4),IF('Net zero activities &amp; levers'!$C$12="MS",'Net zero supporting data'!L206,"ERROR")))</f>
        <v>195256.85157459011</v>
      </c>
      <c r="AJ19" s="94">
        <f>IF('Net zero activities &amp; levers'!$C$12="Off",(((Data!$AJ$7*'Intermediate calculations'!AJ4)+Data!$AK$7)*Drivers!AK4),IF('Net zero activities &amp; levers'!$C$12="PB",(((Data!$AJ$7*'Intermediate calculations'!AJ4)+Data!$AK$7)*Drivers!AK4),IF('Net zero activities &amp; levers'!$C$12="MS",'Net zero supporting data'!M206,"ERROR")))</f>
        <v>197516.23938699986</v>
      </c>
      <c r="AK19" s="94">
        <f>IF('Net zero activities &amp; levers'!$C$12="Off",(((Data!$AJ$7*'Intermediate calculations'!AK4)+Data!$AK$7)*Drivers!AL4),IF('Net zero activities &amp; levers'!$C$12="PB",(((Data!$AJ$7*'Intermediate calculations'!AK4)+Data!$AK$7)*Drivers!AL4),IF('Net zero activities &amp; levers'!$C$12="MS",'Net zero supporting data'!N206,"ERROR")))</f>
        <v>199805.82823271811</v>
      </c>
      <c r="AL19" s="94">
        <f>IF('Net zero activities &amp; levers'!$C$12="Off",(((Data!$AJ$7*'Intermediate calculations'!AL4)+Data!$AK$7)*Drivers!AM4),IF('Net zero activities &amp; levers'!$C$12="PB",(((Data!$AJ$7*'Intermediate calculations'!AL4)+Data!$AK$7)*Drivers!AM4),IF('Net zero activities &amp; levers'!$C$12="MS",'Net zero supporting data'!O206,"ERROR")))</f>
        <v>202127.92533798359</v>
      </c>
      <c r="AM19" s="94">
        <f>IF('Net zero activities &amp; levers'!$C$12="Off",(((Data!$AJ$7*'Intermediate calculations'!AM4)+Data!$AK$7)*Drivers!AN4),IF('Net zero activities &amp; levers'!$C$12="PB",(((Data!$AJ$7*'Intermediate calculations'!AM4)+Data!$AK$7)*Drivers!AN4),IF('Net zero activities &amp; levers'!$C$12="MS",'Net zero supporting data'!P206,"ERROR")))</f>
        <v>204145.92449372585</v>
      </c>
      <c r="AN19" s="94">
        <f>IF('Net zero activities &amp; levers'!$C$12="Off",(((Data!$AJ$7*'Intermediate calculations'!AN4)+Data!$AK$7)*Drivers!AO4),IF('Net zero activities &amp; levers'!$C$12="PB",(((Data!$AJ$7*'Intermediate calculations'!AN4)+Data!$AK$7)*Drivers!AO4),IF('Net zero activities &amp; levers'!$C$12="MS",'Net zero supporting data'!Q206,"ERROR")))</f>
        <v>206189.05323377834</v>
      </c>
      <c r="AO19" s="94">
        <f>IF('Net zero activities &amp; levers'!$C$12="Off",(((Data!$AJ$7*'Intermediate calculations'!AO4)+Data!$AK$7)*Drivers!AP4),IF('Net zero activities &amp; levers'!$C$12="PB",(((Data!$AJ$7*'Intermediate calculations'!AO4)+Data!$AK$7)*Drivers!AP4),IF('Net zero activities &amp; levers'!$C$12="MS",'Net zero supporting data'!R206,"ERROR")))</f>
        <v>208255.73902334785</v>
      </c>
      <c r="AP19" s="94">
        <f>IF('Net zero activities &amp; levers'!$C$12="Off",(((Data!$AJ$7*'Intermediate calculations'!AP4)+Data!$AK$7)*Drivers!AQ4),IF('Net zero activities &amp; levers'!$C$12="PB",(((Data!$AJ$7*'Intermediate calculations'!AP4)+Data!$AK$7)*Drivers!AQ4),IF('Net zero activities &amp; levers'!$C$12="MS",'Net zero supporting data'!S206,"ERROR")))</f>
        <v>210345.19260185005</v>
      </c>
      <c r="AQ19" s="94">
        <f>IF('Net zero activities &amp; levers'!$C$12="Off",(((Data!$AJ$7*'Intermediate calculations'!AQ4)+Data!$AK$7)*Drivers!AR4),IF('Net zero activities &amp; levers'!$C$12="PB",(((Data!$AJ$7*'Intermediate calculations'!AQ4)+Data!$AK$7)*Drivers!AR4),IF('Net zero activities &amp; levers'!$C$12="MS",'Net zero supporting data'!T206,"ERROR")))</f>
        <v>212454.52920488527</v>
      </c>
      <c r="AR19" s="94">
        <f>IF('Net zero activities &amp; levers'!$C$12="Off",(((Data!$AJ$7*'Intermediate calculations'!AR4)+Data!$AK$7)*Drivers!AS4),IF('Net zero activities &amp; levers'!$C$12="PB",(((Data!$AJ$7*'Intermediate calculations'!AR4)+Data!$AK$7)*Drivers!AS4),IF('Net zero activities &amp; levers'!$C$12="MS",'Net zero supporting data'!U206,"ERROR")))</f>
        <v>214320.71932083089</v>
      </c>
      <c r="AS19" s="94">
        <f>IF('Net zero activities &amp; levers'!$C$12="Off",(((Data!$AJ$7*'Intermediate calculations'!AS4)+Data!$AK$7)*Drivers!AT4),IF('Net zero activities &amp; levers'!$C$12="PB",(((Data!$AJ$7*'Intermediate calculations'!AS4)+Data!$AK$7)*Drivers!AT4),IF('Net zero activities &amp; levers'!$C$12="MS",'Net zero supporting data'!V206,"ERROR")))</f>
        <v>216206.81089967012</v>
      </c>
      <c r="AT19" s="94">
        <f>IF('Net zero activities &amp; levers'!$C$12="Off",(((Data!$AJ$7*'Intermediate calculations'!AT4)+Data!$AK$7)*Drivers!AU4),IF('Net zero activities &amp; levers'!$C$12="PB",(((Data!$AJ$7*'Intermediate calculations'!AT4)+Data!$AK$7)*Drivers!AU4),IF('Net zero activities &amp; levers'!$C$12="MS",'Net zero supporting data'!W206,"ERROR")))</f>
        <v>218113.0246650578</v>
      </c>
      <c r="AU19" s="94">
        <f>IF('Net zero activities &amp; levers'!$C$12="Off",(((Data!$AJ$7*'Intermediate calculations'!AU4)+Data!$AK$7)*Drivers!AV4),IF('Net zero activities &amp; levers'!$C$12="PB",(((Data!$AJ$7*'Intermediate calculations'!AU4)+Data!$AK$7)*Drivers!AV4),IF('Net zero activities &amp; levers'!$C$12="MS",'Net zero supporting data'!X206,"ERROR")))</f>
        <v>220047.23479322388</v>
      </c>
      <c r="AV19" s="94">
        <f>IF('Net zero activities &amp; levers'!$C$12="Off",(((Data!$AJ$7*'Intermediate calculations'!AV4)+Data!$AK$7)*Drivers!AW4),IF('Net zero activities &amp; levers'!$C$12="PB",(((Data!$AJ$7*'Intermediate calculations'!AV4)+Data!$AK$7)*Drivers!AW4),IF('Net zero activities &amp; levers'!$C$12="MS",'Net zero supporting data'!Y206,"ERROR")))</f>
        <v>221992.38304327629</v>
      </c>
      <c r="AW19" s="94">
        <f>IF('Net zero activities &amp; levers'!$C$12="Off",(((Data!$AJ$7*'Intermediate calculations'!AW4)+Data!$AK$7)*Drivers!AX4),IF('Net zero activities &amp; levers'!$C$12="PB",(((Data!$AJ$7*'Intermediate calculations'!AW4)+Data!$AK$7)*Drivers!AX4),IF('Net zero activities &amp; levers'!$C$12="MS",'Net zero supporting data'!Z206,"ERROR")))</f>
        <v>223694.38465742354</v>
      </c>
      <c r="AX19" s="94">
        <f>IF('Net zero activities &amp; levers'!$C$12="Off",(((Data!$AJ$7*'Intermediate calculations'!AX4)+Data!$AK$7)*Drivers!AY4),IF('Net zero activities &amp; levers'!$C$12="PB",(((Data!$AJ$7*'Intermediate calculations'!AX4)+Data!$AK$7)*Drivers!AY4),IF('Net zero activities &amp; levers'!$C$12="MS",'Net zero supporting data'!AA206,"ERROR")))</f>
        <v>225417.51665816264</v>
      </c>
      <c r="AY19" s="94">
        <f>IF('Net zero activities &amp; levers'!$C$12="Off",(((Data!$AJ$7*'Intermediate calculations'!AY4)+Data!$AK$7)*Drivers!AZ4),IF('Net zero activities &amp; levers'!$C$12="PB",(((Data!$AJ$7*'Intermediate calculations'!AY4)+Data!$AK$7)*Drivers!AZ4),IF('Net zero activities &amp; levers'!$C$12="MS",'Net zero supporting data'!AB206,"ERROR")))</f>
        <v>227146.82349748974</v>
      </c>
      <c r="AZ19" s="94">
        <f>IF('Net zero activities &amp; levers'!$C$12="Off",(((Data!$AJ$7*'Intermediate calculations'!AZ4)+Data!$AK$7)*Drivers!BA4),IF('Net zero activities &amp; levers'!$C$12="PB",(((Data!$AJ$7*'Intermediate calculations'!AZ4)+Data!$AK$7)*Drivers!BA4),IF('Net zero activities &amp; levers'!$C$12="MS",'Net zero supporting data'!AC206,"ERROR")))</f>
        <v>228890.30000105803</v>
      </c>
      <c r="BA19" s="94">
        <f>IF('Net zero activities &amp; levers'!$C$12="Off",(((Data!$AJ$7*'Intermediate calculations'!BA4)+Data!$AK$7)*Drivers!BB4),IF('Net zero activities &amp; levers'!$C$12="PB",(((Data!$AJ$7*'Intermediate calculations'!BA4)+Data!$AK$7)*Drivers!BB4),IF('Net zero activities &amp; levers'!$C$12="MS",'Net zero supporting data'!AD206,"ERROR")))</f>
        <v>230646.70149241778</v>
      </c>
      <c r="BB19" s="94">
        <f>IF('Net zero activities &amp; levers'!$C$12="Off",(((Data!$AJ$7*'Intermediate calculations'!BB4)+Data!$AK$7)*Drivers!BC4),IF('Net zero activities &amp; levers'!$C$12="PB",(((Data!$AJ$7*'Intermediate calculations'!BB4)+Data!$AK$7)*Drivers!BC4),IF('Net zero activities &amp; levers'!$C$12="MS",'Net zero supporting data'!AE206,"ERROR")))</f>
        <v>232172.55146437365</v>
      </c>
      <c r="BC19" s="94">
        <f>IF('Net zero activities &amp; levers'!$C$12="Off",(((Data!$AJ$7*'Intermediate calculations'!BC4)+Data!$AK$7)*Drivers!BD4),IF('Net zero activities &amp; levers'!$C$12="PB",(((Data!$AJ$7*'Intermediate calculations'!BC4)+Data!$AK$7)*Drivers!BD4),IF('Net zero activities &amp; levers'!$C$12="MS",'Net zero supporting data'!AF206,"ERROR")))</f>
        <v>233701.31324839185</v>
      </c>
      <c r="BD19" s="94">
        <f>IF('Net zero activities &amp; levers'!$C$12="Off",(((Data!$AJ$7*'Intermediate calculations'!BD4)+Data!$AK$7)*Drivers!BE4),IF('Net zero activities &amp; levers'!$C$12="PB",(((Data!$AJ$7*'Intermediate calculations'!BD4)+Data!$AK$7)*Drivers!BE4),IF('Net zero activities &amp; levers'!$C$12="MS",'Net zero supporting data'!AG206,"ERROR")))</f>
        <v>235240.60073330675</v>
      </c>
      <c r="BE19" s="94">
        <f>IF('Net zero activities &amp; levers'!$C$12="Off",(((Data!$AJ$7*'Intermediate calculations'!BE4)+Data!$AK$7)*Drivers!BF4),IF('Net zero activities &amp; levers'!$C$12="PB",(((Data!$AJ$7*'Intermediate calculations'!BE4)+Data!$AK$7)*Drivers!BF4),IF('Net zero activities &amp; levers'!$C$12="MS",'Net zero supporting data'!AH206,"ERROR")))</f>
        <v>236792.37195475909</v>
      </c>
      <c r="BF19" s="94">
        <f>IF('Net zero activities &amp; levers'!$C$12="Off",(((Data!$AJ$7*'Intermediate calculations'!BF4)+Data!$AK$7)*Drivers!BG4),IF('Net zero activities &amp; levers'!$C$12="PB",(((Data!$AJ$7*'Intermediate calculations'!BF4)+Data!$AK$7)*Drivers!BG4),IF('Net zero activities &amp; levers'!$C$12="MS",'Net zero supporting data'!AI206,"ERROR")))</f>
        <v>238357.26099845031</v>
      </c>
      <c r="BG19" s="94">
        <f>IF('Net zero activities &amp; levers'!$C$12="Off",(((Data!$AJ$7*'Intermediate calculations'!BG4)+Data!$AK$7)*Drivers!BH4),IF('Net zero activities &amp; levers'!$C$12="PB",(((Data!$AJ$7*'Intermediate calculations'!BG4)+Data!$AK$7)*Drivers!BH4),IF('Net zero activities &amp; levers'!$C$12="MS",'Net zero supporting data'!AJ206,"ERROR")))</f>
        <v>239674.2729848098</v>
      </c>
      <c r="BH19" s="94">
        <f>IF('Net zero activities &amp; levers'!$C$12="Off",(((Data!$AJ$7*'Intermediate calculations'!BH4)+Data!$AK$7)*Drivers!BI4),IF('Net zero activities &amp; levers'!$C$12="PB",(((Data!$AJ$7*'Intermediate calculations'!BH4)+Data!$AK$7)*Drivers!BI4),IF('Net zero activities &amp; levers'!$C$12="MS",'Net zero supporting data'!AK206,"ERROR")))</f>
        <v>240903.09349282441</v>
      </c>
      <c r="BI19" s="94">
        <f>IF('Net zero activities &amp; levers'!$C$12="Off",(((Data!$AJ$7*'Intermediate calculations'!BI4)+Data!$AK$7)*Drivers!BJ4),IF('Net zero activities &amp; levers'!$C$12="PB",(((Data!$AJ$7*'Intermediate calculations'!BI4)+Data!$AK$7)*Drivers!BJ4),IF('Net zero activities &amp; levers'!$C$12="MS",'Net zero supporting data'!AL206,"ERROR")))</f>
        <v>242118.5612271335</v>
      </c>
      <c r="BJ19" s="94">
        <f>IF('Net zero activities &amp; levers'!$C$12="Off",(((Data!$AJ$7*'Intermediate calculations'!BJ4)+Data!$AK$7)*Drivers!BK4),IF('Net zero activities &amp; levers'!$C$12="PB",(((Data!$AJ$7*'Intermediate calculations'!BJ4)+Data!$AK$7)*Drivers!BK4),IF('Net zero activities &amp; levers'!$C$12="MS",'Net zero supporting data'!AM206,"ERROR")))</f>
        <v>243338.79209523168</v>
      </c>
      <c r="BK19" s="94">
        <f>IF('Net zero activities &amp; levers'!$C$12="Off",(((Data!$AJ$7*'Intermediate calculations'!BK4)+Data!$AK$7)*Drivers!BL4),IF('Net zero activities &amp; levers'!$C$12="PB",(((Data!$AJ$7*'Intermediate calculations'!BK4)+Data!$AK$7)*Drivers!BL4),IF('Net zero activities &amp; levers'!$C$12="MS",'Net zero supporting data'!AN206,"ERROR")))</f>
        <v>244556.3630231634</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3.2167211245338972E-3</v>
      </c>
      <c r="AH20" s="22">
        <f>AH19/Drivers!AI4</f>
        <v>3.2174028607483613E-3</v>
      </c>
      <c r="AI20" s="22">
        <f>AI19/Drivers!AJ4</f>
        <v>3.2176885642757206E-3</v>
      </c>
      <c r="AJ20" s="22">
        <f>AJ19/Drivers!AK4</f>
        <v>3.2178704912557035E-3</v>
      </c>
      <c r="AK20" s="22">
        <f>AK19/Drivers!AL4</f>
        <v>3.218117768868317E-3</v>
      </c>
      <c r="AL20" s="22">
        <f>AL19/Drivers!AM4</f>
        <v>3.2184600864336257E-3</v>
      </c>
      <c r="AM20" s="22">
        <f>AM19/Drivers!AN4</f>
        <v>3.2188977493967695E-3</v>
      </c>
      <c r="AN20" s="22">
        <f>AN19/Drivers!AO4</f>
        <v>3.2194132655937891E-3</v>
      </c>
      <c r="AO20" s="22">
        <f>AO19/Drivers!AP4</f>
        <v>3.2199769354433754E-3</v>
      </c>
      <c r="AP20" s="22">
        <f>AP19/Drivers!AQ4</f>
        <v>3.2205721352031387E-3</v>
      </c>
      <c r="AQ20" s="22">
        <f>AQ19/Drivers!AR4</f>
        <v>3.2211510598169975E-3</v>
      </c>
      <c r="AR20" s="22">
        <f>AR19/Drivers!AS4</f>
        <v>3.221948508114384E-3</v>
      </c>
      <c r="AS20" s="22">
        <f>AS19/Drivers!AT4</f>
        <v>3.2227984584259697E-3</v>
      </c>
      <c r="AT20" s="22">
        <f>AT19/Drivers!AU4</f>
        <v>3.2237007170913597E-3</v>
      </c>
      <c r="AU20" s="22">
        <f>AU19/Drivers!AV4</f>
        <v>3.224767216476816E-3</v>
      </c>
      <c r="AV20" s="22">
        <f>AV19/Drivers!AW4</f>
        <v>3.2257437693242667E-3</v>
      </c>
      <c r="AW20" s="22">
        <f>AW19/Drivers!AX4</f>
        <v>3.22685106212884E-3</v>
      </c>
      <c r="AX20" s="22">
        <f>AX19/Drivers!AY4</f>
        <v>3.2280744619225857E-3</v>
      </c>
      <c r="AY20" s="22">
        <f>AY19/Drivers!AZ4</f>
        <v>3.2291974100267817E-3</v>
      </c>
      <c r="AZ20" s="22">
        <f>AZ19/Drivers!BA4</f>
        <v>3.230333495104321E-3</v>
      </c>
      <c r="BA20" s="22">
        <f>BA19/Drivers!BB4</f>
        <v>3.2314635749851324E-3</v>
      </c>
      <c r="BB20" s="22">
        <f>BB19/Drivers!BC4</f>
        <v>3.2327629535355657E-3</v>
      </c>
      <c r="BC20" s="22">
        <f>BC19/Drivers!BD4</f>
        <v>3.2339634630884364E-3</v>
      </c>
      <c r="BD20" s="22">
        <f>BD19/Drivers!BE4</f>
        <v>3.2351707367707034E-3</v>
      </c>
      <c r="BE20" s="22">
        <f>BE19/Drivers!BF4</f>
        <v>3.236410513690953E-3</v>
      </c>
      <c r="BF20" s="22">
        <f>BF19/Drivers!BG4</f>
        <v>3.2376899064067905E-3</v>
      </c>
      <c r="BG20" s="22">
        <f>BG19/Drivers!BH4</f>
        <v>3.2390445360487032E-3</v>
      </c>
      <c r="BH20" s="22">
        <f>BH19/Drivers!BI4</f>
        <v>3.2391160901078363E-3</v>
      </c>
      <c r="BI20" s="22">
        <f>BI19/Drivers!BJ4</f>
        <v>3.2389247391936301E-3</v>
      </c>
      <c r="BJ20" s="22">
        <f>BJ19/Drivers!BK4</f>
        <v>3.238715172714427E-3</v>
      </c>
      <c r="BK20" s="22">
        <f>BK19/Drivers!BL4</f>
        <v>3.2383889631155366E-3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3.2167211245338971</v>
      </c>
      <c r="AH21" s="22">
        <f t="shared" si="6"/>
        <v>3.2174028607483613</v>
      </c>
      <c r="AI21" s="22">
        <f t="shared" si="6"/>
        <v>3.2176885642757207</v>
      </c>
      <c r="AJ21" s="22">
        <f t="shared" si="6"/>
        <v>3.2178704912557037</v>
      </c>
      <c r="AK21" s="22">
        <f t="shared" si="6"/>
        <v>3.2181177688683169</v>
      </c>
      <c r="AL21" s="22">
        <f t="shared" si="6"/>
        <v>3.2184600864336259</v>
      </c>
      <c r="AM21" s="22">
        <f t="shared" si="6"/>
        <v>3.2188977493967696</v>
      </c>
      <c r="AN21" s="22">
        <f t="shared" si="6"/>
        <v>3.219413265593789</v>
      </c>
      <c r="AO21" s="22">
        <f t="shared" si="6"/>
        <v>3.2199769354433752</v>
      </c>
      <c r="AP21" s="22">
        <f t="shared" si="6"/>
        <v>3.2205721352031387</v>
      </c>
      <c r="AQ21" s="22">
        <f t="shared" si="6"/>
        <v>3.2211510598169975</v>
      </c>
      <c r="AR21" s="22">
        <f t="shared" si="6"/>
        <v>3.2219485081143842</v>
      </c>
      <c r="AS21" s="22">
        <f t="shared" si="6"/>
        <v>3.2227984584259697</v>
      </c>
      <c r="AT21" s="22">
        <f t="shared" si="6"/>
        <v>3.2237007170913596</v>
      </c>
      <c r="AU21" s="22">
        <f t="shared" si="6"/>
        <v>3.224767216476816</v>
      </c>
      <c r="AV21" s="22">
        <f t="shared" si="6"/>
        <v>3.2257437693242665</v>
      </c>
      <c r="AW21" s="22">
        <f t="shared" si="6"/>
        <v>3.2268510621288402</v>
      </c>
      <c r="AX21" s="22">
        <f t="shared" si="6"/>
        <v>3.2280744619225858</v>
      </c>
      <c r="AY21" s="22">
        <f t="shared" si="6"/>
        <v>3.2291974100267815</v>
      </c>
      <c r="AZ21" s="22">
        <f t="shared" si="6"/>
        <v>3.230333495104321</v>
      </c>
      <c r="BA21" s="22">
        <f t="shared" si="6"/>
        <v>3.2314635749851326</v>
      </c>
      <c r="BB21" s="22">
        <f t="shared" si="6"/>
        <v>3.2327629535355658</v>
      </c>
      <c r="BC21" s="22">
        <f t="shared" si="6"/>
        <v>3.2339634630884362</v>
      </c>
      <c r="BD21" s="22">
        <f t="shared" si="6"/>
        <v>3.2351707367707032</v>
      </c>
      <c r="BE21" s="22">
        <f t="shared" si="6"/>
        <v>3.2364105136909531</v>
      </c>
      <c r="BF21" s="22">
        <f t="shared" si="6"/>
        <v>3.2376899064067906</v>
      </c>
      <c r="BG21" s="22">
        <f t="shared" si="6"/>
        <v>3.239044536048703</v>
      </c>
      <c r="BH21" s="22">
        <f t="shared" si="6"/>
        <v>3.2391160901078364</v>
      </c>
      <c r="BI21" s="22">
        <f t="shared" si="6"/>
        <v>3.2389247391936302</v>
      </c>
      <c r="BJ21" s="22">
        <f t="shared" si="6"/>
        <v>3.2387151727144272</v>
      </c>
      <c r="BK21" s="22">
        <f t="shared" si="6"/>
        <v>3.2383889631155367</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10754.895090045062</v>
      </c>
      <c r="Z22" s="22">
        <f>((Data!$AJ$8*'Net zero Intermediate calcs'!Z4)+Data!$AK$8)*Drivers!AA4</f>
        <v>10915.959705665909</v>
      </c>
      <c r="AA22" s="22">
        <f>((Data!$AJ$8*'Net zero Intermediate calcs'!AA4)+Data!$AK$8)*Drivers!AB4</f>
        <v>11083.523591817513</v>
      </c>
      <c r="AB22" s="22">
        <f>((Data!$AJ$8*'Net zero Intermediate calcs'!AB4)+Data!$AK$8)*Drivers!AC4</f>
        <v>11256.14985799816</v>
      </c>
      <c r="AC22" s="22">
        <f>((Data!$AJ$8*'Net zero Intermediate calcs'!AC4)+Data!$AK$8)*Drivers!AD4</f>
        <v>11434.4330422691</v>
      </c>
      <c r="AD22" s="22">
        <f>((Data!$AJ$8*'Net zero Intermediate calcs'!AD4)+Data!$AK$8)*Drivers!AE4</f>
        <v>11618.606464530285</v>
      </c>
      <c r="AE22" s="22">
        <f>((Data!$AJ$8*'Net zero Intermediate calcs'!AE4)+Data!$AK$8)*Drivers!AF4</f>
        <v>11805.786955654419</v>
      </c>
      <c r="AF22" s="22">
        <f>((Data!$AJ$8*'Net zero Intermediate calcs'!AF4)+Data!$AK$8)*Drivers!AG4</f>
        <v>11996.056186233091</v>
      </c>
      <c r="AG22" s="22">
        <f>((Data!$AJ$8*'Net zero Intermediate calcs'!AG4)+Data!$AK$8)*Drivers!AH4</f>
        <v>12177.415914346744</v>
      </c>
      <c r="AH22" s="22">
        <f>((Data!$AJ$8*'Net zero Intermediate calcs'!AH4)+Data!$AK$8)*Drivers!AI4</f>
        <v>12320.239312218211</v>
      </c>
      <c r="AI22" s="22">
        <f>((Data!$AJ$8*'Net zero Intermediate calcs'!AI4)+Data!$AK$8)*Drivers!AJ4</f>
        <v>12463.203291995116</v>
      </c>
      <c r="AJ22" s="22">
        <f>((Data!$AJ$8*'Net zero Intermediate calcs'!AJ4)+Data!$AK$8)*Drivers!AK4</f>
        <v>12607.419535340419</v>
      </c>
      <c r="AK22" s="22">
        <f>((Data!$AJ$8*'Net zero Intermediate calcs'!AK4)+Data!$AK$8)*Drivers!AL4</f>
        <v>12753.56350421605</v>
      </c>
      <c r="AL22" s="22">
        <f>((Data!$AJ$8*'Net zero Intermediate calcs'!AL4)+Data!$AK$8)*Drivers!AM4</f>
        <v>12901.782468381933</v>
      </c>
      <c r="AM22" s="22">
        <f>((Data!$AJ$8*'Net zero Intermediate calcs'!AM4)+Data!$AK$8)*Drivers!AN4</f>
        <v>13030.590925131439</v>
      </c>
      <c r="AN22" s="22">
        <f>((Data!$AJ$8*'Net zero Intermediate calcs'!AN4)+Data!$AK$8)*Drivers!AO4</f>
        <v>13161.003397900744</v>
      </c>
      <c r="AO22" s="22">
        <f>((Data!$AJ$8*'Net zero Intermediate calcs'!AO4)+Data!$AK$8)*Drivers!AP4</f>
        <v>13292.919512128587</v>
      </c>
      <c r="AP22" s="22">
        <f>((Data!$AJ$8*'Net zero Intermediate calcs'!AP4)+Data!$AK$8)*Drivers!AQ4</f>
        <v>13426.288889479792</v>
      </c>
      <c r="AQ22" s="22">
        <f>((Data!$AJ$8*'Net zero Intermediate calcs'!AQ4)+Data!$AK$8)*Drivers!AR4</f>
        <v>13560.927396056508</v>
      </c>
      <c r="AR22" s="22">
        <f>((Data!$AJ$8*'Net zero Intermediate calcs'!AR4)+Data!$AK$8)*Drivers!AS4</f>
        <v>13680.04591409559</v>
      </c>
      <c r="AS22" s="22">
        <f>((Data!$AJ$8*'Net zero Intermediate calcs'!AS4)+Data!$AK$8)*Drivers!AT4</f>
        <v>13800.434738276819</v>
      </c>
      <c r="AT22" s="22">
        <f>((Data!$AJ$8*'Net zero Intermediate calcs'!AT4)+Data!$AK$8)*Drivers!AU4</f>
        <v>13922.107957344118</v>
      </c>
      <c r="AU22" s="22">
        <f>((Data!$AJ$8*'Net zero Intermediate calcs'!AU4)+Data!$AK$8)*Drivers!AV4</f>
        <v>14045.568178290889</v>
      </c>
      <c r="AV22" s="22">
        <f>((Data!$AJ$8*'Net zero Intermediate calcs'!AV4)+Data!$AK$8)*Drivers!AW4</f>
        <v>14169.726577230404</v>
      </c>
      <c r="AW22" s="22">
        <f>((Data!$AJ$8*'Net zero Intermediate calcs'!AW4)+Data!$AK$8)*Drivers!AX4</f>
        <v>14278.364978133421</v>
      </c>
      <c r="AX22" s="22">
        <f>((Data!$AJ$8*'Net zero Intermediate calcs'!AX4)+Data!$AK$8)*Drivers!AY4</f>
        <v>14388.352127116768</v>
      </c>
      <c r="AY22" s="22">
        <f>((Data!$AJ$8*'Net zero Intermediate calcs'!AY4)+Data!$AK$8)*Drivers!AZ4</f>
        <v>14498.73341473339</v>
      </c>
      <c r="AZ22" s="22">
        <f>((Data!$AJ$8*'Net zero Intermediate calcs'!AZ4)+Data!$AK$8)*Drivers!BA4</f>
        <v>14610.019149003705</v>
      </c>
      <c r="BA22" s="22">
        <f>((Data!$AJ$8*'Net zero Intermediate calcs'!BA4)+Data!$AK$8)*Drivers!BB4</f>
        <v>14722.129882494752</v>
      </c>
      <c r="BB22" s="22">
        <f>((Data!$AJ$8*'Net zero Intermediate calcs'!BB4)+Data!$AK$8)*Drivers!BC4</f>
        <v>14819.524561555767</v>
      </c>
      <c r="BC22" s="22">
        <f>((Data!$AJ$8*'Net zero Intermediate calcs'!BC4)+Data!$AK$8)*Drivers!BD4</f>
        <v>14917.105100961186</v>
      </c>
      <c r="BD22" s="22">
        <f>((Data!$AJ$8*'Net zero Intermediate calcs'!BD4)+Data!$AK$8)*Drivers!BE4</f>
        <v>15015.357493615325</v>
      </c>
      <c r="BE22" s="22">
        <f>((Data!$AJ$8*'Net zero Intermediate calcs'!BE4)+Data!$AK$8)*Drivers!BF4</f>
        <v>15114.406720516539</v>
      </c>
      <c r="BF22" s="22">
        <f>((Data!$AJ$8*'Net zero Intermediate calcs'!BF4)+Data!$AK$8)*Drivers!BG4</f>
        <v>15214.293255220238</v>
      </c>
      <c r="BG22" s="22">
        <f>((Data!$AJ$8*'Net zero Intermediate calcs'!BG4)+Data!$AK$8)*Drivers!BH4</f>
        <v>15298.357850094244</v>
      </c>
      <c r="BH22" s="22">
        <f>((Data!$AJ$8*'Net zero Intermediate calcs'!BH4)+Data!$AK$8)*Drivers!BI4</f>
        <v>15376.793201669647</v>
      </c>
      <c r="BI22" s="22">
        <f>((Data!$AJ$8*'Net zero Intermediate calcs'!BI4)+Data!$AK$8)*Drivers!BJ4</f>
        <v>15454.37624854044</v>
      </c>
      <c r="BJ22" s="22">
        <f>((Data!$AJ$8*'Net zero Intermediate calcs'!BJ4)+Data!$AK$8)*Drivers!BK4</f>
        <v>15532.263325227555</v>
      </c>
      <c r="BK22" s="22">
        <f>((Data!$AJ$8*'Net zero Intermediate calcs'!BK4)+Data!$AK$8)*Drivers!BL4</f>
        <v>15609.980618499794</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2.055566485870667E-4</v>
      </c>
      <c r="AA23" s="22">
        <f>AA22/Drivers!AB4</f>
        <v>2.0558407054987606E-4</v>
      </c>
      <c r="AB23" s="22">
        <f>AB22/Drivers!AC4</f>
        <v>2.0558993277297813E-4</v>
      </c>
      <c r="AC23" s="22">
        <f>AC22/Drivers!AD4</f>
        <v>2.0558154046339836E-4</v>
      </c>
      <c r="AD23" s="22">
        <f>AD22/Drivers!AE4</f>
        <v>2.0555920075453053E-4</v>
      </c>
      <c r="AE23" s="22">
        <f>AE22/Drivers!AF4</f>
        <v>2.0554681434588833E-4</v>
      </c>
      <c r="AF23" s="22">
        <f>AF22/Drivers!AG4</f>
        <v>2.055356826126894E-4</v>
      </c>
      <c r="AG23" s="22">
        <f>AG22/Drivers!AH4</f>
        <v>2.0532262497024878E-4</v>
      </c>
      <c r="AH23" s="22">
        <f>AH22/Drivers!AI4</f>
        <v>2.0536614004776777E-4</v>
      </c>
      <c r="AI23" s="22">
        <f>AI22/Drivers!AJ4</f>
        <v>2.0538437644313114E-4</v>
      </c>
      <c r="AJ23" s="22">
        <f>AJ22/Drivers!AK4</f>
        <v>2.0539598880355556E-4</v>
      </c>
      <c r="AK23" s="22">
        <f>AK22/Drivers!AL4</f>
        <v>2.0541177248095641E-4</v>
      </c>
      <c r="AL23" s="22">
        <f>AL22/Drivers!AM4</f>
        <v>2.0543362253831656E-4</v>
      </c>
      <c r="AM23" s="22">
        <f>AM22/Drivers!AN4</f>
        <v>2.0546155847213428E-4</v>
      </c>
      <c r="AN23" s="22">
        <f>AN22/Drivers!AO4</f>
        <v>2.0549446376130569E-4</v>
      </c>
      <c r="AO23" s="22">
        <f>AO22/Drivers!AP4</f>
        <v>2.0553044268787504E-4</v>
      </c>
      <c r="AP23" s="22">
        <f>AP22/Drivers!AQ4</f>
        <v>2.055684341619025E-4</v>
      </c>
      <c r="AQ23" s="22">
        <f>AQ22/Drivers!AR4</f>
        <v>2.0560538679682965E-4</v>
      </c>
      <c r="AR23" s="22">
        <f>AR22/Drivers!AS4</f>
        <v>2.0565628775198199E-4</v>
      </c>
      <c r="AS23" s="22">
        <f>AS22/Drivers!AT4</f>
        <v>2.0571053989953001E-4</v>
      </c>
      <c r="AT23" s="22">
        <f>AT22/Drivers!AU4</f>
        <v>2.0576813087817193E-4</v>
      </c>
      <c r="AU23" s="22">
        <f>AU22/Drivers!AV4</f>
        <v>2.0583620530703086E-4</v>
      </c>
      <c r="AV23" s="22">
        <f>AV22/Drivers!AW4</f>
        <v>2.0589853846750641E-4</v>
      </c>
      <c r="AW23" s="22">
        <f>AW22/Drivers!AX4</f>
        <v>2.0596921673162813E-4</v>
      </c>
      <c r="AX23" s="22">
        <f>AX22/Drivers!AY4</f>
        <v>2.0604730608016509E-4</v>
      </c>
      <c r="AY23" s="22">
        <f>AY22/Drivers!AZ4</f>
        <v>2.0611898361873077E-4</v>
      </c>
      <c r="AZ23" s="22">
        <f>AZ22/Drivers!BA4</f>
        <v>2.0619149968750987E-4</v>
      </c>
      <c r="BA23" s="22">
        <f>BA22/Drivers!BB4</f>
        <v>2.0626363244585953E-4</v>
      </c>
      <c r="BB23" s="22">
        <f>BB22/Drivers!BC4</f>
        <v>2.063465715022702E-4</v>
      </c>
      <c r="BC23" s="22">
        <f>BC22/Drivers!BD4</f>
        <v>2.0642319977160238E-4</v>
      </c>
      <c r="BD23" s="22">
        <f>BD22/Drivers!BE4</f>
        <v>2.065002597938747E-4</v>
      </c>
      <c r="BE23" s="22">
        <f>BE22/Drivers!BF4</f>
        <v>2.0657939449091192E-4</v>
      </c>
      <c r="BF23" s="22">
        <f>BF22/Drivers!BG4</f>
        <v>2.0666105785575265E-4</v>
      </c>
      <c r="BG23" s="22">
        <f>BG22/Drivers!BH4</f>
        <v>2.0674752357757682E-4</v>
      </c>
      <c r="BH23" s="22">
        <f>BH22/Drivers!BI4</f>
        <v>2.0675209085794705E-4</v>
      </c>
      <c r="BI23" s="22">
        <f>BI22/Drivers!BJ4</f>
        <v>2.0673987696980624E-4</v>
      </c>
      <c r="BJ23" s="22">
        <f>BJ22/Drivers!BK4</f>
        <v>2.0672650038602728E-4</v>
      </c>
      <c r="BK23" s="22">
        <f>BK22/Drivers!BL4</f>
        <v>2.0670567849673642E-4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v>
      </c>
      <c r="Z24" s="22">
        <f t="shared" si="7"/>
        <v>0.20555664858706671</v>
      </c>
      <c r="AA24" s="22">
        <f t="shared" si="7"/>
        <v>0.20558407054987607</v>
      </c>
      <c r="AB24" s="22">
        <f t="shared" si="7"/>
        <v>0.20558993277297813</v>
      </c>
      <c r="AC24" s="22">
        <f t="shared" si="7"/>
        <v>0.20558154046339835</v>
      </c>
      <c r="AD24" s="22">
        <f t="shared" si="7"/>
        <v>0.20555920075453052</v>
      </c>
      <c r="AE24" s="22">
        <f t="shared" si="7"/>
        <v>0.20554681434588834</v>
      </c>
      <c r="AF24" s="22">
        <f t="shared" si="7"/>
        <v>0.2055356826126894</v>
      </c>
      <c r="AG24" s="22">
        <f t="shared" si="7"/>
        <v>0.20532262497024878</v>
      </c>
      <c r="AH24" s="22">
        <f t="shared" si="7"/>
        <v>0.20536614004776776</v>
      </c>
      <c r="AI24" s="22">
        <f t="shared" si="7"/>
        <v>0.20538437644313115</v>
      </c>
      <c r="AJ24" s="22">
        <f t="shared" si="7"/>
        <v>0.20539598880355556</v>
      </c>
      <c r="AK24" s="22">
        <f t="shared" si="7"/>
        <v>0.20541177248095641</v>
      </c>
      <c r="AL24" s="22">
        <f t="shared" si="7"/>
        <v>0.20543362253831657</v>
      </c>
      <c r="AM24" s="22">
        <f t="shared" si="7"/>
        <v>0.20546155847213426</v>
      </c>
      <c r="AN24" s="22">
        <f t="shared" si="7"/>
        <v>0.2054944637613057</v>
      </c>
      <c r="AO24" s="22">
        <f t="shared" si="7"/>
        <v>0.20553044268787504</v>
      </c>
      <c r="AP24" s="22">
        <f t="shared" si="7"/>
        <v>0.20556843416190249</v>
      </c>
      <c r="AQ24" s="22">
        <f t="shared" si="7"/>
        <v>0.20560538679682966</v>
      </c>
      <c r="AR24" s="22">
        <f t="shared" si="7"/>
        <v>0.205656287751982</v>
      </c>
      <c r="AS24" s="22">
        <f t="shared" si="7"/>
        <v>0.20571053989953</v>
      </c>
      <c r="AT24" s="22">
        <f t="shared" si="7"/>
        <v>0.20576813087817195</v>
      </c>
      <c r="AU24" s="22">
        <f t="shared" si="7"/>
        <v>0.20583620530703087</v>
      </c>
      <c r="AV24" s="22">
        <f t="shared" si="7"/>
        <v>0.20589853846750641</v>
      </c>
      <c r="AW24" s="22">
        <f t="shared" si="7"/>
        <v>0.20596921673162813</v>
      </c>
      <c r="AX24" s="22">
        <f t="shared" si="7"/>
        <v>0.20604730608016508</v>
      </c>
      <c r="AY24" s="22">
        <f t="shared" si="7"/>
        <v>0.20611898361873077</v>
      </c>
      <c r="AZ24" s="22">
        <f t="shared" si="7"/>
        <v>0.20619149968750985</v>
      </c>
      <c r="BA24" s="22">
        <f t="shared" si="7"/>
        <v>0.20626363244585952</v>
      </c>
      <c r="BB24" s="22">
        <f t="shared" si="7"/>
        <v>0.2063465715022702</v>
      </c>
      <c r="BC24" s="22">
        <f t="shared" si="7"/>
        <v>0.20642319977160237</v>
      </c>
      <c r="BD24" s="22">
        <f t="shared" si="7"/>
        <v>0.20650025979387471</v>
      </c>
      <c r="BE24" s="22">
        <f t="shared" si="7"/>
        <v>0.20657939449091192</v>
      </c>
      <c r="BF24" s="22">
        <f t="shared" si="7"/>
        <v>0.20666105785575264</v>
      </c>
      <c r="BG24" s="22">
        <f t="shared" si="7"/>
        <v>0.20674752357757681</v>
      </c>
      <c r="BH24" s="22">
        <f t="shared" si="7"/>
        <v>0.20675209085794705</v>
      </c>
      <c r="BI24" s="22">
        <f t="shared" si="7"/>
        <v>0.20673987696980622</v>
      </c>
      <c r="BJ24" s="22">
        <f t="shared" si="7"/>
        <v>0.20672650038602727</v>
      </c>
      <c r="BK24" s="22">
        <f t="shared" si="7"/>
        <v>0.20670567849673643</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3.4220437495041462</v>
      </c>
      <c r="AH26" s="45">
        <f>(AH19+AH22)*ttokg/Drivers!AI4</f>
        <v>3.4227690007961291</v>
      </c>
      <c r="AI26" s="45">
        <f>(AI19+AI22)*ttokg/Drivers!AJ4</f>
        <v>3.423072940718852</v>
      </c>
      <c r="AJ26" s="45">
        <f>(AJ19+AJ22)*ttokg/Drivers!AK4</f>
        <v>3.4232664800592589</v>
      </c>
      <c r="AK26" s="45">
        <f>(AK19+AK22)*ttokg/Drivers!AL4</f>
        <v>3.4235295413492737</v>
      </c>
      <c r="AL26" s="45">
        <f>(AL19+AL22)*ttokg/Drivers!AM4</f>
        <v>3.4238937089719426</v>
      </c>
      <c r="AM26" s="45">
        <f>(AM19+AM22)*ttokg/Drivers!AN4</f>
        <v>3.4243593078689036</v>
      </c>
      <c r="AN26" s="45">
        <f>(AN19+AN22)*ttokg/Drivers!AO4</f>
        <v>3.4249077293550951</v>
      </c>
      <c r="AO26" s="45">
        <f>(AO19+AO22)*ttokg/Drivers!AP4</f>
        <v>3.4255073781312499</v>
      </c>
      <c r="AP26" s="45">
        <f>(AP19+AP22)*ttokg/Drivers!AQ4</f>
        <v>3.4261405693650411</v>
      </c>
      <c r="AQ26" s="45">
        <f>(AQ19+AQ22)*ttokg/Drivers!AR4</f>
        <v>3.4267564466138269</v>
      </c>
      <c r="AR26" s="45">
        <f>(AR19+AR22)*ttokg/Drivers!AS4</f>
        <v>3.4276047958663662</v>
      </c>
      <c r="AS26" s="45">
        <f>(AS19+AS22)*ttokg/Drivers!AT4</f>
        <v>3.4285089983254995</v>
      </c>
      <c r="AT26" s="45">
        <f>(AT19+AT22)*ttokg/Drivers!AU4</f>
        <v>3.4294688479695314</v>
      </c>
      <c r="AU26" s="45">
        <f>(AU19+AU22)*ttokg/Drivers!AV4</f>
        <v>3.4306034217838466</v>
      </c>
      <c r="AV26" s="45">
        <f>(AV19+AV22)*ttokg/Drivers!AW4</f>
        <v>3.431642307791773</v>
      </c>
      <c r="AW26" s="45">
        <f>(AW19+AW22)*ttokg/Drivers!AX4</f>
        <v>3.4328202788604676</v>
      </c>
      <c r="AX26" s="45">
        <f>(AX19+AX22)*ttokg/Drivers!AY4</f>
        <v>3.4341217680027505</v>
      </c>
      <c r="AY26" s="45">
        <f>(AY19+AY22)*ttokg/Drivers!AZ4</f>
        <v>3.435316393645512</v>
      </c>
      <c r="AZ26" s="45">
        <f>(AZ19+AZ22)*ttokg/Drivers!BA4</f>
        <v>3.4365249947918306</v>
      </c>
      <c r="BA26" s="45">
        <f>(BA19+BA22)*ttokg/Drivers!BB4</f>
        <v>3.4377272074309921</v>
      </c>
      <c r="BB26" s="45">
        <f>(BB19+BB22)*ttokg/Drivers!BC4</f>
        <v>3.4391095250378361</v>
      </c>
      <c r="BC26" s="45">
        <f>(BC19+BC22)*ttokg/Drivers!BD4</f>
        <v>3.440386662860039</v>
      </c>
      <c r="BD26" s="45">
        <f>(BD19+BD22)*ttokg/Drivers!BE4</f>
        <v>3.4416709965645782</v>
      </c>
      <c r="BE26" s="45">
        <f>(BE19+BE22)*ttokg/Drivers!BF4</f>
        <v>3.4429899081818651</v>
      </c>
      <c r="BF26" s="45">
        <f>(BF19+BF22)*ttokg/Drivers!BG4</f>
        <v>3.4443509642625432</v>
      </c>
      <c r="BG26" s="45">
        <f>(BG19+BG22)*ttokg/Drivers!BH4</f>
        <v>3.4457920596262799</v>
      </c>
      <c r="BH26" s="45">
        <f>(BH19+BH22)*ttokg/Drivers!BI4</f>
        <v>3.4458681809657832</v>
      </c>
      <c r="BI26" s="45">
        <f>(BI19+BI22)*ttokg/Drivers!BJ4</f>
        <v>3.4456646161634361</v>
      </c>
      <c r="BJ26" s="45">
        <f>(BJ19+BJ22)*ttokg/Drivers!BK4</f>
        <v>3.4454416731004542</v>
      </c>
      <c r="BK26" s="45">
        <f>(BK19+BK22)*ttokg/Drivers!BL4</f>
        <v>3.4450946416122732</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165450.38158819111</v>
      </c>
      <c r="AH27" s="94">
        <f>IF('Net zero activities &amp; levers'!$C$14="Off",((Data!$AJ$23*'Net zero Intermediate calcs'!AH19)+Data!$AK$23),IF('Net zero activities &amp; levers'!$C$14="On",((Data!$AJ$23*'Net zero Intermediate calcs'!AH19)+Data!$AK$23)*(1-'Net zero supporting data'!K214),"ERROR"))</f>
        <v>166727.57611342394</v>
      </c>
      <c r="AI27" s="94">
        <f>IF('Net zero activities &amp; levers'!$C$14="Off",((Data!$AJ$23*'Net zero Intermediate calcs'!AI19)+Data!$AK$23),IF('Net zero activities &amp; levers'!$C$14="On",((Data!$AJ$23*'Net zero Intermediate calcs'!AI19)+Data!$AK$23)*(1-'Net zero supporting data'!L214),"ERROR"))</f>
        <v>168006.02778869413</v>
      </c>
      <c r="AJ27" s="94">
        <f>IF('Net zero activities &amp; levers'!$C$14="Off",((Data!$AJ$23*'Net zero Intermediate calcs'!AJ19)+Data!$AK$23),IF('Net zero activities &amp; levers'!$C$14="On",((Data!$AJ$23*'Net zero Intermediate calcs'!AJ19)+Data!$AK$23)*(1-'Net zero supporting data'!M214),"ERROR"))</f>
        <v>169295.67779839376</v>
      </c>
      <c r="AK27" s="94">
        <f>IF('Net zero activities &amp; levers'!$C$14="Off",((Data!$AJ$23*'Net zero Intermediate calcs'!AK19)+Data!$AK$23),IF('Net zero activities &amp; levers'!$C$14="On",((Data!$AJ$23*'Net zero Intermediate calcs'!AK19)+Data!$AK$23)*(1-'Net zero supporting data'!N214),"ERROR"))</f>
        <v>170602.56644357034</v>
      </c>
      <c r="AL27" s="94">
        <f>IF('Net zero activities &amp; levers'!$C$14="Off",((Data!$AJ$23*'Net zero Intermediate calcs'!AL19)+Data!$AK$23),IF('Net zero activities &amp; levers'!$C$14="On",((Data!$AJ$23*'Net zero Intermediate calcs'!AL19)+Data!$AK$23)*(1-'Net zero supporting data'!O214),"ERROR"))</f>
        <v>171928.0106802262</v>
      </c>
      <c r="AM27" s="94">
        <f>IF('Net zero activities &amp; levers'!$C$14="Off",((Data!$AJ$23*'Net zero Intermediate calcs'!AM19)+Data!$AK$23),IF('Net zero activities &amp; levers'!$C$14="On",((Data!$AJ$23*'Net zero Intermediate calcs'!AM19)+Data!$AK$23)*(1-'Net zero supporting data'!P214),"ERROR"))</f>
        <v>173079.87695855278</v>
      </c>
      <c r="AN27" s="94">
        <f>IF('Net zero activities &amp; levers'!$C$14="Off",((Data!$AJ$23*'Net zero Intermediate calcs'!AN19)+Data!$AK$23),IF('Net zero activities &amp; levers'!$C$14="On",((Data!$AJ$23*'Net zero Intermediate calcs'!AN19)+Data!$AK$23)*(1-'Net zero supporting data'!Q214),"ERROR"))</f>
        <v>174246.08710846765</v>
      </c>
      <c r="AO27" s="94">
        <f>IF('Net zero activities &amp; levers'!$C$14="Off",((Data!$AJ$23*'Net zero Intermediate calcs'!AO19)+Data!$AK$23),IF('Net zero activities &amp; levers'!$C$14="On",((Data!$AJ$23*'Net zero Intermediate calcs'!AO19)+Data!$AK$23)*(1-'Net zero supporting data'!R214),"ERROR"))</f>
        <v>175425.74353306423</v>
      </c>
      <c r="AP27" s="94">
        <f>IF('Net zero activities &amp; levers'!$C$14="Off",((Data!$AJ$23*'Net zero Intermediate calcs'!AP19)+Data!$AK$23),IF('Net zero activities &amp; levers'!$C$14="On",((Data!$AJ$23*'Net zero Intermediate calcs'!AP19)+Data!$AK$23)*(1-'Net zero supporting data'!S214),"ERROR"))</f>
        <v>176618.39572538895</v>
      </c>
      <c r="AQ27" s="94">
        <f>IF('Net zero activities &amp; levers'!$C$14="Off",((Data!$AJ$23*'Net zero Intermediate calcs'!AQ19)+Data!$AK$23),IF('Net zero activities &amp; levers'!$C$14="On",((Data!$AJ$23*'Net zero Intermediate calcs'!AQ19)+Data!$AK$23)*(1-'Net zero supporting data'!T214),"ERROR"))</f>
        <v>177822.39707284368</v>
      </c>
      <c r="AR27" s="94">
        <f>IF('Net zero activities &amp; levers'!$C$14="Off",((Data!$AJ$23*'Net zero Intermediate calcs'!AR19)+Data!$AK$23),IF('Net zero activities &amp; levers'!$C$14="On",((Data!$AJ$23*'Net zero Intermediate calcs'!AR19)+Data!$AK$23)*(1-'Net zero supporting data'!U214),"ERROR"))</f>
        <v>178887.61132597522</v>
      </c>
      <c r="AS27" s="94">
        <f>IF('Net zero activities &amp; levers'!$C$14="Off",((Data!$AJ$23*'Net zero Intermediate calcs'!AS19)+Data!$AK$23),IF('Net zero activities &amp; levers'!$C$14="On",((Data!$AJ$23*'Net zero Intermediate calcs'!AS19)+Data!$AK$23)*(1-'Net zero supporting data'!V214),"ERROR"))</f>
        <v>179964.18525878317</v>
      </c>
      <c r="AT27" s="94">
        <f>IF('Net zero activities &amp; levers'!$C$14="Off",((Data!$AJ$23*'Net zero Intermediate calcs'!AT19)+Data!$AK$23),IF('Net zero activities &amp; levers'!$C$14="On",((Data!$AJ$23*'Net zero Intermediate calcs'!AT19)+Data!$AK$23)*(1-'Net zero supporting data'!W214),"ERROR"))</f>
        <v>181052.24485949415</v>
      </c>
      <c r="AU27" s="94">
        <f>IF('Net zero activities &amp; levers'!$C$14="Off",((Data!$AJ$23*'Net zero Intermediate calcs'!AU19)+Data!$AK$23),IF('Net zero activities &amp; levers'!$C$14="On",((Data!$AJ$23*'Net zero Intermediate calcs'!AU19)+Data!$AK$23)*(1-'Net zero supporting data'!X214),"ERROR"))</f>
        <v>182156.28467808996</v>
      </c>
      <c r="AV27" s="94">
        <f>IF('Net zero activities &amp; levers'!$C$14="Off",((Data!$AJ$23*'Net zero Intermediate calcs'!AV19)+Data!$AK$23),IF('Net zero activities &amp; levers'!$C$14="On",((Data!$AJ$23*'Net zero Intermediate calcs'!AV19)+Data!$AK$23)*(1-'Net zero supporting data'!Y214),"ERROR"))</f>
        <v>183266.56793524878</v>
      </c>
      <c r="AW27" s="94">
        <f>IF('Net zero activities &amp; levers'!$C$14="Off",((Data!$AJ$23*'Net zero Intermediate calcs'!AW19)+Data!$AK$23),IF('Net zero activities &amp; levers'!$C$14="On",((Data!$AJ$23*'Net zero Intermediate calcs'!AW19)+Data!$AK$23)*(1-'Net zero supporting data'!Z214),"ERROR"))</f>
        <v>184238.06401314109</v>
      </c>
      <c r="AX27" s="94">
        <f>IF('Net zero activities &amp; levers'!$C$14="Off",((Data!$AJ$23*'Net zero Intermediate calcs'!AX19)+Data!$AK$23),IF('Net zero activities &amp; levers'!$C$14="On",((Data!$AJ$23*'Net zero Intermediate calcs'!AX19)+Data!$AK$23)*(1-'Net zero supporting data'!AA214),"ERROR"))</f>
        <v>185221.62123570428</v>
      </c>
      <c r="AY27" s="94">
        <f>IF('Net zero activities &amp; levers'!$C$14="Off",((Data!$AJ$23*'Net zero Intermediate calcs'!AY19)+Data!$AK$23),IF('Net zero activities &amp; levers'!$C$14="On",((Data!$AJ$23*'Net zero Intermediate calcs'!AY19)+Data!$AK$23)*(1-'Net zero supporting data'!AB214),"ERROR"))</f>
        <v>186208.70303275669</v>
      </c>
      <c r="AZ27" s="94">
        <f>IF('Net zero activities &amp; levers'!$C$14="Off",((Data!$AJ$23*'Net zero Intermediate calcs'!AZ19)+Data!$AK$23),IF('Net zero activities &amp; levers'!$C$14="On",((Data!$AJ$23*'Net zero Intermediate calcs'!AZ19)+Data!$AK$23)*(1-'Net zero supporting data'!AC214),"ERROR"))</f>
        <v>187203.87282051431</v>
      </c>
      <c r="BA27" s="94">
        <f>IF('Net zero activities &amp; levers'!$C$14="Off",((Data!$AJ$23*'Net zero Intermediate calcs'!BA19)+Data!$AK$23),IF('Net zero activities &amp; levers'!$C$14="On",((Data!$AJ$23*'Net zero Intermediate calcs'!BA19)+Data!$AK$23)*(1-'Net zero supporting data'!AD214),"ERROR"))</f>
        <v>188206.42014237164</v>
      </c>
      <c r="BB27" s="94">
        <f>IF('Net zero activities &amp; levers'!$C$14="Off",((Data!$AJ$23*'Net zero Intermediate calcs'!BB19)+Data!$AK$23),IF('Net zero activities &amp; levers'!$C$14="On",((Data!$AJ$23*'Net zero Intermediate calcs'!BB19)+Data!$AK$23)*(1-'Net zero supporting data'!AE214),"ERROR"))</f>
        <v>189077.3695297786</v>
      </c>
      <c r="BC27" s="94">
        <f>IF('Net zero activities &amp; levers'!$C$14="Off",((Data!$AJ$23*'Net zero Intermediate calcs'!BC19)+Data!$AK$23),IF('Net zero activities &amp; levers'!$C$14="On",((Data!$AJ$23*'Net zero Intermediate calcs'!BC19)+Data!$AK$23)*(1-'Net zero supporting data'!AF214),"ERROR"))</f>
        <v>189949.98096848716</v>
      </c>
      <c r="BD27" s="94">
        <f>IF('Net zero activities &amp; levers'!$C$14="Off",((Data!$AJ$23*'Net zero Intermediate calcs'!BD19)+Data!$AK$23),IF('Net zero activities &amp; levers'!$C$14="On",((Data!$AJ$23*'Net zero Intermediate calcs'!BD19)+Data!$AK$23)*(1-'Net zero supporting data'!AG214),"ERROR"))</f>
        <v>190828.6004374192</v>
      </c>
      <c r="BE27" s="94">
        <f>IF('Net zero activities &amp; levers'!$C$14="Off",((Data!$AJ$23*'Net zero Intermediate calcs'!BE19)+Data!$AK$23),IF('Net zero activities &amp; levers'!$C$14="On",((Data!$AJ$23*'Net zero Intermediate calcs'!BE19)+Data!$AK$23)*(1-'Net zero supporting data'!AH214),"ERROR"))</f>
        <v>191714.3455759057</v>
      </c>
      <c r="BF27" s="94">
        <f>IF('Net zero activities &amp; levers'!$C$14="Off",((Data!$AJ$23*'Net zero Intermediate calcs'!BF19)+Data!$AK$23),IF('Net zero activities &amp; levers'!$C$14="On",((Data!$AJ$23*'Net zero Intermediate calcs'!BF19)+Data!$AK$23)*(1-'Net zero supporting data'!AI214),"ERROR"))</f>
        <v>192607.57831766451</v>
      </c>
      <c r="BG27" s="94">
        <f>IF('Net zero activities &amp; levers'!$C$14="Off",((Data!$AJ$23*'Net zero Intermediate calcs'!BG19)+Data!$AK$23),IF('Net zero activities &amp; levers'!$C$14="On",((Data!$AJ$23*'Net zero Intermediate calcs'!BG19)+Data!$AK$23)*(1-'Net zero supporting data'!AJ214),"ERROR"))</f>
        <v>193359.32377351497</v>
      </c>
      <c r="BH27" s="94">
        <f>IF('Net zero activities &amp; levers'!$C$14="Off",((Data!$AJ$23*'Net zero Intermediate calcs'!BH19)+Data!$AK$23),IF('Net zero activities &amp; levers'!$C$14="On",((Data!$AJ$23*'Net zero Intermediate calcs'!BH19)+Data!$AK$23)*(1-'Net zero supporting data'!AK214),"ERROR"))</f>
        <v>194060.72986740281</v>
      </c>
      <c r="BI27" s="94">
        <f>IF('Net zero activities &amp; levers'!$C$14="Off",((Data!$AJ$23*'Net zero Intermediate calcs'!BI19)+Data!$AK$23),IF('Net zero activities &amp; levers'!$C$14="On",((Data!$AJ$23*'Net zero Intermediate calcs'!BI19)+Data!$AK$23)*(1-'Net zero supporting data'!AL214),"ERROR"))</f>
        <v>194754.51424861068</v>
      </c>
      <c r="BJ27" s="94">
        <f>IF('Net zero activities &amp; levers'!$C$14="Off",((Data!$AJ$23*'Net zero Intermediate calcs'!BJ19)+Data!$AK$23),IF('Net zero activities &amp; levers'!$C$14="On",((Data!$AJ$23*'Net zero Intermediate calcs'!BJ19)+Data!$AK$23)*(1-'Net zero supporting data'!AM214),"ERROR"))</f>
        <v>195451.01740855302</v>
      </c>
      <c r="BK27" s="94">
        <f>IF('Net zero activities &amp; levers'!$C$14="Off",((Data!$AJ$23*'Net zero Intermediate calcs'!BK19)+Data!$AK$23),IF('Net zero activities &amp; levers'!$C$14="On",((Data!$AJ$23*'Net zero Intermediate calcs'!BK19)+Data!$AK$23)*(1-'Net zero supporting data'!AN214),"ERROR"))</f>
        <v>196146.00228471836</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238588.45125065109</v>
      </c>
      <c r="AA29" s="22">
        <f>((Data!$AJ$9*'Net zero Intermediate calcs'!AA4)+Data!$AK$9)*Drivers!AB4</f>
        <v>245792.32692559363</v>
      </c>
      <c r="AB29" s="22">
        <f>((Data!$AJ$9*'Net zero Intermediate calcs'!AB4)+Data!$AK$9)*Drivers!AC4</f>
        <v>250389.30527292378</v>
      </c>
      <c r="AC29" s="22">
        <f>((Data!$AJ$9*'Net zero Intermediate calcs'!AC4)+Data!$AK$9)*Drivers!AD4</f>
        <v>253237.16816784002</v>
      </c>
      <c r="AD29" s="22">
        <f>((Data!$AJ$9*'Net zero Intermediate calcs'!AD4)+Data!$AK$9)*Drivers!AE4</f>
        <v>254291.65168168265</v>
      </c>
      <c r="AE29" s="22">
        <f>((Data!$AJ$9*'Net zero Intermediate calcs'!AE4)+Data!$AK$9)*Drivers!AF4</f>
        <v>256684.19880969997</v>
      </c>
      <c r="AF29" s="22">
        <f>((Data!$AJ$9*'Net zero Intermediate calcs'!AF4)+Data!$AK$9)*Drivers!AG4</f>
        <v>259264.64593191384</v>
      </c>
      <c r="AG29" s="22">
        <f>((Data!$AJ$9*'Net zero Intermediate calcs'!AG4)+Data!$AK$9)*Drivers!AH4</f>
        <v>232911.32262074875</v>
      </c>
      <c r="AH29" s="22">
        <f>((Data!$AJ$9*'Net zero Intermediate calcs'!AH4)+Data!$AK$9)*Drivers!AI4</f>
        <v>241903.69099648728</v>
      </c>
      <c r="AI29" s="22">
        <f>((Data!$AJ$9*'Net zero Intermediate calcs'!AI4)+Data!$AK$9)*Drivers!AJ4</f>
        <v>247364.11765840746</v>
      </c>
      <c r="AJ29" s="22">
        <f>((Data!$AJ$9*'Net zero Intermediate calcs'!AJ4)+Data!$AK$9)*Drivers!AK4</f>
        <v>251935.34710554651</v>
      </c>
      <c r="AK29" s="22">
        <f>((Data!$AJ$9*'Net zero Intermediate calcs'!AK4)+Data!$AK$9)*Drivers!AL4</f>
        <v>257205.11438882269</v>
      </c>
      <c r="AL29" s="22">
        <f>((Data!$AJ$9*'Net zero Intermediate calcs'!AL4)+Data!$AK$9)*Drivers!AM4</f>
        <v>263483.80938090914</v>
      </c>
      <c r="AM29" s="22">
        <f>((Data!$AJ$9*'Net zero Intermediate calcs'!AM4)+Data!$AK$9)*Drivers!AN4</f>
        <v>270361.074327624</v>
      </c>
      <c r="AN29" s="22">
        <f>((Data!$AJ$9*'Net zero Intermediate calcs'!AN4)+Data!$AK$9)*Drivers!AO4</f>
        <v>278117.58542302257</v>
      </c>
      <c r="AO29" s="22">
        <f>((Data!$AJ$9*'Net zero Intermediate calcs'!AO4)+Data!$AK$9)*Drivers!AP4</f>
        <v>286481.18026524497</v>
      </c>
      <c r="AP29" s="22">
        <f>((Data!$AJ$9*'Net zero Intermediate calcs'!AP4)+Data!$AK$9)*Drivers!AQ4</f>
        <v>295300.26419556962</v>
      </c>
      <c r="AQ29" s="22">
        <f>((Data!$AJ$9*'Net zero Intermediate calcs'!AQ4)+Data!$AK$9)*Drivers!AR4</f>
        <v>304099.61486073019</v>
      </c>
      <c r="AR29" s="22">
        <f>((Data!$AJ$9*'Net zero Intermediate calcs'!AR4)+Data!$AK$9)*Drivers!AS4</f>
        <v>314879.74281959224</v>
      </c>
      <c r="AS29" s="22">
        <f>((Data!$AJ$9*'Net zero Intermediate calcs'!AS4)+Data!$AK$9)*Drivers!AT4</f>
        <v>326365.19279302697</v>
      </c>
      <c r="AT29" s="22">
        <f>((Data!$AJ$9*'Net zero Intermediate calcs'!AT4)+Data!$AK$9)*Drivers!AU4</f>
        <v>338569.83479489281</v>
      </c>
      <c r="AU29" s="22">
        <f>((Data!$AJ$9*'Net zero Intermediate calcs'!AU4)+Data!$AK$9)*Drivers!AV4</f>
        <v>352688.28664671566</v>
      </c>
      <c r="AV29" s="22">
        <f>((Data!$AJ$9*'Net zero Intermediate calcs'!AV4)+Data!$AK$9)*Drivers!AW4</f>
        <v>366067.94534046197</v>
      </c>
      <c r="AW29" s="22">
        <f>((Data!$AJ$9*'Net zero Intermediate calcs'!AW4)+Data!$AK$9)*Drivers!AX4</f>
        <v>380592.07759218354</v>
      </c>
      <c r="AX29" s="22">
        <f>((Data!$AJ$9*'Net zero Intermediate calcs'!AX4)+Data!$AK$9)*Drivers!AY4</f>
        <v>396560.2796069145</v>
      </c>
      <c r="AY29" s="22">
        <f>((Data!$AJ$9*'Net zero Intermediate calcs'!AY4)+Data!$AK$9)*Drivers!AZ4</f>
        <v>411651.62763647019</v>
      </c>
      <c r="AZ29" s="22">
        <f>((Data!$AJ$9*'Net zero Intermediate calcs'!AZ4)+Data!$AK$9)*Drivers!BA4</f>
        <v>427086.32032474369</v>
      </c>
      <c r="BA29" s="22">
        <f>((Data!$AJ$9*'Net zero Intermediate calcs'!BA4)+Data!$AK$9)*Drivers!BB4</f>
        <v>442658.8122973874</v>
      </c>
      <c r="BB29" s="22">
        <f>((Data!$AJ$9*'Net zero Intermediate calcs'!BB4)+Data!$AK$9)*Drivers!BC4</f>
        <v>459807.25074695685</v>
      </c>
      <c r="BC29" s="22">
        <f>((Data!$AJ$9*'Net zero Intermediate calcs'!BC4)+Data!$AK$9)*Drivers!BD4</f>
        <v>476049.20322834421</v>
      </c>
      <c r="BD29" s="22">
        <f>((Data!$AJ$9*'Net zero Intermediate calcs'!BD4)+Data!$AK$9)*Drivers!BE4</f>
        <v>492551.06456137978</v>
      </c>
      <c r="BE29" s="22">
        <f>((Data!$AJ$9*'Net zero Intermediate calcs'!BE4)+Data!$AK$9)*Drivers!BF4</f>
        <v>509606.484763888</v>
      </c>
      <c r="BF29" s="22">
        <f>((Data!$AJ$9*'Net zero Intermediate calcs'!BF4)+Data!$AK$9)*Drivers!BG4</f>
        <v>527304.7770749178</v>
      </c>
      <c r="BG29" s="22">
        <f>((Data!$AJ$9*'Net zero Intermediate calcs'!BG4)+Data!$AK$9)*Drivers!BH4</f>
        <v>545462.94627231231</v>
      </c>
      <c r="BH29" s="22">
        <f>((Data!$AJ$9*'Net zero Intermediate calcs'!BH4)+Data!$AK$9)*Drivers!BI4</f>
        <v>549068.57985468651</v>
      </c>
      <c r="BI29" s="22">
        <f>((Data!$AJ$9*'Net zero Intermediate calcs'!BI4)+Data!$AK$9)*Drivers!BJ4</f>
        <v>549664.3928106681</v>
      </c>
      <c r="BJ29" s="22">
        <f>((Data!$AJ$9*'Net zero Intermediate calcs'!BJ4)+Data!$AK$9)*Drivers!BK4</f>
        <v>550040.80453271489</v>
      </c>
      <c r="BK29" s="22">
        <f>((Data!$AJ$9*'Net zero Intermediate calcs'!BK4)+Data!$AK$9)*Drivers!BL4</f>
        <v>549047.57032532652</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4.4928200316832125</v>
      </c>
      <c r="AA30" s="45">
        <f>AA29*ttokg/Drivers!AB4</f>
        <v>4.5591085416730008</v>
      </c>
      <c r="AB30" s="45">
        <f>AB29*ttokg/Drivers!AC4</f>
        <v>4.5732795927157346</v>
      </c>
      <c r="AC30" s="45">
        <f>AC29*ttokg/Drivers!AD4</f>
        <v>4.5529924345249411</v>
      </c>
      <c r="AD30" s="45">
        <f>AD29*ttokg/Drivers!AE4</f>
        <v>4.4989895163257341</v>
      </c>
      <c r="AE30" s="45">
        <f>AE29*ttokg/Drivers!AF4</f>
        <v>4.4690472186600507</v>
      </c>
      <c r="AF30" s="45">
        <f>AF29*ttokg/Drivers!AG4</f>
        <v>4.4421379119670714</v>
      </c>
      <c r="AG30" s="45">
        <f>AG29*ttokg/Drivers!AH4</f>
        <v>3.9271028009681004</v>
      </c>
      <c r="AH30" s="45">
        <f>AH29*ttokg/Drivers!AI4</f>
        <v>4.0322940183466347</v>
      </c>
      <c r="AI30" s="45">
        <f>AI29*ttokg/Drivers!AJ4</f>
        <v>4.076377787427111</v>
      </c>
      <c r="AJ30" s="45">
        <f>AJ29*ttokg/Drivers!AK4</f>
        <v>4.1044489388377832</v>
      </c>
      <c r="AK30" s="45">
        <f>AK29*ttokg/Drivers!AL4</f>
        <v>4.1426036276300184</v>
      </c>
      <c r="AL30" s="45">
        <f>AL29*ttokg/Drivers!AM4</f>
        <v>4.195422886253632</v>
      </c>
      <c r="AM30" s="45">
        <f>AM29*ttokg/Drivers!AN4</f>
        <v>4.2629538445888899</v>
      </c>
      <c r="AN30" s="45">
        <f>AN29*ttokg/Drivers!AO4</f>
        <v>4.3424974791974575</v>
      </c>
      <c r="AO30" s="45">
        <f>AO29*ttokg/Drivers!AP4</f>
        <v>4.4294711743298754</v>
      </c>
      <c r="AP30" s="45">
        <f>AP29*ttokg/Drivers!AQ4</f>
        <v>4.5213099031292625</v>
      </c>
      <c r="AQ30" s="45">
        <f>AQ29*ttokg/Drivers!AR4</f>
        <v>4.6106373931615741</v>
      </c>
      <c r="AR30" s="45">
        <f>AR29*ttokg/Drivers!AS4</f>
        <v>4.7336828694304378</v>
      </c>
      <c r="AS30" s="45">
        <f>AS29*ttokg/Drivers!AT4</f>
        <v>4.8648293540824179</v>
      </c>
      <c r="AT30" s="45">
        <f>AT29*ttokg/Drivers!AU4</f>
        <v>5.0040469655118738</v>
      </c>
      <c r="AU30" s="45">
        <f>AU29*ttokg/Drivers!AV4</f>
        <v>5.1686067561014841</v>
      </c>
      <c r="AV30" s="45">
        <f>AV29*ttokg/Drivers!AW4</f>
        <v>5.3192878856619705</v>
      </c>
      <c r="AW30" s="45">
        <f>AW29*ttokg/Drivers!AX4</f>
        <v>5.4901420601011184</v>
      </c>
      <c r="AX30" s="45">
        <f>AX29*ttokg/Drivers!AY4</f>
        <v>5.6789114270707932</v>
      </c>
      <c r="AY30" s="45">
        <f>AY29*ttokg/Drivers!AZ4</f>
        <v>5.8521811986144252</v>
      </c>
      <c r="AZ30" s="45">
        <f>AZ29*ttokg/Drivers!BA4</f>
        <v>6.0274779920315344</v>
      </c>
      <c r="BA30" s="45">
        <f>BA29*ttokg/Drivers!BB4</f>
        <v>6.2018481895879702</v>
      </c>
      <c r="BB30" s="45">
        <f>BB29*ttokg/Drivers!BC4</f>
        <v>6.4023410028721361</v>
      </c>
      <c r="BC30" s="45">
        <f>BC29*ttokg/Drivers!BD4</f>
        <v>6.58757842852396</v>
      </c>
      <c r="BD30" s="45">
        <f>BD29*ttokg/Drivers!BE4</f>
        <v>6.7738595525896308</v>
      </c>
      <c r="BE30" s="45">
        <f>BE29*ttokg/Drivers!BF4</f>
        <v>6.9651558938310973</v>
      </c>
      <c r="BF30" s="45">
        <f>BF29*ttokg/Drivers!BG4</f>
        <v>7.1625649127871283</v>
      </c>
      <c r="BG30" s="45">
        <f>BG29*ttokg/Drivers!BH4</f>
        <v>7.3715829143344731</v>
      </c>
      <c r="BH30" s="45">
        <f>BH29*ttokg/Drivers!BI4</f>
        <v>7.3826236342330294</v>
      </c>
      <c r="BI30" s="45">
        <f>BI29*ttokg/Drivers!BJ4</f>
        <v>7.353098379178717</v>
      </c>
      <c r="BJ30" s="45">
        <f>BJ29*ttokg/Drivers!BK4</f>
        <v>7.3207624806281828</v>
      </c>
      <c r="BK30" s="45">
        <f>BK29*ttokg/Drivers!BL4</f>
        <v>7.2704286651438759</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0.11947548377841934</v>
      </c>
      <c r="AP31" s="45"/>
      <c r="AQ31" s="45">
        <f>(AQ32-AE32)/AE32</f>
        <v>0.17443921800958437</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215157.29984140501</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227579.54482450741</v>
      </c>
      <c r="AD32" s="94">
        <f>IF('Net zero activities &amp; levers'!$C$14="Off",((Data!$AJ$26*'Net zero Intermediate calcs'!AD29)+Data!$AK$26),IF('Net zero activities &amp; levers'!$C$14="On",((Data!$AJ$26*'Net zero Intermediate calcs'!AD29)+Data!$AK$26)*(1-'Net zero supporting data'!G215),"ERROR"))</f>
        <v>228473.75642089816</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232690.90070904011</v>
      </c>
      <c r="AG32" s="94">
        <f>IF('Net zero activities &amp; levers'!$C$14="Off",((Data!$AJ$26*'Net zero Intermediate calcs'!AG29)+Data!$AK$26),IF('Net zero activities &amp; levers'!$C$14="On",((Data!$AJ$26*'Net zero Intermediate calcs'!AG29)+Data!$AK$26)*(1-'Net zero supporting data'!J215),"ERROR"))</f>
        <v>210343.04320446504</v>
      </c>
      <c r="AH32" s="94">
        <f>IF('Net zero activities &amp; levers'!$C$14="Off",((Data!$AJ$26*'Net zero Intermediate calcs'!AH29)+Data!$AK$26),IF('Net zero activities &amp; levers'!$C$14="On",((Data!$AJ$26*'Net zero Intermediate calcs'!AH29)+Data!$AK$26)*(1-'Net zero supporting data'!K215),"ERROR"))</f>
        <v>217968.65325435621</v>
      </c>
      <c r="AI32" s="94">
        <f>IF('Net zero activities &amp; levers'!$C$14="Off",((Data!$AJ$26*'Net zero Intermediate calcs'!AI29)+Data!$AK$26),IF('Net zero activities &amp; levers'!$C$14="On",((Data!$AJ$26*'Net zero Intermediate calcs'!AI29)+Data!$AK$26)*(1-'Net zero supporting data'!L215),"ERROR"))</f>
        <v>222599.14465439436</v>
      </c>
      <c r="AJ32" s="94">
        <f>IF('Net zero activities &amp; levers'!$C$14="Off",((Data!$AJ$26*'Net zero Intermediate calcs'!AJ29)+Data!$AK$26),IF('Net zero activities &amp; levers'!$C$14="On",((Data!$AJ$26*'Net zero Intermediate calcs'!AJ29)+Data!$AK$26)*(1-'Net zero supporting data'!M215),"ERROR"))</f>
        <v>226475.58874074987</v>
      </c>
      <c r="AK32" s="94">
        <f>IF('Net zero activities &amp; levers'!$C$14="Off",((Data!$AJ$26*'Net zero Intermediate calcs'!AK29)+Data!$AK$26),IF('Net zero activities &amp; levers'!$C$14="On",((Data!$AJ$26*'Net zero Intermediate calcs'!AK29)+Data!$AK$26)*(1-'Net zero supporting data'!N215),"ERROR"))</f>
        <v>230944.39925615964</v>
      </c>
      <c r="AL32" s="94">
        <f>IF('Net zero activities &amp; levers'!$C$14="Off",((Data!$AJ$26*'Net zero Intermediate calcs'!AL29)+Data!$AK$26),IF('Net zero activities &amp; levers'!$C$14="On",((Data!$AJ$26*'Net zero Intermediate calcs'!AL29)+Data!$AK$26)*(1-'Net zero supporting data'!O215),"ERROR"))</f>
        <v>236268.7896315621</v>
      </c>
      <c r="AM32" s="94">
        <f>IF('Net zero activities &amp; levers'!$C$14="Off",((Data!$AJ$26*'Net zero Intermediate calcs'!AM29)+Data!$AK$26),IF('Net zero activities &amp; levers'!$C$14="On",((Data!$AJ$26*'Net zero Intermediate calcs'!AM29)+Data!$AK$26)*(1-'Net zero supporting data'!P215),"ERROR"))</f>
        <v>242100.77276460695</v>
      </c>
      <c r="AN32" s="94">
        <f>IF('Net zero activities &amp; levers'!$C$14="Off",((Data!$AJ$26*'Net zero Intermediate calcs'!AN29)+Data!$AK$26),IF('Net zero activities &amp; levers'!$C$14="On",((Data!$AJ$26*'Net zero Intermediate calcs'!AN29)+Data!$AK$26)*(1-'Net zero supporting data'!Q215),"ERROR"))</f>
        <v>248678.36461690982</v>
      </c>
      <c r="AO32" s="94">
        <f>IF('Net zero activities &amp; levers'!$C$14="Off",((Data!$AJ$26*'Net zero Intermediate calcs'!AO29)+Data!$AK$26),IF('Net zero activities &amp; levers'!$C$14="On",((Data!$AJ$26*'Net zero Intermediate calcs'!AO29)+Data!$AK$26)*(1-'Net zero supporting data'!R215),"ERROR"))</f>
        <v>255770.76899995771</v>
      </c>
      <c r="AP32" s="94">
        <f>IF('Net zero activities &amp; levers'!$C$14="Off",((Data!$AJ$26*'Net zero Intermediate calcs'!AP29)+Data!$AK$26),IF('Net zero activities &amp; levers'!$C$14="On",((Data!$AJ$26*'Net zero Intermediate calcs'!AP29)+Data!$AK$26)*(1-'Net zero supporting data'!S215),"ERROR"))</f>
        <v>263249.432266396</v>
      </c>
      <c r="AQ32" s="94">
        <f>IF('Net zero activities &amp; levers'!$C$14="Off",((Data!$AJ$26*'Net zero Intermediate calcs'!AQ29)+Data!$AK$26),IF('Net zero activities &amp; levers'!$C$14="On",((Data!$AJ$26*'Net zero Intermediate calcs'!AQ29)+Data!$AK$26)*(1-'Net zero supporting data'!T215),"ERROR"))</f>
        <v>270711.36154476082</v>
      </c>
      <c r="AR32" s="94">
        <f>IF('Net zero activities &amp; levers'!$C$14="Off",((Data!$AJ$26*'Net zero Intermediate calcs'!AR29)+Data!$AK$26),IF('Net zero activities &amp; levers'!$C$14="On",((Data!$AJ$26*'Net zero Intermediate calcs'!AR29)+Data!$AK$26)*(1-'Net zero supporting data'!U215),"ERROR"))</f>
        <v>279853.00795729004</v>
      </c>
      <c r="AS32" s="94">
        <f>IF('Net zero activities &amp; levers'!$C$14="Off",((Data!$AJ$26*'Net zero Intermediate calcs'!AS29)+Data!$AK$26),IF('Net zero activities &amp; levers'!$C$14="On",((Data!$AJ$26*'Net zero Intermediate calcs'!AS29)+Data!$AK$26)*(1-'Net zero supporting data'!V215),"ERROR"))</f>
        <v>289592.77384379972</v>
      </c>
      <c r="AT32" s="94">
        <f>IF('Net zero activities &amp; levers'!$C$14="Off",((Data!$AJ$26*'Net zero Intermediate calcs'!AT29)+Data!$AK$26),IF('Net zero activities &amp; levers'!$C$14="On",((Data!$AJ$26*'Net zero Intermediate calcs'!AT29)+Data!$AK$26)*(1-'Net zero supporting data'!W215),"ERROR"))</f>
        <v>299942.42110200692</v>
      </c>
      <c r="AU32" s="94">
        <f>IF('Net zero activities &amp; levers'!$C$14="Off",((Data!$AJ$26*'Net zero Intermediate calcs'!AU29)+Data!$AK$26),IF('Net zero activities &amp; levers'!$C$14="On",((Data!$AJ$26*'Net zero Intermediate calcs'!AU29)+Data!$AK$26)*(1-'Net zero supporting data'!X215),"ERROR"))</f>
        <v>311914.99649389554</v>
      </c>
      <c r="AV32" s="94">
        <f>IF('Net zero activities &amp; levers'!$C$14="Off",((Data!$AJ$26*'Net zero Intermediate calcs'!AV29)+Data!$AK$26),IF('Net zero activities &amp; levers'!$C$14="On",((Data!$AJ$26*'Net zero Intermediate calcs'!AV29)+Data!$AK$26)*(1-'Net zero supporting data'!Y215),"ERROR"))</f>
        <v>323261.06857813289</v>
      </c>
      <c r="AW32" s="94">
        <f>IF('Net zero activities &amp; levers'!$C$14="Off",((Data!$AJ$26*'Net zero Intermediate calcs'!AW29)+Data!$AK$26),IF('Net zero activities &amp; levers'!$C$14="On",((Data!$AJ$26*'Net zero Intermediate calcs'!AW29)+Data!$AK$26)*(1-'Net zero supporting data'!Z215),"ERROR"))</f>
        <v>335577.66463346081</v>
      </c>
      <c r="AX32" s="94">
        <f>IF('Net zero activities &amp; levers'!$C$14="Off",((Data!$AJ$26*'Net zero Intermediate calcs'!AX29)+Data!$AK$26),IF('Net zero activities &amp; levers'!$C$14="On",((Data!$AJ$26*'Net zero Intermediate calcs'!AX29)+Data!$AK$26)*(1-'Net zero supporting data'!AA215),"ERROR"))</f>
        <v>349118.84496263345</v>
      </c>
      <c r="AY32" s="94">
        <f>IF('Net zero activities &amp; levers'!$C$14="Off",((Data!$AJ$26*'Net zero Intermediate calcs'!AY29)+Data!$AK$26),IF('Net zero activities &amp; levers'!$C$14="On",((Data!$AJ$26*'Net zero Intermediate calcs'!AY29)+Data!$AK$26)*(1-'Net zero supporting data'!AB215),"ERROR"))</f>
        <v>361916.44514892856</v>
      </c>
      <c r="AZ32" s="94">
        <f>IF('Net zero activities &amp; levers'!$C$14="Off",((Data!$AJ$26*'Net zero Intermediate calcs'!AZ29)+Data!$AK$26),IF('Net zero activities &amp; levers'!$C$14="On",((Data!$AJ$26*'Net zero Intermediate calcs'!AZ29)+Data!$AK$26)*(1-'Net zero supporting data'!AC215),"ERROR"))</f>
        <v>375005.20472401811</v>
      </c>
      <c r="BA32" s="94">
        <f>IF('Net zero activities &amp; levers'!$C$14="Off",((Data!$AJ$26*'Net zero Intermediate calcs'!BA29)+Data!$AK$26),IF('Net zero activities &amp; levers'!$C$14="On",((Data!$AJ$26*'Net zero Intermediate calcs'!BA29)+Data!$AK$26)*(1-'Net zero supporting data'!AD215),"ERROR"))</f>
        <v>388210.81934372487</v>
      </c>
      <c r="BB32" s="94">
        <f>IF('Net zero activities &amp; levers'!$C$14="Off",((Data!$AJ$26*'Net zero Intermediate calcs'!BB29)+Data!$AK$26),IF('Net zero activities &amp; levers'!$C$14="On",((Data!$AJ$26*'Net zero Intermediate calcs'!BB29)+Data!$AK$26)*(1-'Net zero supporting data'!AE215),"ERROR"))</f>
        <v>402752.85088836087</v>
      </c>
      <c r="BC32" s="94">
        <f>IF('Net zero activities &amp; levers'!$C$14="Off",((Data!$AJ$26*'Net zero Intermediate calcs'!BC29)+Data!$AK$26),IF('Net zero activities &amp; levers'!$C$14="On",((Data!$AJ$26*'Net zero Intermediate calcs'!BC29)+Data!$AK$26)*(1-'Net zero supporting data'!AF215),"ERROR"))</f>
        <v>416526.17409941647</v>
      </c>
      <c r="BD32" s="94">
        <f>IF('Net zero activities &amp; levers'!$C$14="Off",((Data!$AJ$26*'Net zero Intermediate calcs'!BD29)+Data!$AK$26),IF('Net zero activities &amp; levers'!$C$14="On",((Data!$AJ$26*'Net zero Intermediate calcs'!BD29)+Data!$AK$26)*(1-'Net zero supporting data'!AG215),"ERROR"))</f>
        <v>430519.9023771208</v>
      </c>
      <c r="BE32" s="94">
        <f>IF('Net zero activities &amp; levers'!$C$14="Off",((Data!$AJ$26*'Net zero Intermediate calcs'!BE29)+Data!$AK$26),IF('Net zero activities &amp; levers'!$C$14="On",((Data!$AJ$26*'Net zero Intermediate calcs'!BE29)+Data!$AK$26)*(1-'Net zero supporting data'!AH215),"ERROR"))</f>
        <v>444983.05360347196</v>
      </c>
      <c r="BF32" s="94">
        <f>IF('Net zero activities &amp; levers'!$C$14="Off",((Data!$AJ$26*'Net zero Intermediate calcs'!BF29)+Data!$AK$26),IF('Net zero activities &amp; levers'!$C$14="On",((Data!$AJ$26*'Net zero Intermediate calcs'!BF29)+Data!$AK$26)*(1-'Net zero supporting data'!AI215),"ERROR"))</f>
        <v>459991.36621631193</v>
      </c>
      <c r="BG32" s="94">
        <f>IF('Net zero activities &amp; levers'!$C$14="Off",((Data!$AJ$26*'Net zero Intermediate calcs'!BG29)+Data!$AK$26),IF('Net zero activities &amp; levers'!$C$14="On",((Data!$AJ$26*'Net zero Intermediate calcs'!BG29)+Data!$AK$26)*(1-'Net zero supporting data'!AJ215),"ERROR"))</f>
        <v>475389.65860531828</v>
      </c>
      <c r="BH32" s="94">
        <f>IF('Net zero activities &amp; levers'!$C$14="Off",((Data!$AJ$26*'Net zero Intermediate calcs'!BH29)+Data!$AK$26),IF('Net zero activities &amp; levers'!$C$14="On",((Data!$AJ$26*'Net zero Intermediate calcs'!BH29)+Data!$AK$26)*(1-'Net zero supporting data'!AK215),"ERROR"))</f>
        <v>478447.26862896455</v>
      </c>
      <c r="BI32" s="94">
        <f>IF('Net zero activities &amp; levers'!$C$14="Off",((Data!$AJ$26*'Net zero Intermediate calcs'!BI29)+Data!$AK$26),IF('Net zero activities &amp; levers'!$C$14="On",((Data!$AJ$26*'Net zero Intermediate calcs'!BI29)+Data!$AK$26)*(1-'Net zero supporting data'!AL215),"ERROR"))</f>
        <v>478952.52342671587</v>
      </c>
      <c r="BJ32" s="94">
        <f>IF('Net zero activities &amp; levers'!$C$14="Off",((Data!$AJ$26*'Net zero Intermediate calcs'!BJ29)+Data!$AK$26),IF('Net zero activities &amp; levers'!$C$14="On",((Data!$AJ$26*'Net zero Intermediate calcs'!BJ29)+Data!$AK$26)*(1-'Net zero supporting data'!AM215),"ERROR"))</f>
        <v>479271.7239855231</v>
      </c>
      <c r="BK32" s="94">
        <f>IF('Net zero activities &amp; levers'!$C$14="Off",((Data!$AJ$26*'Net zero Intermediate calcs'!BK29)+Data!$AK$26),IF('Net zero activities &amp; levers'!$C$14="On",((Data!$AJ$26*'Net zero Intermediate calcs'!BK29)+Data!$AK$26)*(1-'Net zero supporting data'!AN215),"ERROR"))</f>
        <v>478429.45235726214</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419285.99149200961</v>
      </c>
      <c r="Z34" s="22">
        <f>((Data!$AJ$10*'Net zero Intermediate calcs'!Z4)+Data!$AK$10)*Drivers!AA4</f>
        <v>427660.19548096805</v>
      </c>
      <c r="AA34" s="22">
        <f>((Data!$AJ$10*'Net zero Intermediate calcs'!AA4)+Data!$AK$10)*Drivers!AB4</f>
        <v>437452.24598008755</v>
      </c>
      <c r="AB34" s="22">
        <f>((Data!$AJ$10*'Net zero Intermediate calcs'!AB4)+Data!$AK$10)*Drivers!AC4</f>
        <v>444966.14209508419</v>
      </c>
      <c r="AC34" s="22">
        <f>((Data!$AJ$10*'Net zero Intermediate calcs'!AC4)+Data!$AK$10)*Drivers!AD4</f>
        <v>450995.02687358501</v>
      </c>
      <c r="AD34" s="22">
        <f>((Data!$AJ$10*'Net zero Intermediate calcs'!AD4)+Data!$AK$10)*Drivers!AE4</f>
        <v>455503.05642644485</v>
      </c>
      <c r="AE34" s="22">
        <f>((Data!$AJ$10*'Net zero Intermediate calcs'!AE4)+Data!$AK$10)*Drivers!AF4</f>
        <v>461288.37157907075</v>
      </c>
      <c r="AF34" s="22">
        <f>((Data!$AJ$10*'Net zero Intermediate calcs'!AF4)+Data!$AK$10)*Drivers!AG4</f>
        <v>467304.40661090257</v>
      </c>
      <c r="AG34" s="22">
        <f>((Data!$AJ$10*'Net zero Intermediate calcs'!AG4)+Data!$AK$10)*Drivers!AH4</f>
        <v>446781.64148085692</v>
      </c>
      <c r="AH34" s="22">
        <f>((Data!$AJ$10*'Net zero Intermediate calcs'!AH4)+Data!$AK$10)*Drivers!AI4</f>
        <v>457727.0480416519</v>
      </c>
      <c r="AI34" s="22">
        <f>((Data!$AJ$10*'Net zero Intermediate calcs'!AI4)+Data!$AK$10)*Drivers!AJ4</f>
        <v>465456.52039918886</v>
      </c>
      <c r="AJ34" s="22">
        <f>((Data!$AJ$10*'Net zero Intermediate calcs'!AJ4)+Data!$AK$10)*Drivers!AK4</f>
        <v>472399.78949196491</v>
      </c>
      <c r="AK34" s="22">
        <f>((Data!$AJ$10*'Net zero Intermediate calcs'!AK4)+Data!$AK$10)*Drivers!AL4</f>
        <v>480016.7597875605</v>
      </c>
      <c r="AL34" s="22">
        <f>((Data!$AJ$10*'Net zero Intermediate calcs'!AL4)+Data!$AK$10)*Drivers!AM4</f>
        <v>488593.12444373959</v>
      </c>
      <c r="AM34" s="22">
        <f>((Data!$AJ$10*'Net zero Intermediate calcs'!AM4)+Data!$AK$10)*Drivers!AN4</f>
        <v>497341.12684701948</v>
      </c>
      <c r="AN34" s="22">
        <f>((Data!$AJ$10*'Net zero Intermediate calcs'!AN4)+Data!$AK$10)*Drivers!AO4</f>
        <v>506921.2746057575</v>
      </c>
      <c r="AO34" s="22">
        <f>((Data!$AJ$10*'Net zero Intermediate calcs'!AO4)+Data!$AK$10)*Drivers!AP4</f>
        <v>517083.61425207072</v>
      </c>
      <c r="AP34" s="22">
        <f>((Data!$AJ$10*'Net zero Intermediate calcs'!AP4)+Data!$AK$10)*Drivers!AQ4</f>
        <v>527689.02803187864</v>
      </c>
      <c r="AQ34" s="22">
        <f>((Data!$AJ$10*'Net zero Intermediate calcs'!AQ4)+Data!$AK$10)*Drivers!AR4</f>
        <v>538300.90174539818</v>
      </c>
      <c r="AR34" s="22">
        <f>((Data!$AJ$10*'Net zero Intermediate calcs'!AR4)+Data!$AK$10)*Drivers!AS4</f>
        <v>550418.94155793299</v>
      </c>
      <c r="AS34" s="22">
        <f>((Data!$AJ$10*'Net zero Intermediate calcs'!AS4)+Data!$AK$10)*Drivers!AT4</f>
        <v>563204.20340956957</v>
      </c>
      <c r="AT34" s="22">
        <f>((Data!$AJ$10*'Net zero Intermediate calcs'!AT4)+Data!$AK$10)*Drivers!AU4</f>
        <v>576669.59832000721</v>
      </c>
      <c r="AU34" s="22">
        <f>((Data!$AJ$10*'Net zero Intermediate calcs'!AU4)+Data!$AK$10)*Drivers!AV4</f>
        <v>591913.45579340635</v>
      </c>
      <c r="AV34" s="22">
        <f>((Data!$AJ$10*'Net zero Intermediate calcs'!AV4)+Data!$AK$10)*Drivers!AW4</f>
        <v>606497.50110757281</v>
      </c>
      <c r="AW34" s="22">
        <f>((Data!$AJ$10*'Net zero Intermediate calcs'!AW4)+Data!$AK$10)*Drivers!AX4</f>
        <v>621825.59270875878</v>
      </c>
      <c r="AX34" s="22">
        <f>((Data!$AJ$10*'Net zero Intermediate calcs'!AX4)+Data!$AK$10)*Drivers!AY4</f>
        <v>638495.63442011888</v>
      </c>
      <c r="AY34" s="22">
        <f>((Data!$AJ$10*'Net zero Intermediate calcs'!AY4)+Data!$AK$10)*Drivers!AZ4</f>
        <v>654374.19415617781</v>
      </c>
      <c r="AZ34" s="22">
        <f>((Data!$AJ$10*'Net zero Intermediate calcs'!AZ4)+Data!$AK$10)*Drivers!BA4</f>
        <v>670583.06142097805</v>
      </c>
      <c r="BA34" s="22">
        <f>((Data!$AJ$10*'Net zero Intermediate calcs'!BA4)+Data!$AK$10)*Drivers!BB4</f>
        <v>686933.39357348473</v>
      </c>
      <c r="BB34" s="22">
        <f>((Data!$AJ$10*'Net zero Intermediate calcs'!BB4)+Data!$AK$10)*Drivers!BC4</f>
        <v>704436.45477135223</v>
      </c>
      <c r="BC34" s="22">
        <f>((Data!$AJ$10*'Net zero Intermediate calcs'!BC4)+Data!$AK$10)*Drivers!BD4</f>
        <v>721117.01917746151</v>
      </c>
      <c r="BD34" s="22">
        <f>((Data!$AJ$10*'Net zero Intermediate calcs'!BD4)+Data!$AK$10)*Drivers!BE4</f>
        <v>738047.37682968553</v>
      </c>
      <c r="BE34" s="22">
        <f>((Data!$AJ$10*'Net zero Intermediate calcs'!BE4)+Data!$AK$10)*Drivers!BF4</f>
        <v>755497.53666555276</v>
      </c>
      <c r="BF34" s="22">
        <f>((Data!$AJ$10*'Net zero Intermediate calcs'!BF4)+Data!$AK$10)*Drivers!BG4</f>
        <v>773549.66891582776</v>
      </c>
      <c r="BG34" s="22">
        <f>((Data!$AJ$10*'Net zero Intermediate calcs'!BG4)+Data!$AK$10)*Drivers!BH4</f>
        <v>791716.16251136514</v>
      </c>
      <c r="BH34" s="22">
        <f>((Data!$AJ$10*'Net zero Intermediate calcs'!BH4)+Data!$AK$10)*Drivers!BI4</f>
        <v>796512.58312154631</v>
      </c>
      <c r="BI34" s="22">
        <f>((Data!$AJ$10*'Net zero Intermediate calcs'!BI4)+Data!$AK$10)*Drivers!BJ4</f>
        <v>798549.75352332799</v>
      </c>
      <c r="BJ34" s="22">
        <f>((Data!$AJ$10*'Net zero Intermediate calcs'!BJ4)+Data!$AK$10)*Drivers!BK4</f>
        <v>800392.84007606073</v>
      </c>
      <c r="BK34" s="22">
        <f>((Data!$AJ$10*'Net zero Intermediate calcs'!BK4)+Data!$AK$10)*Drivers!BL4</f>
        <v>800984.50484772807</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8.0531990670072648</v>
      </c>
      <c r="AA35" s="45">
        <f>AA34*ttokg/Drivers!AB4</f>
        <v>8.1141356045081068</v>
      </c>
      <c r="AB35" s="45">
        <f>AB34*ttokg/Drivers!AC4</f>
        <v>8.1271625194806241</v>
      </c>
      <c r="AC35" s="45">
        <f>AC34*ttokg/Drivers!AD4</f>
        <v>8.1085132969220055</v>
      </c>
      <c r="AD35" s="45">
        <f>AD34*ttokg/Drivers!AE4</f>
        <v>8.0588704425192184</v>
      </c>
      <c r="AE35" s="45">
        <f>AE34*ttokg/Drivers!AF4</f>
        <v>8.0313456128790985</v>
      </c>
      <c r="AF35" s="45">
        <f>AF34*ttokg/Drivers!AG4</f>
        <v>8.0066088979239591</v>
      </c>
      <c r="AG35" s="45">
        <f>AG34*ttokg/Drivers!AH4</f>
        <v>7.5331564646067362</v>
      </c>
      <c r="AH35" s="45">
        <f>AH34*ttokg/Drivers!AI4</f>
        <v>7.6298547998617234</v>
      </c>
      <c r="AI35" s="45">
        <f>AI34*ttokg/Drivers!AJ4</f>
        <v>7.6703793530333773</v>
      </c>
      <c r="AJ35" s="45">
        <f>AJ34*ttokg/Drivers!AK4</f>
        <v>7.69618410819972</v>
      </c>
      <c r="AK35" s="45">
        <f>AK34*ttokg/Drivers!AL4</f>
        <v>7.7312582805529546</v>
      </c>
      <c r="AL35" s="45">
        <f>AL34*ttokg/Drivers!AM4</f>
        <v>7.7798130411650162</v>
      </c>
      <c r="AM35" s="45">
        <f>AM34*ttokg/Drivers!AN4</f>
        <v>7.8418917147646789</v>
      </c>
      <c r="AN35" s="45">
        <f>AN34*ttokg/Drivers!AO4</f>
        <v>7.915013190477814</v>
      </c>
      <c r="AO35" s="45">
        <f>AO34*ttokg/Drivers!AP4</f>
        <v>7.9949648417645856</v>
      </c>
      <c r="AP35" s="45">
        <f>AP34*ttokg/Drivers!AQ4</f>
        <v>8.0793887357754102</v>
      </c>
      <c r="AQ35" s="45">
        <f>AQ34*ttokg/Drivers!AR4</f>
        <v>8.1615041423073773</v>
      </c>
      <c r="AR35" s="45">
        <f>AR34*ttokg/Drivers!AS4</f>
        <v>8.2746152271714255</v>
      </c>
      <c r="AS35" s="45">
        <f>AS34*ttokg/Drivers!AT4</f>
        <v>8.3951732647759822</v>
      </c>
      <c r="AT35" s="45">
        <f>AT34*ttokg/Drivers!AU4</f>
        <v>8.5231507860832991</v>
      </c>
      <c r="AU35" s="45">
        <f>AU34*ttokg/Drivers!AV4</f>
        <v>8.6744244208646375</v>
      </c>
      <c r="AV35" s="45">
        <f>AV34*ttokg/Drivers!AW4</f>
        <v>8.8129399238310757</v>
      </c>
      <c r="AW35" s="45">
        <f>AW34*ttokg/Drivers!AX4</f>
        <v>8.9699997492742813</v>
      </c>
      <c r="AX35" s="45">
        <f>AX34*ttokg/Drivers!AY4</f>
        <v>9.1435283383333736</v>
      </c>
      <c r="AY35" s="45">
        <f>AY34*ttokg/Drivers!AZ4</f>
        <v>9.3028087314672234</v>
      </c>
      <c r="AZ35" s="45">
        <f>AZ34*ttokg/Drivers!BA4</f>
        <v>9.463952489676366</v>
      </c>
      <c r="BA35" s="45">
        <f>BA34*ttokg/Drivers!BB4</f>
        <v>9.6242444631128414</v>
      </c>
      <c r="BB35" s="45">
        <f>BB34*ttokg/Drivers!BC4</f>
        <v>9.8085499760474608</v>
      </c>
      <c r="BC35" s="45">
        <f>BC34*ttokg/Drivers!BD4</f>
        <v>9.9788317841093743</v>
      </c>
      <c r="BD35" s="45">
        <f>BD34*ttokg/Drivers!BE4</f>
        <v>10.150073024922831</v>
      </c>
      <c r="BE35" s="45">
        <f>BE34*ttokg/Drivers!BF4</f>
        <v>10.325924566519252</v>
      </c>
      <c r="BF35" s="45">
        <f>BF34*ttokg/Drivers!BG4</f>
        <v>10.50739526315237</v>
      </c>
      <c r="BG35" s="45">
        <f>BG34*ttokg/Drivers!BH4</f>
        <v>10.699537661459445</v>
      </c>
      <c r="BH35" s="45">
        <f>BH34*ttokg/Drivers!BI4</f>
        <v>10.709686980583355</v>
      </c>
      <c r="BI35" s="45">
        <f>BI34*ttokg/Drivers!BJ4</f>
        <v>10.682545522552145</v>
      </c>
      <c r="BJ35" s="45">
        <f>BJ34*ttokg/Drivers!BK4</f>
        <v>10.652820345519936</v>
      </c>
      <c r="BK35" s="45">
        <f>BK34*ttokg/Drivers!BL4</f>
        <v>10.60655035943498</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0.1371513744368707</v>
      </c>
      <c r="AP36" s="45"/>
      <c r="AQ36" s="45">
        <f>(AQ37-AE37)/AE37</f>
        <v>0.16933931891464093</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448982.05019678239</v>
      </c>
      <c r="Z37" s="22">
        <f>((Data!$AJ$29*'Net zero Intermediate calcs'!Z34)+Data!$AK$29)</f>
        <v>458090.69820274448</v>
      </c>
      <c r="AA37" s="22">
        <f>((Data!$AJ$29*'Net zero Intermediate calcs'!AA34)+Data!$AK$29)</f>
        <v>468741.5423152938</v>
      </c>
      <c r="AB37" s="22">
        <f>((Data!$AJ$29*'Net zero Intermediate calcs'!AB34)+Data!$AK$29)</f>
        <v>476914.43074207578</v>
      </c>
      <c r="AC37" s="22">
        <f>((Data!$AJ$29*'Net zero Intermediate calcs'!AC34)+Data!$AK$29)</f>
        <v>483472.06766951072</v>
      </c>
      <c r="AD37" s="22">
        <f>((Data!$AJ$29*'Net zero Intermediate calcs'!AD34)+Data!$AK$29)</f>
        <v>488375.46558668779</v>
      </c>
      <c r="AE37" s="22">
        <f>((Data!$AJ$29*'Net zero Intermediate calcs'!AE34)+Data!$AK$29)</f>
        <v>494668.17106631421</v>
      </c>
      <c r="AF37" s="22">
        <f>((Data!$AJ$29*'Net zero Intermediate calcs'!AF34)+Data!$AK$29)</f>
        <v>501211.83128389966</v>
      </c>
      <c r="AG37" s="22">
        <f>((Data!$AJ$29*'Net zero Intermediate calcs'!AG34)+Data!$AK$29)</f>
        <v>478889.15513162356</v>
      </c>
      <c r="AH37" s="22">
        <f>((Data!$AJ$29*'Net zero Intermediate calcs'!AH34)+Data!$AK$29)</f>
        <v>490794.50825842615</v>
      </c>
      <c r="AI37" s="22">
        <f>((Data!$AJ$29*'Net zero Intermediate calcs'!AI34)+Data!$AK$29)</f>
        <v>499201.87964195688</v>
      </c>
      <c r="AJ37" s="22">
        <f>((Data!$AJ$29*'Net zero Intermediate calcs'!AJ34)+Data!$AK$29)</f>
        <v>506754.09526270855</v>
      </c>
      <c r="AK37" s="22">
        <f>((Data!$AJ$29*'Net zero Intermediate calcs'!AK34)+Data!$AK$29)</f>
        <v>515039.09779977694</v>
      </c>
      <c r="AL37" s="22">
        <f>((Data!$AJ$29*'Net zero Intermediate calcs'!AL34)+Data!$AK$29)</f>
        <v>524367.63659903617</v>
      </c>
      <c r="AM37" s="22">
        <f>((Data!$AJ$29*'Net zero Intermediate calcs'!AM34)+Data!$AK$29)</f>
        <v>533882.86631541862</v>
      </c>
      <c r="AN37" s="22">
        <f>((Data!$AJ$29*'Net zero Intermediate calcs'!AN34)+Data!$AK$29)</f>
        <v>544303.22315106634</v>
      </c>
      <c r="AO37" s="22">
        <f>((Data!$AJ$29*'Net zero Intermediate calcs'!AO34)+Data!$AK$29)</f>
        <v>555356.83193314867</v>
      </c>
      <c r="AP37" s="22">
        <f>((Data!$AJ$29*'Net zero Intermediate calcs'!AP34)+Data!$AK$29)</f>
        <v>566892.37384318816</v>
      </c>
      <c r="AQ37" s="22">
        <f>((Data!$AJ$29*'Net zero Intermediate calcs'!AQ34)+Data!$AK$29)</f>
        <v>578434.94224343495</v>
      </c>
      <c r="AR37" s="22">
        <f>((Data!$AJ$29*'Net zero Intermediate calcs'!AR34)+Data!$AK$29)</f>
        <v>591615.77224472817</v>
      </c>
      <c r="AS37" s="22">
        <f>((Data!$AJ$29*'Net zero Intermediate calcs'!AS34)+Data!$AK$29)</f>
        <v>605522.3417555932</v>
      </c>
      <c r="AT37" s="22">
        <f>((Data!$AJ$29*'Net zero Intermediate calcs'!AT34)+Data!$AK$29)</f>
        <v>620168.69413274666</v>
      </c>
      <c r="AU37" s="22">
        <f>((Data!$AJ$29*'Net zero Intermediate calcs'!AU34)+Data!$AK$29)</f>
        <v>636749.48583083809</v>
      </c>
      <c r="AV37" s="22">
        <f>((Data!$AJ$29*'Net zero Intermediate calcs'!AV34)+Data!$AK$29)</f>
        <v>652612.5977689873</v>
      </c>
      <c r="AW37" s="22">
        <f>((Data!$AJ$29*'Net zero Intermediate calcs'!AW34)+Data!$AK$29)</f>
        <v>669285.01119269128</v>
      </c>
      <c r="AX37" s="22">
        <f>((Data!$AJ$29*'Net zero Intermediate calcs'!AX34)+Data!$AK$29)</f>
        <v>687417.06797011057</v>
      </c>
      <c r="AY37" s="22">
        <f>((Data!$AJ$29*'Net zero Intermediate calcs'!AY34)+Data!$AK$29)</f>
        <v>704688.22731470061</v>
      </c>
      <c r="AZ37" s="22">
        <f>((Data!$AJ$29*'Net zero Intermediate calcs'!AZ34)+Data!$AK$29)</f>
        <v>722318.66319673718</v>
      </c>
      <c r="BA37" s="22">
        <f>((Data!$AJ$29*'Net zero Intermediate calcs'!BA34)+Data!$AK$29)</f>
        <v>740102.97088187537</v>
      </c>
      <c r="BB37" s="22">
        <f>((Data!$AJ$29*'Net zero Intermediate calcs'!BB34)+Data!$AK$29)</f>
        <v>759141.10557364998</v>
      </c>
      <c r="BC37" s="22">
        <f>((Data!$AJ$29*'Net zero Intermediate calcs'!BC34)+Data!$AK$29)</f>
        <v>777284.60791922966</v>
      </c>
      <c r="BD37" s="22">
        <f>((Data!$AJ$29*'Net zero Intermediate calcs'!BD34)+Data!$AK$29)</f>
        <v>795699.81116391858</v>
      </c>
      <c r="BE37" s="22">
        <f>((Data!$AJ$29*'Net zero Intermediate calcs'!BE34)+Data!$AK$29)</f>
        <v>814680.40487793204</v>
      </c>
      <c r="BF37" s="22">
        <f>((Data!$AJ$29*'Net zero Intermediate calcs'!BF34)+Data!$AK$29)</f>
        <v>834315.7658796031</v>
      </c>
      <c r="BG37" s="22">
        <f>((Data!$AJ$29*'Net zero Intermediate calcs'!BG34)+Data!$AK$29)</f>
        <v>854075.51807604963</v>
      </c>
      <c r="BH37" s="22">
        <f>((Data!$AJ$29*'Net zero Intermediate calcs'!BH34)+Data!$AK$29)</f>
        <v>859292.59985293099</v>
      </c>
      <c r="BI37" s="22">
        <f>((Data!$AJ$29*'Net zero Intermediate calcs'!BI34)+Data!$AK$29)</f>
        <v>861508.43650349043</v>
      </c>
      <c r="BJ37" s="22">
        <f>((Data!$AJ$29*'Net zero Intermediate calcs'!BJ34)+Data!$AK$29)</f>
        <v>863513.16754127014</v>
      </c>
      <c r="BK37" s="22">
        <f>((Data!$AJ$29*'Net zero Intermediate calcs'!BK34)+Data!$AK$29)</f>
        <v>864156.72317351308</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1780536.5679391946</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1834642.5186756095</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1905076.8868757146</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1943924.6182197339</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1961369.2810630389</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1956860.8704089588</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1968044.8895064986</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1981185.0437649272</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1649789.6185467583</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1743868.4196862476</v>
      </c>
      <c r="AI39" s="94">
        <f>IF('Net zero activities &amp; levers'!$C$12="Off",((Data!$AJ$11*'Intermediate calculations'!AI4)+Data!$AK$11)*Drivers!AJ4,IF('Net zero activities &amp; levers'!$C$12="PB",((Data!$AJ$11*'Intermediate calculations'!AI4)+Data!$AK$11)*Drivers!AJ4,IF('Net zero activities &amp; levers'!$C$12="MS",'Net zero supporting data'!L207,"ERROR")))</f>
        <v>1795775.8073278628</v>
      </c>
      <c r="AJ39" s="94">
        <f>IF('Net zero activities &amp; levers'!$C$12="Off",((Data!$AJ$11*'Intermediate calculations'!AJ4)+Data!$AK$11)*Drivers!AK4,IF('Net zero activities &amp; levers'!$C$12="PB",((Data!$AJ$11*'Intermediate calculations'!AJ4)+Data!$AK$11)*Drivers!AK4,IF('Net zero activities &amp; levers'!$C$12="MS",'Net zero supporting data'!M207,"ERROR")))</f>
        <v>1836953.2223360152</v>
      </c>
      <c r="AK39" s="94">
        <f>IF('Net zero activities &amp; levers'!$C$12="Off",((Data!$AJ$11*'Intermediate calculations'!AK4)+Data!$AK$11)*Drivers!AL4,IF('Net zero activities &amp; levers'!$C$12="PB",((Data!$AJ$11*'Intermediate calculations'!AK4)+Data!$AK$11)*Drivers!AL4,IF('Net zero activities &amp; levers'!$C$12="MS",'Net zero supporting data'!N207,"ERROR")))</f>
        <v>1886289.6718403443</v>
      </c>
      <c r="AL39" s="94">
        <f>IF('Net zero activities &amp; levers'!$C$12="Off",((Data!$AJ$11*'Intermediate calculations'!AL4)+Data!$AK$11)*Drivers!AM4,IF('Net zero activities &amp; levers'!$C$12="PB",((Data!$AJ$11*'Intermediate calculations'!AL4)+Data!$AK$11)*Drivers!AM4,IF('Net zero activities &amp; levers'!$C$12="MS",'Net zero supporting data'!O207,"ERROR")))</f>
        <v>1947476.3971190047</v>
      </c>
      <c r="AM39" s="94">
        <f>IF('Net zero activities &amp; levers'!$C$12="Off",((Data!$AJ$11*'Intermediate calculations'!AM4)+Data!$AK$11)*Drivers!AN4,IF('Net zero activities &amp; levers'!$C$12="PB",((Data!$AJ$11*'Intermediate calculations'!AM4)+Data!$AK$11)*Drivers!AN4,IF('Net zero activities &amp; levers'!$C$12="MS",'Net zero supporting data'!P207,"ERROR")))</f>
        <v>2017609.5329084573</v>
      </c>
      <c r="AN39" s="94">
        <f>IF('Net zero activities &amp; levers'!$C$12="Off",((Data!$AJ$11*'Intermediate calculations'!AN4)+Data!$AK$11)*Drivers!AO4,IF('Net zero activities &amp; levers'!$C$12="PB",((Data!$AJ$11*'Intermediate calculations'!AN4)+Data!$AK$11)*Drivers!AO4,IF('Net zero activities &amp; levers'!$C$12="MS",'Net zero supporting data'!Q207,"ERROR")))</f>
        <v>2098088.7411760581</v>
      </c>
      <c r="AO39" s="94">
        <f>IF('Net zero activities &amp; levers'!$C$12="Off",((Data!$AJ$11*'Intermediate calculations'!AO4)+Data!$AK$11)*Drivers!AP4,IF('Net zero activities &amp; levers'!$C$12="PB",((Data!$AJ$11*'Intermediate calculations'!AO4)+Data!$AK$11)*Drivers!AP4,IF('Net zero activities &amp; levers'!$C$12="MS",'Net zero supporting data'!R207,"ERROR")))</f>
        <v>2185674.7228984721</v>
      </c>
      <c r="AP39" s="94">
        <f>IF('Net zero activities &amp; levers'!$C$12="Off",((Data!$AJ$11*'Intermediate calculations'!AP4)+Data!$AK$11)*Drivers!AQ4,IF('Net zero activities &amp; levers'!$C$12="PB",((Data!$AJ$11*'Intermediate calculations'!AP4)+Data!$AK$11)*Drivers!AQ4,IF('Net zero activities &amp; levers'!$C$12="MS",'Net zero supporting data'!S207,"ERROR")))</f>
        <v>2278562.672797455</v>
      </c>
      <c r="AQ39" s="94">
        <f>IF('Net zero activities &amp; levers'!$C$12="Off",((Data!$AJ$11*'Intermediate calculations'!AQ4)+Data!$AK$11)*Drivers!AR4,IF('Net zero activities &amp; levers'!$C$12="PB",((Data!$AJ$11*'Intermediate calculations'!AQ4)+Data!$AK$11)*Drivers!AR4,IF('Net zero activities &amp; levers'!$C$12="MS",'Net zero supporting data'!T207,"ERROR")))</f>
        <v>2371097.279127059</v>
      </c>
      <c r="AR39" s="94">
        <f>IF('Net zero activities &amp; levers'!$C$12="Off",((Data!$AJ$11*'Intermediate calculations'!AR4)+Data!$AK$11)*Drivers!AS4,IF('Net zero activities &amp; levers'!$C$12="PB",((Data!$AJ$11*'Intermediate calculations'!AR4)+Data!$AK$11)*Drivers!AS4,IF('Net zero activities &amp; levers'!$C$12="MS",'Net zero supporting data'!U207,"ERROR")))</f>
        <v>2488715.6368589588</v>
      </c>
      <c r="AS39" s="94">
        <f>IF('Net zero activities &amp; levers'!$C$12="Off",((Data!$AJ$11*'Intermediate calculations'!AS4)+Data!$AK$11)*Drivers!AT4,IF('Net zero activities &amp; levers'!$C$12="PB",((Data!$AJ$11*'Intermediate calculations'!AS4)+Data!$AK$11)*Drivers!AT4,IF('Net zero activities &amp; levers'!$C$12="MS",'Net zero supporting data'!V207,"ERROR")))</f>
        <v>2614635.0291219009</v>
      </c>
      <c r="AT39" s="94">
        <f>IF('Net zero activities &amp; levers'!$C$12="Off",((Data!$AJ$11*'Intermediate calculations'!AT4)+Data!$AK$11)*Drivers!AU4,IF('Net zero activities &amp; levers'!$C$12="PB",((Data!$AJ$11*'Intermediate calculations'!AT4)+Data!$AK$11)*Drivers!AU4,IF('Net zero activities &amp; levers'!$C$12="MS",'Net zero supporting data'!W207,"ERROR")))</f>
        <v>2749019.7050304208</v>
      </c>
      <c r="AU39" s="94">
        <f>IF('Net zero activities &amp; levers'!$C$12="Off",((Data!$AJ$11*'Intermediate calculations'!AU4)+Data!$AK$11)*Drivers!AV4,IF('Net zero activities &amp; levers'!$C$12="PB",((Data!$AJ$11*'Intermediate calculations'!AU4)+Data!$AK$11)*Drivers!AV4,IF('Net zero activities &amp; levers'!$C$12="MS",'Net zero supporting data'!X207,"ERROR")))</f>
        <v>2906082.3455763748</v>
      </c>
      <c r="AV39" s="94">
        <f>IF('Net zero activities &amp; levers'!$C$12="Off",((Data!$AJ$11*'Intermediate calculations'!AV4)+Data!$AK$11)*Drivers!AW4,IF('Net zero activities &amp; levers'!$C$12="PB",((Data!$AJ$11*'Intermediate calculations'!AV4)+Data!$AK$11)*Drivers!AW4,IF('Net zero activities &amp; levers'!$C$12="MS",'Net zero supporting data'!Y207,"ERROR")))</f>
        <v>3054261.7139696702</v>
      </c>
      <c r="AW39" s="94">
        <f>IF('Net zero activities &amp; levers'!$C$12="Off",((Data!$AJ$11*'Intermediate calculations'!AW4)+Data!$AK$11)*Drivers!AX4,IF('Net zero activities &amp; levers'!$C$12="PB",((Data!$AJ$11*'Intermediate calculations'!AW4)+Data!$AK$11)*Drivers!AX4,IF('Net zero activities &amp; levers'!$C$12="MS",'Net zero supporting data'!Z207,"ERROR")))</f>
        <v>3217542.450823999</v>
      </c>
      <c r="AX39" s="94">
        <f>IF('Net zero activities &amp; levers'!$C$12="Off",((Data!$AJ$11*'Intermediate calculations'!AX4)+Data!$AK$11)*Drivers!AY4,IF('Net zero activities &amp; levers'!$C$12="PB",((Data!$AJ$11*'Intermediate calculations'!AX4)+Data!$AK$11)*Drivers!AY4,IF('Net zero activities &amp; levers'!$C$12="MS",'Net zero supporting data'!AA207,"ERROR")))</f>
        <v>3397934.8661401696</v>
      </c>
      <c r="AY39" s="94">
        <f>IF('Net zero activities &amp; levers'!$C$12="Off",((Data!$AJ$11*'Intermediate calculations'!AY4)+Data!$AK$11)*Drivers!AZ4,IF('Net zero activities &amp; levers'!$C$12="PB",((Data!$AJ$11*'Intermediate calculations'!AY4)+Data!$AK$11)*Drivers!AZ4,IF('Net zero activities &amp; levers'!$C$12="MS",'Net zero supporting data'!AB207,"ERROR")))</f>
        <v>3567824.293012694</v>
      </c>
      <c r="AZ39" s="94">
        <f>IF('Net zero activities &amp; levers'!$C$12="Off",((Data!$AJ$11*'Intermediate calculations'!AZ4)+Data!$AK$11)*Drivers!BA4,IF('Net zero activities &amp; levers'!$C$12="PB",((Data!$AJ$11*'Intermediate calculations'!AZ4)+Data!$AK$11)*Drivers!BA4,IF('Net zero activities &amp; levers'!$C$12="MS",'Net zero supporting data'!AC207,"ERROR")))</f>
        <v>3741728.0383438389</v>
      </c>
      <c r="BA39" s="94">
        <f>IF('Net zero activities &amp; levers'!$C$12="Off",((Data!$AJ$11*'Intermediate calculations'!BA4)+Data!$AK$11)*Drivers!BB4,IF('Net zero activities &amp; levers'!$C$12="PB",((Data!$AJ$11*'Intermediate calculations'!BA4)+Data!$AK$11)*Drivers!BB4,IF('Net zero activities &amp; levers'!$C$12="MS",'Net zero supporting data'!AD207,"ERROR")))</f>
        <v>3917200.0223900722</v>
      </c>
      <c r="BB39" s="94">
        <f>IF('Net zero activities &amp; levers'!$C$12="Off",((Data!$AJ$11*'Intermediate calculations'!BB4)+Data!$AK$11)*Drivers!BC4,IF('Net zero activities &amp; levers'!$C$12="PB",((Data!$AJ$11*'Intermediate calculations'!BB4)+Data!$AK$11)*Drivers!BC4,IF('Net zero activities &amp; levers'!$C$12="MS",'Net zero supporting data'!AE207,"ERROR")))</f>
        <v>4112848.9486612207</v>
      </c>
      <c r="BC39" s="94">
        <f>IF('Net zero activities &amp; levers'!$C$12="Off",((Data!$AJ$11*'Intermediate calculations'!BC4)+Data!$AK$11)*Drivers!BD4,IF('Net zero activities &amp; levers'!$C$12="PB",((Data!$AJ$11*'Intermediate calculations'!BC4)+Data!$AK$11)*Drivers!BD4,IF('Net zero activities &amp; levers'!$C$12="MS",'Net zero supporting data'!AF207,"ERROR")))</f>
        <v>4297660.522321919</v>
      </c>
      <c r="BD39" s="94">
        <f>IF('Net zero activities &amp; levers'!$C$12="Off",((Data!$AJ$11*'Intermediate calculations'!BD4)+Data!$AK$11)*Drivers!BE4,IF('Net zero activities &amp; levers'!$C$12="PB",((Data!$AJ$11*'Intermediate calculations'!BD4)+Data!$AK$11)*Drivers!BE4,IF('Net zero activities &amp; levers'!$C$12="MS",'Net zero supporting data'!AG207,"ERROR")))</f>
        <v>4485512.0878863074</v>
      </c>
      <c r="BE39" s="94">
        <f>IF('Net zero activities &amp; levers'!$C$12="Off",((Data!$AJ$11*'Intermediate calculations'!BE4)+Data!$AK$11)*Drivers!BF4,IF('Net zero activities &amp; levers'!$C$12="PB",((Data!$AJ$11*'Intermediate calculations'!BE4)+Data!$AK$11)*Drivers!BF4,IF('Net zero activities &amp; levers'!$C$12="MS",'Net zero supporting data'!AH207,"ERROR")))</f>
        <v>4679897.1433245726</v>
      </c>
      <c r="BF39" s="94">
        <f>IF('Net zero activities &amp; levers'!$C$12="Off",((Data!$AJ$11*'Intermediate calculations'!BF4)+Data!$AK$11)*Drivers!BG4,IF('Net zero activities &amp; levers'!$C$12="PB",((Data!$AJ$11*'Intermediate calculations'!BF4)+Data!$AK$11)*Drivers!BG4,IF('Net zero activities &amp; levers'!$C$12="MS",'Net zero supporting data'!AI207,"ERROR")))</f>
        <v>4881878.0027116966</v>
      </c>
      <c r="BG39" s="94">
        <f>IF('Net zero activities &amp; levers'!$C$12="Off",((Data!$AJ$11*'Intermediate calculations'!BG4)+Data!$AK$11)*Drivers!BH4,IF('Net zero activities &amp; levers'!$C$12="PB",((Data!$AJ$11*'Intermediate calculations'!BG4)+Data!$AK$11)*Drivers!BH4,IF('Net zero activities &amp; levers'!$C$12="MS",'Net zero supporting data'!AJ207,"ERROR")))</f>
        <v>5090816.696228018</v>
      </c>
      <c r="BH39" s="94">
        <f>IF('Net zero activities &amp; levers'!$C$12="Off",((Data!$AJ$11*'Intermediate calculations'!BH4)+Data!$AK$11)*Drivers!BI4,IF('Net zero activities &amp; levers'!$C$12="PB",((Data!$AJ$11*'Intermediate calculations'!BH4)+Data!$AK$11)*Drivers!BI4,IF('Net zero activities &amp; levers'!$C$12="MS",'Net zero supporting data'!AK207,"ERROR")))</f>
        <v>5126574.2668363024</v>
      </c>
      <c r="BI39" s="94">
        <f>IF('Net zero activities &amp; levers'!$C$12="Off",((Data!$AJ$11*'Intermediate calculations'!BI4)+Data!$AK$11)*Drivers!BJ4,IF('Net zero activities &amp; levers'!$C$12="PB",((Data!$AJ$11*'Intermediate calculations'!BI4)+Data!$AK$11)*Drivers!BJ4,IF('Net zero activities &amp; levers'!$C$12="MS",'Net zero supporting data'!AL207,"ERROR")))</f>
        <v>5126484.7852534931</v>
      </c>
      <c r="BJ39" s="94">
        <f>IF('Net zero activities &amp; levers'!$C$12="Off",((Data!$AJ$11*'Intermediate calculations'!BJ4)+Data!$AK$11)*Drivers!BK4,IF('Net zero activities &amp; levers'!$C$12="PB",((Data!$AJ$11*'Intermediate calculations'!BJ4)+Data!$AK$11)*Drivers!BK4,IF('Net zero activities &amp; levers'!$C$12="MS",'Net zero supporting data'!AM207,"ERROR")))</f>
        <v>5123748.2415148644</v>
      </c>
      <c r="BK39" s="94">
        <f>IF('Net zero activities &amp; levers'!$C$12="Off",((Data!$AJ$11*'Intermediate calculations'!BK4)+Data!$AK$11)*Drivers!BL4,IF('Net zero activities &amp; levers'!$C$12="PB",((Data!$AJ$11*'Intermediate calculations'!BK4)+Data!$AK$11)*Drivers!BL4,IF('Net zero activities &amp; levers'!$C$12="MS",'Net zero supporting data'!AN207,"ERROR")))</f>
        <v>5104678.9335356783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34.028128767747212</v>
      </c>
      <c r="Z40" s="45">
        <f>Z39*ttokg/Drivers!AA4</f>
        <v>34.54785265454472</v>
      </c>
      <c r="AA40" s="45">
        <f>AA39*ttokg/Drivers!AB4</f>
        <v>35.336547792755724</v>
      </c>
      <c r="AB40" s="45">
        <f>AB39*ttokg/Drivers!AC4</f>
        <v>35.505153770812349</v>
      </c>
      <c r="AC40" s="45">
        <f>AC39*ttokg/Drivers!AD4</f>
        <v>35.263778862315206</v>
      </c>
      <c r="AD40" s="45">
        <f>AD39*ttokg/Drivers!AE4</f>
        <v>34.62125666594239</v>
      </c>
      <c r="AE40" s="45">
        <f>AE39*ttokg/Drivers!AF4</f>
        <v>34.265005716880047</v>
      </c>
      <c r="AF40" s="45">
        <f>AF39*ttokg/Drivers!AG4</f>
        <v>33.944841040307125</v>
      </c>
      <c r="AG40" s="45">
        <f>AG39*ttokg/Drivers!AH4</f>
        <v>27.816996439252971</v>
      </c>
      <c r="AH40" s="45">
        <f>AH39*ttokg/Drivers!AI4</f>
        <v>29.068552730708703</v>
      </c>
      <c r="AI40" s="45">
        <f>AI39*ttokg/Drivers!AJ4</f>
        <v>29.593057721892613</v>
      </c>
      <c r="AJ40" s="45">
        <f>AJ39*ttokg/Drivers!AK4</f>
        <v>29.927045929577353</v>
      </c>
      <c r="AK40" s="45">
        <f>AK39*ttokg/Drivers!AL4</f>
        <v>30.381007220229776</v>
      </c>
      <c r="AL40" s="45">
        <f>AL39*ttokg/Drivers!AM4</f>
        <v>31.009446334139106</v>
      </c>
      <c r="AM40" s="45">
        <f>AM39*ttokg/Drivers!AN4</f>
        <v>31.812924018672241</v>
      </c>
      <c r="AN40" s="45">
        <f>AN39*ttokg/Drivers!AO4</f>
        <v>32.759327519083925</v>
      </c>
      <c r="AO40" s="45">
        <f>AO39*ttokg/Drivers!AP4</f>
        <v>33.794133257118311</v>
      </c>
      <c r="AP40" s="45">
        <f>AP39*ttokg/Drivers!AQ4</f>
        <v>34.886822758130045</v>
      </c>
      <c r="AQ40" s="45">
        <f>AQ39*ttokg/Drivers!AR4</f>
        <v>35.949633750682601</v>
      </c>
      <c r="AR40" s="45">
        <f>AR39*ttokg/Drivers!AS4</f>
        <v>37.413618518586702</v>
      </c>
      <c r="AS40" s="45">
        <f>AS39*ttokg/Drivers!AT4</f>
        <v>38.973988405531117</v>
      </c>
      <c r="AT40" s="45">
        <f>AT39*ttokg/Drivers!AU4</f>
        <v>40.6303878826754</v>
      </c>
      <c r="AU40" s="45">
        <f>AU39*ttokg/Drivers!AV4</f>
        <v>42.588306484300915</v>
      </c>
      <c r="AV40" s="45">
        <f>AV39*ttokg/Drivers!AW4</f>
        <v>44.3810979397553</v>
      </c>
      <c r="AW40" s="45">
        <f>AW39*ttokg/Drivers!AX4</f>
        <v>46.413906593079496</v>
      </c>
      <c r="AX40" s="45">
        <f>AX39*ttokg/Drivers!AY4</f>
        <v>48.659868706198118</v>
      </c>
      <c r="AY40" s="45">
        <f>AY39*ttokg/Drivers!AZ4</f>
        <v>50.72141793149288</v>
      </c>
      <c r="AZ40" s="45">
        <f>AZ39*ttokg/Drivers!BA4</f>
        <v>52.807084493214504</v>
      </c>
      <c r="BA40" s="45">
        <f>BA39*ttokg/Drivers!BB4</f>
        <v>54.881726495015968</v>
      </c>
      <c r="BB40" s="45">
        <f>BB39*ttokg/Drivers!BC4</f>
        <v>57.267173190194768</v>
      </c>
      <c r="BC40" s="45">
        <f>BC39*ttokg/Drivers!BD4</f>
        <v>59.471112561419432</v>
      </c>
      <c r="BD40" s="45">
        <f>BD39*ttokg/Drivers!BE4</f>
        <v>61.687469768931059</v>
      </c>
      <c r="BE40" s="45">
        <f>BE39*ttokg/Drivers!BF4</f>
        <v>63.96349761022568</v>
      </c>
      <c r="BF40" s="45">
        <f>BF39*ttokg/Drivers!BG4</f>
        <v>66.312253578848456</v>
      </c>
      <c r="BG40" s="45">
        <f>BG39*ttokg/Drivers!BH4</f>
        <v>68.799132249742726</v>
      </c>
      <c r="BH40" s="45">
        <f>BH39*ttokg/Drivers!BI4</f>
        <v>68.930493810104892</v>
      </c>
      <c r="BI40" s="45">
        <f>BI39*ttokg/Drivers!BJ4</f>
        <v>68.579204799092821</v>
      </c>
      <c r="BJ40" s="45">
        <f>BJ39*ttokg/Drivers!BK4</f>
        <v>68.19447498723828</v>
      </c>
      <c r="BK40" s="45">
        <f>BK39*ttokg/Drivers!BL4</f>
        <v>67.59560746757009</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0.10379218005852649</v>
      </c>
      <c r="AP41" s="45"/>
      <c r="AQ41" s="45">
        <f>(AQ42-AE42)/AE42</f>
        <v>0.18190562849947303</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1461929.6645871291</v>
      </c>
      <c r="Z42" s="94">
        <f>IF('Net zero activities &amp; levers'!$C$14="Off",((Data!$AJ$33*'Net zero Intermediate calcs'!Z39)+Data!$AK$33),IF('Net zero activities &amp; levers'!$C$14="On",((Data!$AJ$33*'Net zero Intermediate calcs'!Z39)+Data!$AK$33)*(1-'Net zero supporting data'!C216),"ERROR"))</f>
        <v>1500929.0445244417</v>
      </c>
      <c r="AA42" s="94">
        <f>IF('Net zero activities &amp; levers'!$C$14="Off",((Data!$AJ$33*'Net zero Intermediate calcs'!AA39)+Data!$AK$33),IF('Net zero activities &amp; levers'!$C$14="On",((Data!$AJ$33*'Net zero Intermediate calcs'!AA39)+Data!$AK$33)*(1-'Net zero supporting data'!D216),"ERROR"))</f>
        <v>1551697.8906253518</v>
      </c>
      <c r="AB42" s="94">
        <f>IF('Net zero activities &amp; levers'!$C$14="Off",((Data!$AJ$33*'Net zero Intermediate calcs'!AB39)+Data!$AK$33),IF('Net zero activities &amp; levers'!$C$14="On",((Data!$AJ$33*'Net zero Intermediate calcs'!AB39)+Data!$AK$33)*(1-'Net zero supporting data'!E216),"ERROR"))</f>
        <v>1579699.1994235059</v>
      </c>
      <c r="AC42" s="94">
        <f>IF('Net zero activities &amp; levers'!$C$14="Off",((Data!$AJ$33*'Net zero Intermediate calcs'!AC39)+Data!$AK$33),IF('Net zero activities &amp; levers'!$C$14="On",((Data!$AJ$33*'Net zero Intermediate calcs'!AC39)+Data!$AK$33)*(1-'Net zero supporting data'!F216),"ERROR"))</f>
        <v>1592273.2513502284</v>
      </c>
      <c r="AD42" s="94">
        <f>IF('Net zero activities &amp; levers'!$C$14="Off",((Data!$AJ$33*'Net zero Intermediate calcs'!AD39)+Data!$AK$33),IF('Net zero activities &amp; levers'!$C$14="On",((Data!$AJ$33*'Net zero Intermediate calcs'!AD39)+Data!$AK$33)*(1-'Net zero supporting data'!G216),"ERROR"))</f>
        <v>1589023.6047287604</v>
      </c>
      <c r="AE42" s="94">
        <f>IF('Net zero activities &amp; levers'!$C$14="Off",((Data!$AJ$33*'Net zero Intermediate calcs'!AE39)+Data!$AK$33),IF('Net zero activities &amp; levers'!$C$14="On",((Data!$AJ$33*'Net zero Intermediate calcs'!AE39)+Data!$AK$33)*(1-'Net zero supporting data'!H216),"ERROR"))</f>
        <v>1597085.0065537831</v>
      </c>
      <c r="AF42" s="94">
        <f>IF('Net zero activities &amp; levers'!$C$14="Off",((Data!$AJ$33*'Net zero Intermediate calcs'!AF39)+Data!$AK$33),IF('Net zero activities &amp; levers'!$C$14="On",((Data!$AJ$33*'Net zero Intermediate calcs'!AF39)+Data!$AK$33)*(1-'Net zero supporting data'!I216),"ERROR"))</f>
        <v>1606556.3837569279</v>
      </c>
      <c r="AG42" s="94">
        <f>IF('Net zero activities &amp; levers'!$C$14="Off",((Data!$AJ$33*'Net zero Intermediate calcs'!AG39)+Data!$AK$33),IF('Net zero activities &amp; levers'!$C$14="On",((Data!$AJ$33*'Net zero Intermediate calcs'!AG39)+Data!$AK$33)*(1-'Net zero supporting data'!J216),"ERROR"))</f>
        <v>1367687.7210375001</v>
      </c>
      <c r="AH42" s="94">
        <f>IF('Net zero activities &amp; levers'!$C$14="Off",((Data!$AJ$33*'Net zero Intermediate calcs'!AH39)+Data!$AK$33),IF('Net zero activities &amp; levers'!$C$14="On",((Data!$AJ$33*'Net zero Intermediate calcs'!AH39)+Data!$AK$33)*(1-'Net zero supporting data'!K216),"ERROR"))</f>
        <v>1435499.3916531773</v>
      </c>
      <c r="AI42" s="94">
        <f>IF('Net zero activities &amp; levers'!$C$14="Off",((Data!$AJ$33*'Net zero Intermediate calcs'!AI39)+Data!$AK$33),IF('Net zero activities &amp; levers'!$C$14="On",((Data!$AJ$33*'Net zero Intermediate calcs'!AI39)+Data!$AK$33)*(1-'Net zero supporting data'!L216),"ERROR"))</f>
        <v>1472914.0550060251</v>
      </c>
      <c r="AJ42" s="94">
        <f>IF('Net zero activities &amp; levers'!$C$14="Off",((Data!$AJ$33*'Net zero Intermediate calcs'!AJ39)+Data!$AK$33),IF('Net zero activities &amp; levers'!$C$14="On",((Data!$AJ$33*'Net zero Intermediate calcs'!AJ39)+Data!$AK$33)*(1-'Net zero supporting data'!M216),"ERROR"))</f>
        <v>1502594.5916361397</v>
      </c>
      <c r="AK42" s="94">
        <f>IF('Net zero activities &amp; levers'!$C$14="Off",((Data!$AJ$33*'Net zero Intermediate calcs'!AK39)+Data!$AK$33),IF('Net zero activities &amp; levers'!$C$14="On",((Data!$AJ$33*'Net zero Intermediate calcs'!AK39)+Data!$AK$33)*(1-'Net zero supporting data'!N216),"ERROR"))</f>
        <v>1538156.1317770912</v>
      </c>
      <c r="AL42" s="94">
        <f>IF('Net zero activities &amp; levers'!$C$14="Off",((Data!$AJ$33*'Net zero Intermediate calcs'!AL39)+Data!$AK$33),IF('Net zero activities &amp; levers'!$C$14="On",((Data!$AJ$33*'Net zero Intermediate calcs'!AL39)+Data!$AK$33)*(1-'Net zero supporting data'!O216),"ERROR"))</f>
        <v>1582259.3092240118</v>
      </c>
      <c r="AM42" s="94">
        <f>IF('Net zero activities &amp; levers'!$C$14="Off",((Data!$AJ$33*'Net zero Intermediate calcs'!AM39)+Data!$AK$33),IF('Net zero activities &amp; levers'!$C$14="On",((Data!$AJ$33*'Net zero Intermediate calcs'!AM39)+Data!$AK$33)*(1-'Net zero supporting data'!P216),"ERROR"))</f>
        <v>1632811.0280575408</v>
      </c>
      <c r="AN42" s="94">
        <f>IF('Net zero activities &amp; levers'!$C$14="Off",((Data!$AJ$33*'Net zero Intermediate calcs'!AN39)+Data!$AK$33),IF('Net zero activities &amp; levers'!$C$14="On",((Data!$AJ$33*'Net zero Intermediate calcs'!AN39)+Data!$AK$33)*(1-'Net zero supporting data'!Q216),"ERROR"))</f>
        <v>1690820.1597253792</v>
      </c>
      <c r="AO42" s="94">
        <f>IF('Net zero activities &amp; levers'!$C$14="Off",((Data!$AJ$33*'Net zero Intermediate calcs'!AO39)+Data!$AK$33),IF('Net zero activities &amp; levers'!$C$14="On",((Data!$AJ$33*'Net zero Intermediate calcs'!AO39)+Data!$AK$33)*(1-'Net zero supporting data'!R216),"ERROR"))</f>
        <v>1753951.8288280168</v>
      </c>
      <c r="AP42" s="94">
        <f>IF('Net zero activities &amp; levers'!$C$14="Off",((Data!$AJ$33*'Net zero Intermediate calcs'!AP39)+Data!$AK$33),IF('Net zero activities &amp; levers'!$C$14="On",((Data!$AJ$33*'Net zero Intermediate calcs'!AP39)+Data!$AK$33)*(1-'Net zero supporting data'!S216),"ERROR"))</f>
        <v>1820905.1380371349</v>
      </c>
      <c r="AQ42" s="94">
        <f>IF('Net zero activities &amp; levers'!$C$14="Off",((Data!$AJ$33*'Net zero Intermediate calcs'!AQ39)+Data!$AK$33),IF('Net zero activities &amp; levers'!$C$14="On",((Data!$AJ$33*'Net zero Intermediate calcs'!AQ39)+Data!$AK$33)*(1-'Net zero supporting data'!T216),"ERROR"))</f>
        <v>1887603.758438034</v>
      </c>
      <c r="AR42" s="94">
        <f>IF('Net zero activities &amp; levers'!$C$14="Off",((Data!$AJ$33*'Net zero Intermediate calcs'!AR39)+Data!$AK$33),IF('Net zero activities &amp; levers'!$C$14="On",((Data!$AJ$33*'Net zero Intermediate calcs'!AR39)+Data!$AK$33)*(1-'Net zero supporting data'!U216),"ERROR"))</f>
        <v>1972382.6590646133</v>
      </c>
      <c r="AS42" s="94">
        <f>IF('Net zero activities &amp; levers'!$C$14="Off",((Data!$AJ$33*'Net zero Intermediate calcs'!AS39)+Data!$AK$33),IF('Net zero activities &amp; levers'!$C$14="On",((Data!$AJ$33*'Net zero Intermediate calcs'!AS39)+Data!$AK$33)*(1-'Net zero supporting data'!V216),"ERROR"))</f>
        <v>2063144.9163302064</v>
      </c>
      <c r="AT42" s="94">
        <f>IF('Net zero activities &amp; levers'!$C$14="Off",((Data!$AJ$33*'Net zero Intermediate calcs'!AT39)+Data!$AK$33),IF('Net zero activities &amp; levers'!$C$14="On",((Data!$AJ$33*'Net zero Intermediate calcs'!AT39)+Data!$AK$33)*(1-'Net zero supporting data'!W216),"ERROR"))</f>
        <v>2160008.9204217508</v>
      </c>
      <c r="AU42" s="94">
        <f>IF('Net zero activities &amp; levers'!$C$14="Off",((Data!$AJ$33*'Net zero Intermediate calcs'!AU39)+Data!$AK$33),IF('Net zero activities &amp; levers'!$C$14="On",((Data!$AJ$33*'Net zero Intermediate calcs'!AU39)+Data!$AK$33)*(1-'Net zero supporting data'!X216),"ERROR"))</f>
        <v>2273219.1220583464</v>
      </c>
      <c r="AV42" s="94">
        <f>IF('Net zero activities &amp; levers'!$C$14="Off",((Data!$AJ$33*'Net zero Intermediate calcs'!AV39)+Data!$AK$33),IF('Net zero activities &amp; levers'!$C$14="On",((Data!$AJ$33*'Net zero Intermediate calcs'!AV39)+Data!$AK$33)*(1-'Net zero supporting data'!Y216),"ERROR"))</f>
        <v>2380026.2922159121</v>
      </c>
      <c r="AW42" s="94">
        <f>IF('Net zero activities &amp; levers'!$C$14="Off",((Data!$AJ$33*'Net zero Intermediate calcs'!AW39)+Data!$AK$33),IF('Net zero activities &amp; levers'!$C$14="On",((Data!$AJ$33*'Net zero Intermediate calcs'!AW39)+Data!$AK$33)*(1-'Net zero supporting data'!Z216),"ERROR"))</f>
        <v>2497718.4759102394</v>
      </c>
      <c r="AX42" s="94">
        <f>IF('Net zero activities &amp; levers'!$C$14="Off",((Data!$AJ$33*'Net zero Intermediate calcs'!AX39)+Data!$AK$33),IF('Net zero activities &amp; levers'!$C$14="On",((Data!$AJ$33*'Net zero Intermediate calcs'!AX39)+Data!$AK$33)*(1-'Net zero supporting data'!AA216),"ERROR"))</f>
        <v>2627744.6975544686</v>
      </c>
      <c r="AY42" s="94">
        <f>IF('Net zero activities &amp; levers'!$C$14="Off",((Data!$AJ$33*'Net zero Intermediate calcs'!AY39)+Data!$AK$33),IF('Net zero activities &amp; levers'!$C$14="On",((Data!$AJ$33*'Net zero Intermediate calcs'!AY39)+Data!$AK$33)*(1-'Net zero supporting data'!AB216),"ERROR"))</f>
        <v>2750200.4018856129</v>
      </c>
      <c r="AZ42" s="94">
        <f>IF('Net zero activities &amp; levers'!$C$14="Off",((Data!$AJ$33*'Net zero Intermediate calcs'!AZ39)+Data!$AK$33),IF('Net zero activities &amp; levers'!$C$14="On",((Data!$AJ$33*'Net zero Intermediate calcs'!AZ39)+Data!$AK$33)*(1-'Net zero supporting data'!AC216),"ERROR"))</f>
        <v>2875549.6129129021</v>
      </c>
      <c r="BA42" s="94">
        <f>IF('Net zero activities &amp; levers'!$C$14="Off",((Data!$AJ$33*'Net zero Intermediate calcs'!BA39)+Data!$AK$33),IF('Net zero activities &amp; levers'!$C$14="On",((Data!$AJ$33*'Net zero Intermediate calcs'!BA39)+Data!$AK$33)*(1-'Net zero supporting data'!AD216),"ERROR"))</f>
        <v>3002029.204917694</v>
      </c>
      <c r="BB42" s="94">
        <f>IF('Net zero activities &amp; levers'!$C$14="Off",((Data!$AJ$33*'Net zero Intermediate calcs'!BB39)+Data!$AK$33),IF('Net zero activities &amp; levers'!$C$14="On",((Data!$AJ$33*'Net zero Intermediate calcs'!BB39)+Data!$AK$33)*(1-'Net zero supporting data'!AE216),"ERROR"))</f>
        <v>3143052.2662653704</v>
      </c>
      <c r="BC42" s="94">
        <f>IF('Net zero activities &amp; levers'!$C$14="Off",((Data!$AJ$33*'Net zero Intermediate calcs'!BC39)+Data!$AK$33),IF('Net zero activities &amp; levers'!$C$14="On",((Data!$AJ$33*'Net zero Intermediate calcs'!BC39)+Data!$AK$33)*(1-'Net zero supporting data'!AF216),"ERROR"))</f>
        <v>3276263.8017786969</v>
      </c>
      <c r="BD42" s="94">
        <f>IF('Net zero activities &amp; levers'!$C$14="Off",((Data!$AJ$33*'Net zero Intermediate calcs'!BD39)+Data!$AK$33),IF('Net zero activities &amp; levers'!$C$14="On",((Data!$AJ$33*'Net zero Intermediate calcs'!BD39)+Data!$AK$33)*(1-'Net zero supporting data'!AG216),"ERROR"))</f>
        <v>3411666.5528172054</v>
      </c>
      <c r="BE42" s="94">
        <f>IF('Net zero activities &amp; levers'!$C$14="Off",((Data!$AJ$33*'Net zero Intermediate calcs'!BE39)+Data!$AK$33),IF('Net zero activities &amp; levers'!$C$14="On",((Data!$AJ$33*'Net zero Intermediate calcs'!BE39)+Data!$AK$33)*(1-'Net zero supporting data'!AH216),"ERROR"))</f>
        <v>3551778.6204916826</v>
      </c>
      <c r="BF42" s="94">
        <f>IF('Net zero activities &amp; levers'!$C$14="Off",((Data!$AJ$33*'Net zero Intermediate calcs'!BF39)+Data!$AK$33),IF('Net zero activities &amp; levers'!$C$14="On",((Data!$AJ$33*'Net zero Intermediate calcs'!BF39)+Data!$AK$33)*(1-'Net zero supporting data'!AI216),"ERROR"))</f>
        <v>3697365.7170696165</v>
      </c>
      <c r="BG42" s="94">
        <f>IF('Net zero activities &amp; levers'!$C$14="Off",((Data!$AJ$33*'Net zero Intermediate calcs'!BG39)+Data!$AK$33),IF('Net zero activities &amp; levers'!$C$14="On",((Data!$AJ$33*'Net zero Intermediate calcs'!BG39)+Data!$AK$33)*(1-'Net zero supporting data'!AJ216),"ERROR"))</f>
        <v>3847967.9961376856</v>
      </c>
      <c r="BH42" s="94">
        <f>IF('Net zero activities &amp; levers'!$C$14="Off",((Data!$AJ$33*'Net zero Intermediate calcs'!BH39)+Data!$AK$33),IF('Net zero activities &amp; levers'!$C$14="On",((Data!$AJ$33*'Net zero Intermediate calcs'!BH39)+Data!$AK$33)*(1-'Net zero supporting data'!AK216),"ERROR"))</f>
        <v>3873741.9278920945</v>
      </c>
      <c r="BI42" s="94">
        <f>IF('Net zero activities &amp; levers'!$C$14="Off",((Data!$AJ$33*'Net zero Intermediate calcs'!BI39)+Data!$AK$33),IF('Net zero activities &amp; levers'!$C$14="On",((Data!$AJ$33*'Net zero Intermediate calcs'!BI39)+Data!$AK$33)*(1-'Net zero supporting data'!AL216),"ERROR"))</f>
        <v>3873677.4298803625</v>
      </c>
      <c r="BJ42" s="94">
        <f>IF('Net zero activities &amp; levers'!$C$14="Off",((Data!$AJ$33*'Net zero Intermediate calcs'!BJ39)+Data!$AK$33),IF('Net zero activities &amp; levers'!$C$14="On",((Data!$AJ$33*'Net zero Intermediate calcs'!BJ39)+Data!$AK$33)*(1-'Net zero supporting data'!AM216),"ERROR"))</f>
        <v>3871704.9387305854</v>
      </c>
      <c r="BK42" s="94">
        <f>IF('Net zero activities &amp; levers'!$C$14="Off",((Data!$AJ$33*'Net zero Intermediate calcs'!BK39)+Data!$AK$33),IF('Net zero activities &amp; levers'!$C$14="On",((Data!$AJ$33*'Net zero Intermediate calcs'!BK39)+Data!$AK$33)*(1-'Net zero supporting data'!AN216),"ERROR"))</f>
        <v>3857959.8482756573</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170863.40739787833</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181497.64372653194</v>
      </c>
      <c r="AE47" s="22">
        <f>((Data!$AJ$12*((Drivers!AF5*1000000)/Drivers!AF4))+Data!$AK$12)*Drivers!AF4</f>
        <v>186216.931082936</v>
      </c>
      <c r="AF47" s="22">
        <f>((Data!$AJ$12*((Drivers!AG5*1000000)/Drivers!AG4))+Data!$AK$12)*Drivers!AG4</f>
        <v>190857.74045123524</v>
      </c>
      <c r="AG47" s="22">
        <f>((Data!$AJ$12*((Drivers!AH5*1000000)/Drivers!AH4))+Data!$AK$12)*Drivers!AH4</f>
        <v>225634.26277573171</v>
      </c>
      <c r="AH47" s="22">
        <f>((Data!$AJ$12*((Drivers!AI5*1000000)/Drivers!AI4))+Data!$AK$12)*Drivers!AI4</f>
        <v>221685.3289401865</v>
      </c>
      <c r="AI47" s="22">
        <f>((Data!$AJ$12*((Drivers!AJ5*1000000)/Drivers!AJ4))+Data!$AK$12)*Drivers!AJ4</f>
        <v>221462.56039169477</v>
      </c>
      <c r="AJ47" s="22">
        <f>((Data!$AJ$12*((Drivers!AK5*1000000)/Drivers!AK4))+Data!$AK$12)*Drivers!AK4</f>
        <v>222224.95235784256</v>
      </c>
      <c r="AK47" s="22">
        <f>((Data!$AJ$12*((Drivers!AL5*1000000)/Drivers!AL4))+Data!$AK$12)*Drivers!AL4</f>
        <v>222326.02894056111</v>
      </c>
      <c r="AL47" s="22">
        <f>((Data!$AJ$12*((Drivers!AM5*1000000)/Drivers!AM4))+Data!$AK$12)*Drivers!AM4</f>
        <v>221444.50564772743</v>
      </c>
      <c r="AM47" s="22">
        <f>((Data!$AJ$12*((Drivers!AN5*1000000)/Drivers!AN4))+Data!$AK$12)*Drivers!AN4</f>
        <v>219181.66357498191</v>
      </c>
      <c r="AN47" s="22">
        <f>((Data!$AJ$12*((Drivers!AO5*1000000)/Drivers!AO4))+Data!$AK$12)*Drivers!AO4</f>
        <v>216054.61839454473</v>
      </c>
      <c r="AO47" s="22">
        <f>((Data!$AJ$12*((Drivers!AP5*1000000)/Drivers!AP4))+Data!$AK$12)*Drivers!AP4</f>
        <v>212346.19762762322</v>
      </c>
      <c r="AP47" s="22">
        <f>((Data!$AJ$12*((Drivers!AQ5*1000000)/Drivers!AQ4))+Data!$AK$12)*Drivers!AQ4</f>
        <v>208214.15031449409</v>
      </c>
      <c r="AQ47" s="22">
        <f>((Data!$AJ$12*((Drivers!AR5*1000000)/Drivers!AR4))+Data!$AK$12)*Drivers!AR4</f>
        <v>204151.97808425393</v>
      </c>
      <c r="AR47" s="22">
        <f>((Data!$AJ$12*((Drivers!AS5*1000000)/Drivers!AS4))+Data!$AK$12)*Drivers!AS4</f>
        <v>197402.87571328838</v>
      </c>
      <c r="AS47" s="22">
        <f>((Data!$AJ$12*((Drivers!AT5*1000000)/Drivers!AT4))+Data!$AK$12)*Drivers!AT4</f>
        <v>189959.88366106123</v>
      </c>
      <c r="AT47" s="22">
        <f>((Data!$AJ$12*((Drivers!AU5*1000000)/Drivers!AU4))+Data!$AK$12)*Drivers!AU4</f>
        <v>181808.93546697038</v>
      </c>
      <c r="AU47" s="22">
        <f>((Data!$AJ$12*((Drivers!AV5*1000000)/Drivers!AV4))+Data!$AK$12)*Drivers!AV4</f>
        <v>171710.99937220503</v>
      </c>
      <c r="AV47" s="22">
        <f>((Data!$AJ$12*((Drivers!AW5*1000000)/Drivers!AW4))+Data!$AK$12)*Drivers!AW4</f>
        <v>162418.34969353655</v>
      </c>
      <c r="AW47" s="22">
        <f>((Data!$AJ$12*((Drivers!AX5*1000000)/Drivers!AX4))+Data!$AK$12)*Drivers!AX4</f>
        <v>151319.77460011587</v>
      </c>
      <c r="AX47" s="22">
        <f>((Data!$AJ$12*((Drivers!AY5*1000000)/Drivers!AY4))+Data!$AK$12)*Drivers!AY4</f>
        <v>138752.10915159908</v>
      </c>
      <c r="AY47" s="22">
        <f>((Data!$AJ$12*((Drivers!AZ5*1000000)/Drivers!AZ4))+Data!$AK$12)*Drivers!AZ4</f>
        <v>127123.41089390872</v>
      </c>
      <c r="AZ47" s="22">
        <f>((Data!$AJ$12*((Drivers!BA5*1000000)/Drivers!BA4))+Data!$AK$12)*Drivers!BA4</f>
        <v>115167.99778101659</v>
      </c>
      <c r="BA47" s="22">
        <f>((Data!$AJ$12*((Drivers!BB5*1000000)/Drivers!BB4))+Data!$AK$12)*Drivers!BB4</f>
        <v>103099.32896704898</v>
      </c>
      <c r="BB47" s="22">
        <f>((Data!$AJ$12*((Drivers!BC5*1000000)/Drivers!BC4))+Data!$AK$12)*Drivers!BC4</f>
        <v>88801.293839179925</v>
      </c>
      <c r="BC47" s="22">
        <f>((Data!$AJ$12*((Drivers!BD5*1000000)/Drivers!BD4))+Data!$AK$12)*Drivers!BD4</f>
        <v>75465.386013388503</v>
      </c>
      <c r="BD47" s="22">
        <f>((Data!$AJ$12*((Drivers!BE5*1000000)/Drivers!BE4))+Data!$AK$12)*Drivers!BE4</f>
        <v>61881.662687694472</v>
      </c>
      <c r="BE47" s="22">
        <f>((Data!$AJ$12*((Drivers!BF5*1000000)/Drivers!BF4))+Data!$AK$12)*Drivers!BF4</f>
        <v>47745.611909567022</v>
      </c>
      <c r="BF47" s="22">
        <f>((Data!$AJ$12*((Drivers!BG5*1000000)/Drivers!BG4))+Data!$AK$12)*Drivers!BG4</f>
        <v>32964.711974501261</v>
      </c>
      <c r="BG47" s="22">
        <f>((Data!$AJ$12*((Drivers!BH5*1000000)/Drivers!BH4))+Data!$AK$12)*Drivers!BH4</f>
        <v>17087.39731711294</v>
      </c>
      <c r="BH47" s="22">
        <f>((Data!$AJ$12*((Drivers!BI5*1000000)/Drivers!BI4))+Data!$AK$12)*Drivers!BI4</f>
        <v>16322.740943195269</v>
      </c>
      <c r="BI47" s="22">
        <f>((Data!$AJ$12*((Drivers!BJ5*1000000)/Drivers!BJ4))+Data!$AK$12)*Drivers!BJ4</f>
        <v>18695.818208280987</v>
      </c>
      <c r="BJ47" s="22">
        <f>((Data!$AJ$12*((Drivers!BK5*1000000)/Drivers!BK4))+Data!$AK$12)*Drivers!BK4</f>
        <v>21311.783132229961</v>
      </c>
      <c r="BK47" s="22">
        <f>((Data!$AJ$12*((Drivers!BL5*1000000)/Drivers!BL4))+Data!$AK$12)*Drivers!BL4</f>
        <v>25364.03623298003</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178577.37849101148</v>
      </c>
      <c r="AA49" s="22">
        <f>((Data!$AJ$44*'Net zero Intermediate calcs'!AA47)+Data!$AK$44)</f>
        <v>177479.77276790634</v>
      </c>
      <c r="AB49" s="22">
        <f>((Data!$AJ$44*'Net zero Intermediate calcs'!AB47)+Data!$AK$44)</f>
        <v>179296.77081024181</v>
      </c>
      <c r="AC49" s="22">
        <f>((Data!$AJ$44*'Net zero Intermediate calcs'!AC47)+Data!$AK$44)</f>
        <v>183155.94927440822</v>
      </c>
      <c r="AD49" s="22">
        <f>((Data!$AJ$44*'Net zero Intermediate calcs'!AD47)+Data!$AK$44)</f>
        <v>189112.44331875225</v>
      </c>
      <c r="AE49" s="22">
        <f>((Data!$AJ$44*'Net zero Intermediate calcs'!AE47)+Data!$AK$44)</f>
        <v>193787.72010440074</v>
      </c>
      <c r="AF49" s="22">
        <f>((Data!$AJ$44*'Net zero Intermediate calcs'!AF47)+Data!$AK$44)</f>
        <v>198385.25076266562</v>
      </c>
      <c r="AG49" s="22">
        <f>((Data!$AJ$44*'Net zero Intermediate calcs'!AG47)+Data!$AK$44)</f>
        <v>232837.45831656063</v>
      </c>
      <c r="AH49" s="22">
        <f>((Data!$AJ$44*'Net zero Intermediate calcs'!AH47)+Data!$AK$44)</f>
        <v>228925.35098019912</v>
      </c>
      <c r="AI49" s="22">
        <f>((Data!$AJ$44*'Net zero Intermediate calcs'!AI47)+Data!$AK$44)</f>
        <v>228704.65990023708</v>
      </c>
      <c r="AJ49" s="22">
        <f>((Data!$AJ$44*'Net zero Intermediate calcs'!AJ47)+Data!$AK$44)</f>
        <v>229459.94204173645</v>
      </c>
      <c r="AK49" s="22">
        <f>((Data!$AJ$44*'Net zero Intermediate calcs'!AK47)+Data!$AK$44)</f>
        <v>229560.07601643825</v>
      </c>
      <c r="AL49" s="22">
        <f>((Data!$AJ$44*'Net zero Intermediate calcs'!AL47)+Data!$AK$44)</f>
        <v>228686.77352906141</v>
      </c>
      <c r="AM49" s="22">
        <f>((Data!$AJ$44*'Net zero Intermediate calcs'!AM47)+Data!$AK$44)</f>
        <v>226445.03400075325</v>
      </c>
      <c r="AN49" s="22">
        <f>((Data!$AJ$44*'Net zero Intermediate calcs'!AN47)+Data!$AK$44)</f>
        <v>223347.15064768028</v>
      </c>
      <c r="AO49" s="22">
        <f>((Data!$AJ$44*'Net zero Intermediate calcs'!AO47)+Data!$AK$44)</f>
        <v>219673.31343166978</v>
      </c>
      <c r="AP49" s="22">
        <f>((Data!$AJ$44*'Net zero Intermediate calcs'!AP47)+Data!$AK$44)</f>
        <v>215579.80027569324</v>
      </c>
      <c r="AQ49" s="22">
        <f>((Data!$AJ$44*'Net zero Intermediate calcs'!AQ47)+Data!$AK$44)</f>
        <v>211555.51056983837</v>
      </c>
      <c r="AR49" s="22">
        <f>((Data!$AJ$44*'Net zero Intermediate calcs'!AR47)+Data!$AK$44)</f>
        <v>204869.3481779421</v>
      </c>
      <c r="AS49" s="22">
        <f>((Data!$AJ$44*'Net zero Intermediate calcs'!AS47)+Data!$AK$44)</f>
        <v>197495.76709894231</v>
      </c>
      <c r="AT49" s="22">
        <f>((Data!$AJ$44*'Net zero Intermediate calcs'!AT47)+Data!$AK$44)</f>
        <v>189420.83205156823</v>
      </c>
      <c r="AU49" s="22">
        <f>((Data!$AJ$44*'Net zero Intermediate calcs'!AU47)+Data!$AK$44)</f>
        <v>179417.06609255032</v>
      </c>
      <c r="AV49" s="22">
        <f>((Data!$AJ$44*'Net zero Intermediate calcs'!AV47)+Data!$AK$44)</f>
        <v>170211.07670500287</v>
      </c>
      <c r="AW49" s="22">
        <f>((Data!$AJ$44*'Net zero Intermediate calcs'!AW47)+Data!$AK$44)</f>
        <v>159216.00338791969</v>
      </c>
      <c r="AX49" s="22">
        <f>((Data!$AJ$44*'Net zero Intermediate calcs'!AX47)+Data!$AK$44)</f>
        <v>146765.53998447515</v>
      </c>
      <c r="AY49" s="22">
        <f>((Data!$AJ$44*'Net zero Intermediate calcs'!AY47)+Data!$AK$44)</f>
        <v>135245.28726290385</v>
      </c>
      <c r="AZ49" s="22">
        <f>((Data!$AJ$44*'Net zero Intermediate calcs'!AZ47)+Data!$AK$44)</f>
        <v>123401.36652480913</v>
      </c>
      <c r="BA49" s="22">
        <f>((Data!$AJ$44*'Net zero Intermediate calcs'!BA47)+Data!$AK$44)</f>
        <v>111445.24627223432</v>
      </c>
      <c r="BB49" s="22">
        <f>((Data!$AJ$44*'Net zero Intermediate calcs'!BB47)+Data!$AK$44)</f>
        <v>97280.550065930773</v>
      </c>
      <c r="BC49" s="22">
        <f>((Data!$AJ$44*'Net zero Intermediate calcs'!BC47)+Data!$AK$44)</f>
        <v>84069.008668930794</v>
      </c>
      <c r="BD49" s="22">
        <f>((Data!$AJ$44*'Net zero Intermediate calcs'!BD47)+Data!$AK$44)</f>
        <v>70611.962820449116</v>
      </c>
      <c r="BE49" s="22">
        <f>((Data!$AJ$44*'Net zero Intermediate calcs'!BE47)+Data!$AK$44)</f>
        <v>56607.740349434767</v>
      </c>
      <c r="BF49" s="22">
        <f>((Data!$AJ$44*'Net zero Intermediate calcs'!BF47)+Data!$AK$44)</f>
        <v>41964.682379330166</v>
      </c>
      <c r="BG49" s="22">
        <f>((Data!$AJ$44*'Net zero Intermediate calcs'!BG47)+Data!$AK$44)</f>
        <v>26235.434501386644</v>
      </c>
      <c r="BH49" s="22">
        <f>((Data!$AJ$44*'Net zero Intermediate calcs'!BH47)+Data!$AK$44)</f>
        <v>25477.909069263038</v>
      </c>
      <c r="BI49" s="22">
        <f>((Data!$AJ$44*'Net zero Intermediate calcs'!BI47)+Data!$AK$44)</f>
        <v>27828.855771618404</v>
      </c>
      <c r="BJ49" s="22">
        <f>((Data!$AJ$44*'Net zero Intermediate calcs'!BJ47)+Data!$AK$44)</f>
        <v>30420.425039892099</v>
      </c>
      <c r="BK49" s="22">
        <f>((Data!$AJ$44*'Net zero Intermediate calcs'!BK47)+Data!$AK$44)</f>
        <v>34434.888118899165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2648200.7794607049</v>
      </c>
      <c r="AB50" s="22">
        <f>AB15*Constants!$H$29*Constants!$H$35</f>
        <v>2681889.7581455051</v>
      </c>
      <c r="AC50" s="22">
        <f>AC15*Constants!$H$29*Constants!$H$35</f>
        <v>2710430.7313643708</v>
      </c>
      <c r="AD50" s="22">
        <f>AD15*Constants!$H$29*Constants!$H$35</f>
        <v>2733703.1155667915</v>
      </c>
      <c r="AE50" s="22">
        <f>AE15*Constants!$H$29*Constants!$H$35</f>
        <v>2761702.3021248789</v>
      </c>
      <c r="AF50" s="22">
        <f>AF15*Constants!$H$29*Constants!$H$35</f>
        <v>2790651.9542421014</v>
      </c>
      <c r="AG50" s="22">
        <f>AG15*Constants!$H$29*Constants!$H$35</f>
        <v>2723424.4014131143</v>
      </c>
      <c r="AH50" s="22">
        <f>AH15*Constants!$H$29*Constants!$H$35</f>
        <v>2768373.9642957733</v>
      </c>
      <c r="AI50" s="22">
        <f>AI15*Constants!$H$29*Constants!$H$35</f>
        <v>2801715.2388278791</v>
      </c>
      <c r="AJ50" s="22">
        <f>AJ15*Constants!$H$29*Constants!$H$35</f>
        <v>2832264.8619941394</v>
      </c>
      <c r="AK50" s="22">
        <f>AK15*Constants!$H$29*Constants!$H$35</f>
        <v>2865320.5974763958</v>
      </c>
      <c r="AL50" s="22">
        <f>AL15*Constants!$H$29*Constants!$H$35</f>
        <v>2901919.7536088722</v>
      </c>
      <c r="AM50" s="22">
        <f>AM15*Constants!$H$29*Constants!$H$35</f>
        <v>2938401.7682551653</v>
      </c>
      <c r="AN50" s="22">
        <f>AN15*Constants!$H$29*Constants!$H$35</f>
        <v>2977949.790266396</v>
      </c>
      <c r="AO50" s="22">
        <f>AO15*Constants!$H$29*Constants!$H$35</f>
        <v>3019657.3576956508</v>
      </c>
      <c r="AP50" s="22">
        <f>AP15*Constants!$H$29*Constants!$H$35</f>
        <v>3063020.1651892788</v>
      </c>
      <c r="AQ50" s="22">
        <f>AQ15*Constants!$H$29*Constants!$H$35</f>
        <v>3106454.4872325398</v>
      </c>
      <c r="AR50" s="22">
        <f>AR15*Constants!$H$29*Constants!$H$35</f>
        <v>3154738.7321058805</v>
      </c>
      <c r="AS50" s="22">
        <f>AS15*Constants!$H$29*Constants!$H$35</f>
        <v>3205480.7305300669</v>
      </c>
      <c r="AT50" s="22">
        <f>AT15*Constants!$H$29*Constants!$H$35</f>
        <v>3258727.6426778692</v>
      </c>
      <c r="AU50" s="22">
        <f>AU15*Constants!$H$29*Constants!$H$35</f>
        <v>3318464.9223431065</v>
      </c>
      <c r="AV50" s="22">
        <f>AV15*Constants!$H$29*Constants!$H$35</f>
        <v>3375845.94643798</v>
      </c>
      <c r="AW50" s="22">
        <f>AW15*Constants!$H$29*Constants!$H$35</f>
        <v>3435324.6680351705</v>
      </c>
      <c r="AX50" s="22">
        <f>AX15*Constants!$H$29*Constants!$H$35</f>
        <v>3499700.7507176488</v>
      </c>
      <c r="AY50" s="22">
        <f>AY15*Constants!$H$29*Constants!$H$35</f>
        <v>3561233.5381043418</v>
      </c>
      <c r="AZ50" s="22">
        <f>AZ15*Constants!$H$29*Constants!$H$35</f>
        <v>3623993.4969134731</v>
      </c>
      <c r="BA50" s="22">
        <f>BA15*Constants!$H$29*Constants!$H$35</f>
        <v>3687295.6478143358</v>
      </c>
      <c r="BB50" s="22">
        <f>BB15*Constants!$H$29*Constants!$H$35</f>
        <v>3754201.8863518382</v>
      </c>
      <c r="BC50" s="22">
        <f>BC15*Constants!$H$29*Constants!$H$35</f>
        <v>3818144.918679744</v>
      </c>
      <c r="BD50" s="22">
        <f>BD15*Constants!$H$29*Constants!$H$35</f>
        <v>3883015.5320937466</v>
      </c>
      <c r="BE50" s="22">
        <f>BE15*Constants!$H$29*Constants!$H$35</f>
        <v>3949793.5486268313</v>
      </c>
      <c r="BF50" s="22">
        <f>BF15*Constants!$H$29*Constants!$H$35</f>
        <v>4018777.2443479341</v>
      </c>
      <c r="BG50" s="22">
        <f>BG15*Constants!$H$29*Constants!$H$35</f>
        <v>4087573.2074271785</v>
      </c>
      <c r="BH50" s="22">
        <f>BH15*Constants!$H$29*Constants!$H$35</f>
        <v>4107872.4176034476</v>
      </c>
      <c r="BI50" s="22">
        <f>BI15*Constants!$H$29*Constants!$H$35</f>
        <v>4118174.8537246939</v>
      </c>
      <c r="BJ50" s="22">
        <f>BJ15*Constants!$H$29*Constants!$H$35</f>
        <v>4127787.9428244308</v>
      </c>
      <c r="BK50" s="22">
        <f>BK15*Constants!$H$29*Constants!$H$35</f>
        <v>4132875.356222068</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3635202.1454829955</v>
      </c>
      <c r="AA51" s="22">
        <f>AA8*Constants!$H$30*Constants!$H$36</f>
        <v>3749346.4798490419</v>
      </c>
      <c r="AB51" s="22">
        <f>AB8*Constants!$H$30*Constants!$H$36</f>
        <v>3826616.7417984675</v>
      </c>
      <c r="AC51" s="22">
        <f>AC8*Constants!$H$30*Constants!$H$36</f>
        <v>3879298.5642415807</v>
      </c>
      <c r="AD51" s="22">
        <f>AD8*Constants!$H$30*Constants!$H$36</f>
        <v>3906775.782761578</v>
      </c>
      <c r="AE51" s="22">
        <f>AE8*Constants!$H$30*Constants!$H$36</f>
        <v>3953557.7830203283</v>
      </c>
      <c r="AF51" s="22">
        <f>AF8*Constants!$H$30*Constants!$H$36</f>
        <v>4003230.5614012117</v>
      </c>
      <c r="AG51" s="22">
        <f>AG8*Constants!$H$30*Constants!$H$36</f>
        <v>3639249.44395818</v>
      </c>
      <c r="AH51" s="22">
        <f>AH8*Constants!$H$30*Constants!$H$36</f>
        <v>3777257.0570314727</v>
      </c>
      <c r="AI51" s="22">
        <f>AI8*Constants!$H$30*Constants!$H$36</f>
        <v>3864852.8382309587</v>
      </c>
      <c r="AJ51" s="22">
        <f>AJ8*Constants!$H$30*Constants!$H$36</f>
        <v>3939839.0852155085</v>
      </c>
      <c r="AK51" s="22">
        <f>AK8*Constants!$H$30*Constants!$H$36</f>
        <v>4024927.5596852116</v>
      </c>
      <c r="AL51" s="22">
        <f>AL8*Constants!$H$30*Constants!$H$36</f>
        <v>4124559.2615103573</v>
      </c>
      <c r="AM51" s="22">
        <f>AM8*Constants!$H$30*Constants!$H$36</f>
        <v>4231426.6752674161</v>
      </c>
      <c r="AN51" s="22">
        <f>AN8*Constants!$H$30*Constants!$H$36</f>
        <v>4350954.2371624876</v>
      </c>
      <c r="AO51" s="22">
        <f>AO8*Constants!$H$30*Constants!$H$36</f>
        <v>4479249.8386514662</v>
      </c>
      <c r="AP51" s="22">
        <f>AP8*Constants!$H$30*Constants!$H$36</f>
        <v>4614145.9454595102</v>
      </c>
      <c r="AQ51" s="22">
        <f>AQ8*Constants!$H$30*Constants!$H$36</f>
        <v>4748845.9544782992</v>
      </c>
      <c r="AR51" s="22">
        <f>AR8*Constants!$H$30*Constants!$H$36</f>
        <v>4910776.2384952586</v>
      </c>
      <c r="AS51" s="22">
        <f>AS8*Constants!$H$30*Constants!$H$36</f>
        <v>5082861.2526808949</v>
      </c>
      <c r="AT51" s="22">
        <f>AT8*Constants!$H$30*Constants!$H$36</f>
        <v>5265299.9530347055</v>
      </c>
      <c r="AU51" s="22">
        <f>AU8*Constants!$H$30*Constants!$H$36</f>
        <v>5475180.3758070236</v>
      </c>
      <c r="AV51" s="22">
        <f>AV8*Constants!$H$30*Constants!$H$36</f>
        <v>5674561.0270722425</v>
      </c>
      <c r="AW51" s="22">
        <f>AW8*Constants!$H$30*Constants!$H$36</f>
        <v>5889233.0427431781</v>
      </c>
      <c r="AX51" s="22">
        <f>AX8*Constants!$H$30*Constants!$H$36</f>
        <v>6124611.2995637543</v>
      </c>
      <c r="AY51" s="22">
        <f>AY8*Constants!$H$30*Constants!$H$36</f>
        <v>6347498.345980769</v>
      </c>
      <c r="AZ51" s="22">
        <f>AZ8*Constants!$H$30*Constants!$H$36</f>
        <v>6575347.924584996</v>
      </c>
      <c r="BA51" s="22">
        <f>BA8*Constants!$H$30*Constants!$H$36</f>
        <v>6805220.3502603956</v>
      </c>
      <c r="BB51" s="22">
        <f>BB8*Constants!$H$30*Constants!$H$36</f>
        <v>7056597.994940415</v>
      </c>
      <c r="BC51" s="22">
        <f>BC8*Constants!$H$30*Constants!$H$36</f>
        <v>7295047.3591377465</v>
      </c>
      <c r="BD51" s="22">
        <f>BD8*Constants!$H$30*Constants!$H$36</f>
        <v>7537252.4522823887</v>
      </c>
      <c r="BE51" s="22">
        <f>BE8*Constants!$H$30*Constants!$H$36</f>
        <v>7787413.7958106752</v>
      </c>
      <c r="BF51" s="22">
        <f>BF8*Constants!$H$30*Constants!$H$36</f>
        <v>8046809.1383905094</v>
      </c>
      <c r="BG51" s="22">
        <f>BG8*Constants!$H$30*Constants!$H$36</f>
        <v>8311702.308243461</v>
      </c>
      <c r="BH51" s="22">
        <f>BH8*Constants!$H$30*Constants!$H$36</f>
        <v>8368466.5750815189</v>
      </c>
      <c r="BI51" s="22">
        <f>BI8*Constants!$H$30*Constants!$H$36</f>
        <v>8382205.7332033338</v>
      </c>
      <c r="BJ51" s="22">
        <f>BJ8*Constants!$H$30*Constants!$H$36</f>
        <v>8392833.2705150973</v>
      </c>
      <c r="BK51" s="22">
        <f>BK8*Constants!$H$30*Constants!$H$36</f>
        <v>8383896.5552227981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683867.02038477082</v>
      </c>
      <c r="AH52" s="22">
        <f>AH18*Constants!$H$31*Constants!$H$37</f>
        <v>689334.0893887222</v>
      </c>
      <c r="AI52" s="22">
        <f>AI18*Constants!$H$31*Constants!$H$37</f>
        <v>694806.53966065357</v>
      </c>
      <c r="AJ52" s="22">
        <f>AJ18*Constants!$H$31*Constants!$H$37</f>
        <v>700326.92473487649</v>
      </c>
      <c r="AK52" s="22">
        <f>AK18*Constants!$H$31*Constants!$H$37</f>
        <v>705921.10029897757</v>
      </c>
      <c r="AL52" s="22">
        <f>AL18*Constants!$H$31*Constants!$H$37</f>
        <v>711594.70362214115</v>
      </c>
      <c r="AM52" s="22">
        <f>AM18*Constants!$H$31*Constants!$H$37</f>
        <v>716525.30135218415</v>
      </c>
      <c r="AN52" s="22">
        <f>AN18*Constants!$H$31*Constants!$H$37</f>
        <v>721517.29844951828</v>
      </c>
      <c r="AO52" s="22">
        <f>AO18*Constants!$H$31*Constants!$H$37</f>
        <v>726566.85272399231</v>
      </c>
      <c r="AP52" s="22">
        <f>AP18*Constants!$H$31*Constants!$H$37</f>
        <v>731672.03576724464</v>
      </c>
      <c r="AQ52" s="22">
        <f>AQ18*Constants!$H$31*Constants!$H$37</f>
        <v>736825.79920526571</v>
      </c>
      <c r="AR52" s="22">
        <f>AR18*Constants!$H$31*Constants!$H$37</f>
        <v>741385.48037427268</v>
      </c>
      <c r="AS52" s="22">
        <f>AS18*Constants!$H$31*Constants!$H$37</f>
        <v>745993.78698868083</v>
      </c>
      <c r="AT52" s="22">
        <f>AT18*Constants!$H$31*Constants!$H$37</f>
        <v>750651.25834482722</v>
      </c>
      <c r="AU52" s="22">
        <f>AU18*Constants!$H$31*Constants!$H$37</f>
        <v>755377.1334970661</v>
      </c>
      <c r="AV52" s="22">
        <f>AV18*Constants!$H$31*Constants!$H$37</f>
        <v>760129.73387304484</v>
      </c>
      <c r="AW52" s="22">
        <f>AW18*Constants!$H$31*Constants!$H$37</f>
        <v>764288.25161640672</v>
      </c>
      <c r="AX52" s="22">
        <f>AX18*Constants!$H$31*Constants!$H$37</f>
        <v>768498.39744686091</v>
      </c>
      <c r="AY52" s="22">
        <f>AY18*Constants!$H$31*Constants!$H$37</f>
        <v>772723.63032283669</v>
      </c>
      <c r="AZ52" s="22">
        <f>AZ18*Constants!$H$31*Constants!$H$37</f>
        <v>776983.48408264434</v>
      </c>
      <c r="BA52" s="22">
        <f>BA18*Constants!$H$31*Constants!$H$37</f>
        <v>781274.91759573552</v>
      </c>
      <c r="BB52" s="22">
        <f>BB18*Constants!$H$31*Constants!$H$37</f>
        <v>785003.04225163721</v>
      </c>
      <c r="BC52" s="22">
        <f>BC18*Constants!$H$31*Constants!$H$37</f>
        <v>788738.2813673761</v>
      </c>
      <c r="BD52" s="22">
        <f>BD18*Constants!$H$31*Constants!$H$37</f>
        <v>792499.23803448281</v>
      </c>
      <c r="BE52" s="22">
        <f>BE18*Constants!$H$31*Constants!$H$37</f>
        <v>796290.69634122553</v>
      </c>
      <c r="BF52" s="22">
        <f>BF18*Constants!$H$31*Constants!$H$37</f>
        <v>800114.20555560617</v>
      </c>
      <c r="BG52" s="22">
        <f>BG18*Constants!$H$31*Constants!$H$37</f>
        <v>803332.07425089553</v>
      </c>
      <c r="BH52" s="22">
        <f>BH18*Constants!$H$31*Constants!$H$37</f>
        <v>806334.46381592902</v>
      </c>
      <c r="BI52" s="22">
        <f>BI18*Constants!$H$31*Constants!$H$37</f>
        <v>809304.22841403179</v>
      </c>
      <c r="BJ52" s="22">
        <f>BJ18*Constants!$H$31*Constants!$H$37</f>
        <v>812285.6308250553</v>
      </c>
      <c r="BK52" s="22">
        <f>BK18*Constants!$H$31*Constants!$H$37</f>
        <v>815260.53417738981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107578.6499207025</v>
      </c>
      <c r="AA53" s="22">
        <f>AA32*Constants!$H$32*Constants!$H$38</f>
        <v>110633.12591910691</v>
      </c>
      <c r="AB53" s="22">
        <f>AB32*Constants!$H$32*Constants!$H$38</f>
        <v>112582.26561288942</v>
      </c>
      <c r="AC53" s="22">
        <f>AC32*Constants!$H$32*Constants!$H$38</f>
        <v>113789.7724122537</v>
      </c>
      <c r="AD53" s="22">
        <f>AD32*Constants!$H$32*Constants!$H$38</f>
        <v>114236.87821044908</v>
      </c>
      <c r="AE53" s="22">
        <f>AE32*Constants!$H$32*Constants!$H$38</f>
        <v>115251.3290570954</v>
      </c>
      <c r="AF53" s="22">
        <f>AF32*Constants!$H$32*Constants!$H$38</f>
        <v>116345.45035452006</v>
      </c>
      <c r="AG53" s="22">
        <f>AG32*Constants!$H$32*Constants!$H$38</f>
        <v>105171.52160223252</v>
      </c>
      <c r="AH53" s="22">
        <f>AH32*Constants!$H$32*Constants!$H$38</f>
        <v>108984.3266271781</v>
      </c>
      <c r="AI53" s="22">
        <f>AI32*Constants!$H$32*Constants!$H$38</f>
        <v>111299.57232719718</v>
      </c>
      <c r="AJ53" s="22">
        <f>AJ32*Constants!$H$32*Constants!$H$38</f>
        <v>113237.79437037493</v>
      </c>
      <c r="AK53" s="22">
        <f>AK32*Constants!$H$32*Constants!$H$38</f>
        <v>115472.19962807982</v>
      </c>
      <c r="AL53" s="22">
        <f>AL32*Constants!$H$32*Constants!$H$38</f>
        <v>118134.39481578105</v>
      </c>
      <c r="AM53" s="22">
        <f>AM32*Constants!$H$32*Constants!$H$38</f>
        <v>121050.38638230348</v>
      </c>
      <c r="AN53" s="22">
        <f>AN32*Constants!$H$32*Constants!$H$38</f>
        <v>124339.18230845491</v>
      </c>
      <c r="AO53" s="22">
        <f>AO32*Constants!$H$32*Constants!$H$38</f>
        <v>127885.38449997886</v>
      </c>
      <c r="AP53" s="22">
        <f>AP32*Constants!$H$32*Constants!$H$38</f>
        <v>131624.716133198</v>
      </c>
      <c r="AQ53" s="22">
        <f>AQ32*Constants!$H$32*Constants!$H$38</f>
        <v>135355.68077238041</v>
      </c>
      <c r="AR53" s="22">
        <f>AR32*Constants!$H$32*Constants!$H$38</f>
        <v>139926.50397864502</v>
      </c>
      <c r="AS53" s="22">
        <f>AS32*Constants!$H$32*Constants!$H$38</f>
        <v>144796.38692189986</v>
      </c>
      <c r="AT53" s="22">
        <f>AT32*Constants!$H$32*Constants!$H$38</f>
        <v>149971.21055100346</v>
      </c>
      <c r="AU53" s="22">
        <f>AU32*Constants!$H$32*Constants!$H$38</f>
        <v>155957.49824694777</v>
      </c>
      <c r="AV53" s="22">
        <f>AV32*Constants!$H$32*Constants!$H$38</f>
        <v>161630.53428906645</v>
      </c>
      <c r="AW53" s="22">
        <f>AW32*Constants!$H$32*Constants!$H$38</f>
        <v>167788.8323167304</v>
      </c>
      <c r="AX53" s="22">
        <f>AX32*Constants!$H$32*Constants!$H$38</f>
        <v>174559.42248131672</v>
      </c>
      <c r="AY53" s="22">
        <f>AY32*Constants!$H$32*Constants!$H$38</f>
        <v>180958.22257446428</v>
      </c>
      <c r="AZ53" s="22">
        <f>AZ32*Constants!$H$32*Constants!$H$38</f>
        <v>187502.60236200906</v>
      </c>
      <c r="BA53" s="22">
        <f>BA32*Constants!$H$32*Constants!$H$38</f>
        <v>194105.40967186244</v>
      </c>
      <c r="BB53" s="22">
        <f>BB32*Constants!$H$32*Constants!$H$38</f>
        <v>201376.42544418044</v>
      </c>
      <c r="BC53" s="22">
        <f>BC32*Constants!$H$32*Constants!$H$38</f>
        <v>208263.08704970824</v>
      </c>
      <c r="BD53" s="22">
        <f>BD32*Constants!$H$32*Constants!$H$38</f>
        <v>215259.9511885604</v>
      </c>
      <c r="BE53" s="22">
        <f>BE32*Constants!$H$32*Constants!$H$38</f>
        <v>222491.52680173598</v>
      </c>
      <c r="BF53" s="22">
        <f>BF32*Constants!$H$32*Constants!$H$38</f>
        <v>229995.68310815596</v>
      </c>
      <c r="BG53" s="22">
        <f>BG32*Constants!$H$32*Constants!$H$38</f>
        <v>237694.82930265914</v>
      </c>
      <c r="BH53" s="22">
        <f>BH32*Constants!$H$32*Constants!$H$38</f>
        <v>239223.63431448227</v>
      </c>
      <c r="BI53" s="22">
        <f>BI32*Constants!$H$32*Constants!$H$38</f>
        <v>239476.26171335793</v>
      </c>
      <c r="BJ53" s="22">
        <f>BJ32*Constants!$H$32*Constants!$H$38</f>
        <v>239635.86199276155</v>
      </c>
      <c r="BK53" s="22">
        <f>BK32*Constants!$H$32*Constants!$H$38</f>
        <v>239214.72617863107</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538778.4602361389</v>
      </c>
      <c r="Z54" s="22">
        <f>Z37*Constants!$H$33*Constants!$H$39</f>
        <v>549708.83784329332</v>
      </c>
      <c r="AA54" s="22">
        <f>AA37*Constants!$H$33*Constants!$H$39</f>
        <v>562489.85077835259</v>
      </c>
      <c r="AB54" s="22">
        <f>AB37*Constants!$H$33*Constants!$H$39</f>
        <v>572297.31689049094</v>
      </c>
      <c r="AC54" s="22">
        <f>AC37*Constants!$H$33*Constants!$H$39</f>
        <v>580166.48120341287</v>
      </c>
      <c r="AD54" s="22">
        <f>AD37*Constants!$H$33*Constants!$H$39</f>
        <v>586050.55870402534</v>
      </c>
      <c r="AE54" s="22">
        <f>AE37*Constants!$H$33*Constants!$H$39</f>
        <v>593601.80527957703</v>
      </c>
      <c r="AF54" s="22">
        <f>AF37*Constants!$H$33*Constants!$H$39</f>
        <v>601454.1975406796</v>
      </c>
      <c r="AG54" s="22">
        <f>AG37*Constants!$H$33*Constants!$H$39</f>
        <v>574666.98615794827</v>
      </c>
      <c r="AH54" s="22">
        <f>AH37*Constants!$H$33*Constants!$H$39</f>
        <v>588953.40991011134</v>
      </c>
      <c r="AI54" s="22">
        <f>AI37*Constants!$H$33*Constants!$H$39</f>
        <v>599042.25557034824</v>
      </c>
      <c r="AJ54" s="22">
        <f>AJ37*Constants!$H$33*Constants!$H$39</f>
        <v>608104.91431525024</v>
      </c>
      <c r="AK54" s="22">
        <f>AK37*Constants!$H$33*Constants!$H$39</f>
        <v>618046.91735973232</v>
      </c>
      <c r="AL54" s="22">
        <f>AL37*Constants!$H$33*Constants!$H$39</f>
        <v>629241.16391884338</v>
      </c>
      <c r="AM54" s="22">
        <f>AM37*Constants!$H$33*Constants!$H$39</f>
        <v>640659.43957850232</v>
      </c>
      <c r="AN54" s="22">
        <f>AN37*Constants!$H$33*Constants!$H$39</f>
        <v>653163.86778127961</v>
      </c>
      <c r="AO54" s="22">
        <f>AO37*Constants!$H$33*Constants!$H$39</f>
        <v>666428.19831977843</v>
      </c>
      <c r="AP54" s="22">
        <f>AP37*Constants!$H$33*Constants!$H$39</f>
        <v>680270.84861182573</v>
      </c>
      <c r="AQ54" s="22">
        <f>AQ37*Constants!$H$33*Constants!$H$39</f>
        <v>694121.93069212197</v>
      </c>
      <c r="AR54" s="22">
        <f>AR37*Constants!$H$33*Constants!$H$39</f>
        <v>709938.92669367383</v>
      </c>
      <c r="AS54" s="22">
        <f>AS37*Constants!$H$33*Constants!$H$39</f>
        <v>726626.81010671181</v>
      </c>
      <c r="AT54" s="22">
        <f>AT37*Constants!$H$33*Constants!$H$39</f>
        <v>744202.43295929593</v>
      </c>
      <c r="AU54" s="22">
        <f>AU37*Constants!$H$33*Constants!$H$39</f>
        <v>764099.38299700571</v>
      </c>
      <c r="AV54" s="22">
        <f>AV37*Constants!$H$33*Constants!$H$39</f>
        <v>783135.11732278473</v>
      </c>
      <c r="AW54" s="22">
        <f>AW37*Constants!$H$33*Constants!$H$39</f>
        <v>803142.01343122951</v>
      </c>
      <c r="AX54" s="22">
        <f>AX37*Constants!$H$33*Constants!$H$39</f>
        <v>824900.48156413261</v>
      </c>
      <c r="AY54" s="22">
        <f>AY37*Constants!$H$33*Constants!$H$39</f>
        <v>845625.8727776407</v>
      </c>
      <c r="AZ54" s="22">
        <f>AZ37*Constants!$H$33*Constants!$H$39</f>
        <v>866782.39583608462</v>
      </c>
      <c r="BA54" s="22">
        <f>BA37*Constants!$H$33*Constants!$H$39</f>
        <v>888123.56505825045</v>
      </c>
      <c r="BB54" s="22">
        <f>BB37*Constants!$H$33*Constants!$H$39</f>
        <v>910969.32668837998</v>
      </c>
      <c r="BC54" s="22">
        <f>BC37*Constants!$H$33*Constants!$H$39</f>
        <v>932741.52950307552</v>
      </c>
      <c r="BD54" s="22">
        <f>BD37*Constants!$H$33*Constants!$H$39</f>
        <v>954839.77339670225</v>
      </c>
      <c r="BE54" s="22">
        <f>BE37*Constants!$H$33*Constants!$H$39</f>
        <v>977616.48585351836</v>
      </c>
      <c r="BF54" s="22">
        <f>BF37*Constants!$H$33*Constants!$H$39</f>
        <v>1001178.9190555237</v>
      </c>
      <c r="BG54" s="22">
        <f>BG37*Constants!$H$33*Constants!$H$39</f>
        <v>1024890.6216912596</v>
      </c>
      <c r="BH54" s="22">
        <f>BH37*Constants!$H$33*Constants!$H$39</f>
        <v>1031151.1198235172</v>
      </c>
      <c r="BI54" s="22">
        <f>BI37*Constants!$H$33*Constants!$H$39</f>
        <v>1033810.1238041884</v>
      </c>
      <c r="BJ54" s="22">
        <f>BJ37*Constants!$H$33*Constants!$H$39</f>
        <v>1036215.8010495241</v>
      </c>
      <c r="BK54" s="22">
        <f>BK37*Constants!$H$33*Constants!$H$39</f>
        <v>1036988.0678082156</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1520406.8511706144</v>
      </c>
      <c r="Z55" s="22">
        <f>Z42*Constants!$H$34*Constants!$H$40</f>
        <v>1560966.2063054193</v>
      </c>
      <c r="AA55" s="22">
        <f>AA42*Constants!$H$34*Constants!$H$40</f>
        <v>1613765.8062503659</v>
      </c>
      <c r="AB55" s="22">
        <f>AB42*Constants!$H$34*Constants!$H$40</f>
        <v>1642887.1674004463</v>
      </c>
      <c r="AC55" s="22">
        <f>AC42*Constants!$H$34*Constants!$H$40</f>
        <v>1655964.1814042379</v>
      </c>
      <c r="AD55" s="22">
        <f>AD42*Constants!$H$34*Constants!$H$40</f>
        <v>1652584.548917911</v>
      </c>
      <c r="AE55" s="22">
        <f>AE42*Constants!$H$34*Constants!$H$40</f>
        <v>1660968.4068159347</v>
      </c>
      <c r="AF55" s="22">
        <f>AF42*Constants!$H$34*Constants!$H$40</f>
        <v>1670818.6391072052</v>
      </c>
      <c r="AG55" s="22">
        <f>AG42*Constants!$H$34*Constants!$H$40</f>
        <v>1422395.229879</v>
      </c>
      <c r="AH55" s="22">
        <f>AH42*Constants!$H$34*Constants!$H$40</f>
        <v>1492919.3673193045</v>
      </c>
      <c r="AI55" s="22">
        <f>AI42*Constants!$H$34*Constants!$H$40</f>
        <v>1531830.6172062664</v>
      </c>
      <c r="AJ55" s="22">
        <f>AJ42*Constants!$H$34*Constants!$H$40</f>
        <v>1562698.3753015853</v>
      </c>
      <c r="AK55" s="22">
        <f>AK42*Constants!$H$34*Constants!$H$40</f>
        <v>1599682.3770481751</v>
      </c>
      <c r="AL55" s="22">
        <f>AL42*Constants!$H$34*Constants!$H$40</f>
        <v>1645549.6815929725</v>
      </c>
      <c r="AM55" s="22">
        <f>AM42*Constants!$H$34*Constants!$H$40</f>
        <v>1698123.4691798426</v>
      </c>
      <c r="AN55" s="22">
        <f>AN42*Constants!$H$34*Constants!$H$40</f>
        <v>1758452.9661143944</v>
      </c>
      <c r="AO55" s="22">
        <f>AO42*Constants!$H$34*Constants!$H$40</f>
        <v>1824109.9019811377</v>
      </c>
      <c r="AP55" s="22">
        <f>AP42*Constants!$H$34*Constants!$H$40</f>
        <v>1893741.3435586204</v>
      </c>
      <c r="AQ55" s="22">
        <f>AQ42*Constants!$H$34*Constants!$H$40</f>
        <v>1963107.9087755554</v>
      </c>
      <c r="AR55" s="22">
        <f>AR42*Constants!$H$34*Constants!$H$40</f>
        <v>2051277.965427198</v>
      </c>
      <c r="AS55" s="22">
        <f>AS42*Constants!$H$34*Constants!$H$40</f>
        <v>2145670.712983415</v>
      </c>
      <c r="AT55" s="22">
        <f>AT42*Constants!$H$34*Constants!$H$40</f>
        <v>2246409.2772386209</v>
      </c>
      <c r="AU55" s="22">
        <f>AU42*Constants!$H$34*Constants!$H$40</f>
        <v>2364147.8869406804</v>
      </c>
      <c r="AV55" s="22">
        <f>AV42*Constants!$H$34*Constants!$H$40</f>
        <v>2475227.3439045488</v>
      </c>
      <c r="AW55" s="22">
        <f>AW42*Constants!$H$34*Constants!$H$40</f>
        <v>2597627.214946649</v>
      </c>
      <c r="AX55" s="22">
        <f>AX42*Constants!$H$34*Constants!$H$40</f>
        <v>2732854.4854566478</v>
      </c>
      <c r="AY55" s="22">
        <f>AY42*Constants!$H$34*Constants!$H$40</f>
        <v>2860208.4179610377</v>
      </c>
      <c r="AZ55" s="22">
        <f>AZ42*Constants!$H$34*Constants!$H$40</f>
        <v>2990571.5974294185</v>
      </c>
      <c r="BA55" s="22">
        <f>BA42*Constants!$H$34*Constants!$H$40</f>
        <v>3122110.3731144019</v>
      </c>
      <c r="BB55" s="22">
        <f>BB42*Constants!$H$34*Constants!$H$40</f>
        <v>3268774.3569159852</v>
      </c>
      <c r="BC55" s="22">
        <f>BC42*Constants!$H$34*Constants!$H$40</f>
        <v>3407314.353849845</v>
      </c>
      <c r="BD55" s="22">
        <f>BD42*Constants!$H$34*Constants!$H$40</f>
        <v>3548133.2149298941</v>
      </c>
      <c r="BE55" s="22">
        <f>BE42*Constants!$H$34*Constants!$H$40</f>
        <v>3693849.7653113501</v>
      </c>
      <c r="BF55" s="22">
        <f>BF42*Constants!$H$34*Constants!$H$40</f>
        <v>3845260.3457524013</v>
      </c>
      <c r="BG55" s="22">
        <f>BG42*Constants!$H$34*Constants!$H$40</f>
        <v>4001886.7159831934</v>
      </c>
      <c r="BH55" s="22">
        <f>BH42*Constants!$H$34*Constants!$H$40</f>
        <v>4028691.6050077789</v>
      </c>
      <c r="BI55" s="22">
        <f>BI42*Constants!$H$34*Constants!$H$40</f>
        <v>4028624.5270755771</v>
      </c>
      <c r="BJ55" s="22">
        <f>BJ42*Constants!$H$34*Constants!$H$40</f>
        <v>4026573.1362798093</v>
      </c>
      <c r="BK55" s="22">
        <f>BK42*Constants!$H$34*Constants!$H$40</f>
        <v>4012278.2422066838</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9095513.1405561958</v>
      </c>
      <c r="AA56" s="22">
        <f t="shared" si="8"/>
        <v>9326430.4780428484</v>
      </c>
      <c r="AB56" s="22">
        <f t="shared" si="8"/>
        <v>9484875.5644762423</v>
      </c>
      <c r="AC56" s="22">
        <f t="shared" si="8"/>
        <v>9595076.4625779279</v>
      </c>
      <c r="AD56" s="22">
        <f t="shared" si="8"/>
        <v>9655827.5030585341</v>
      </c>
      <c r="AE56" s="22">
        <f t="shared" si="8"/>
        <v>9754723.2383019067</v>
      </c>
      <c r="AF56" s="22">
        <f t="shared" si="8"/>
        <v>9859425.6401465088</v>
      </c>
      <c r="AG56" s="22">
        <f t="shared" si="8"/>
        <v>9148774.603395246</v>
      </c>
      <c r="AH56" s="22">
        <f t="shared" si="8"/>
        <v>9425822.2145725638</v>
      </c>
      <c r="AI56" s="22">
        <f t="shared" si="8"/>
        <v>9603547.0618233047</v>
      </c>
      <c r="AJ56" s="22">
        <f t="shared" si="8"/>
        <v>9756471.9559317343</v>
      </c>
      <c r="AK56" s="22">
        <f t="shared" si="8"/>
        <v>9929370.751496572</v>
      </c>
      <c r="AL56" s="22">
        <f t="shared" si="8"/>
        <v>10130998.959068967</v>
      </c>
      <c r="AM56" s="22">
        <f t="shared" si="8"/>
        <v>10346187.040015414</v>
      </c>
      <c r="AN56" s="22">
        <f t="shared" si="8"/>
        <v>10586377.34208253</v>
      </c>
      <c r="AO56" s="22">
        <f t="shared" si="8"/>
        <v>10843897.533872005</v>
      </c>
      <c r="AP56" s="22">
        <f t="shared" si="8"/>
        <v>11114475.054719677</v>
      </c>
      <c r="AQ56" s="22">
        <f t="shared" si="8"/>
        <v>11384711.761156162</v>
      </c>
      <c r="AR56" s="22">
        <f t="shared" si="8"/>
        <v>11708043.84707493</v>
      </c>
      <c r="AS56" s="22">
        <f t="shared" si="8"/>
        <v>12051429.680211669</v>
      </c>
      <c r="AT56" s="22">
        <f t="shared" si="8"/>
        <v>12415261.774806321</v>
      </c>
      <c r="AU56" s="22">
        <f t="shared" si="8"/>
        <v>12833227.19983183</v>
      </c>
      <c r="AV56" s="22">
        <f t="shared" si="8"/>
        <v>13230529.702899667</v>
      </c>
      <c r="AW56" s="22">
        <f t="shared" si="8"/>
        <v>13657404.023089364</v>
      </c>
      <c r="AX56" s="22">
        <f t="shared" si="8"/>
        <v>14125124.837230362</v>
      </c>
      <c r="AY56" s="22">
        <f t="shared" si="8"/>
        <v>14568248.027721092</v>
      </c>
      <c r="AZ56" s="22">
        <f t="shared" si="8"/>
        <v>15021181.501208628</v>
      </c>
      <c r="BA56" s="22">
        <f t="shared" si="8"/>
        <v>15478130.263514979</v>
      </c>
      <c r="BB56" s="22">
        <f t="shared" si="8"/>
        <v>15976923.032592434</v>
      </c>
      <c r="BC56" s="22">
        <f t="shared" si="8"/>
        <v>16450249.529587496</v>
      </c>
      <c r="BD56" s="22">
        <f t="shared" si="8"/>
        <v>16931000.161925778</v>
      </c>
      <c r="BE56" s="22">
        <f t="shared" si="8"/>
        <v>17427455.818745334</v>
      </c>
      <c r="BF56" s="22">
        <f t="shared" si="8"/>
        <v>17942135.536210131</v>
      </c>
      <c r="BG56" s="22">
        <f t="shared" si="8"/>
        <v>18467079.756898645</v>
      </c>
      <c r="BH56" s="22">
        <f t="shared" si="8"/>
        <v>18581739.815646674</v>
      </c>
      <c r="BI56" s="22">
        <f t="shared" si="8"/>
        <v>18611595.727935184</v>
      </c>
      <c r="BJ56" s="22">
        <f t="shared" si="8"/>
        <v>18635331.643486679</v>
      </c>
      <c r="BK56" s="22">
        <f t="shared" si="8"/>
        <v>18620513.481815785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7231399.0528125484</v>
      </c>
      <c r="AA58" s="22">
        <f>((Data!$AJ$37*'Net zero Intermediate calcs'!AA56)+Data!$AK$37)</f>
        <v>7373092.5989726987</v>
      </c>
      <c r="AB58" s="22">
        <f>((Data!$AJ$37*'Net zero Intermediate calcs'!AB56)+Data!$AK$37)</f>
        <v>7470316.3345863</v>
      </c>
      <c r="AC58" s="22">
        <f>((Data!$AJ$37*'Net zero Intermediate calcs'!AC56)+Data!$AK$37)</f>
        <v>7537936.8788555842</v>
      </c>
      <c r="AD58" s="22">
        <f>((Data!$AJ$37*'Net zero Intermediate calcs'!AD56)+Data!$AK$37)</f>
        <v>7575214.4191750214</v>
      </c>
      <c r="AE58" s="22">
        <f>((Data!$AJ$37*'Net zero Intermediate calcs'!AE56)+Data!$AK$37)</f>
        <v>7635897.9849014748</v>
      </c>
      <c r="AF58" s="22">
        <f>((Data!$AJ$37*'Net zero Intermediate calcs'!AF56)+Data!$AK$37)</f>
        <v>7700144.5883411337</v>
      </c>
      <c r="AG58" s="22">
        <f>((Data!$AJ$37*'Net zero Intermediate calcs'!AG56)+Data!$AK$37)</f>
        <v>7264080.9017611071</v>
      </c>
      <c r="AH58" s="22">
        <f>((Data!$AJ$37*'Net zero Intermediate calcs'!AH56)+Data!$AK$37)</f>
        <v>7434080.5168189481</v>
      </c>
      <c r="AI58" s="22">
        <f>((Data!$AJ$37*'Net zero Intermediate calcs'!AI56)+Data!$AK$37)</f>
        <v>7543134.5364166945</v>
      </c>
      <c r="AJ58" s="22">
        <f>((Data!$AJ$37*'Net zero Intermediate calcs'!AJ56)+Data!$AK$37)</f>
        <v>7636971.0182427559</v>
      </c>
      <c r="AK58" s="22">
        <f>((Data!$AJ$37*'Net zero Intermediate calcs'!AK56)+Data!$AK$37)</f>
        <v>7743063.7167687677</v>
      </c>
      <c r="AL58" s="22">
        <f>((Data!$AJ$37*'Net zero Intermediate calcs'!AL56)+Data!$AK$37)</f>
        <v>7866785.1144247539</v>
      </c>
      <c r="AM58" s="22">
        <f>((Data!$AJ$37*'Net zero Intermediate calcs'!AM56)+Data!$AK$37)</f>
        <v>7998827.0070455801</v>
      </c>
      <c r="AN58" s="22">
        <f>((Data!$AJ$37*'Net zero Intermediate calcs'!AN56)+Data!$AK$37)</f>
        <v>8146210.5514064897</v>
      </c>
      <c r="AO58" s="22">
        <f>((Data!$AJ$37*'Net zero Intermediate calcs'!AO56)+Data!$AK$37)</f>
        <v>8304227.9163200352</v>
      </c>
      <c r="AP58" s="22">
        <f>((Data!$AJ$37*'Net zero Intermediate calcs'!AP56)+Data!$AK$37)</f>
        <v>8470257.4092001207</v>
      </c>
      <c r="AQ58" s="22">
        <f>((Data!$AJ$37*'Net zero Intermediate calcs'!AQ56)+Data!$AK$37)</f>
        <v>8636077.774419941</v>
      </c>
      <c r="AR58" s="22">
        <f>((Data!$AJ$37*'Net zero Intermediate calcs'!AR56)+Data!$AK$37)</f>
        <v>8834478.0779217798</v>
      </c>
      <c r="AS58" s="22">
        <f>((Data!$AJ$37*'Net zero Intermediate calcs'!AS56)+Data!$AK$37)</f>
        <v>9045183.5924053546</v>
      </c>
      <c r="AT58" s="22">
        <f>((Data!$AJ$37*'Net zero Intermediate calcs'!AT56)+Data!$AK$37)</f>
        <v>9268435.1691431627</v>
      </c>
      <c r="AU58" s="22">
        <f>((Data!$AJ$37*'Net zero Intermediate calcs'!AU56)+Data!$AK$37)</f>
        <v>9524903.582856888</v>
      </c>
      <c r="AV58" s="22">
        <f>((Data!$AJ$37*'Net zero Intermediate calcs'!AV56)+Data!$AK$37)</f>
        <v>9768692.9889305644</v>
      </c>
      <c r="AW58" s="22">
        <f>((Data!$AJ$37*'Net zero Intermediate calcs'!AW56)+Data!$AK$37)</f>
        <v>10030628.003644988</v>
      </c>
      <c r="AX58" s="22">
        <f>((Data!$AJ$37*'Net zero Intermediate calcs'!AX56)+Data!$AK$37)</f>
        <v>10317626.898963453</v>
      </c>
      <c r="AY58" s="22">
        <f>((Data!$AJ$37*'Net zero Intermediate calcs'!AY56)+Data!$AK$37)</f>
        <v>10589532.408224145</v>
      </c>
      <c r="AZ58" s="22">
        <f>((Data!$AJ$37*'Net zero Intermediate calcs'!AZ56)+Data!$AK$37)</f>
        <v>10867457.620473715</v>
      </c>
      <c r="BA58" s="22">
        <f>((Data!$AJ$37*'Net zero Intermediate calcs'!BA56)+Data!$AK$37)</f>
        <v>11147846.660332711</v>
      </c>
      <c r="BB58" s="22">
        <f>((Data!$AJ$37*'Net zero Intermediate calcs'!BB56)+Data!$AK$37)</f>
        <v>11453911.66618664</v>
      </c>
      <c r="BC58" s="22">
        <f>((Data!$AJ$37*'Net zero Intermediate calcs'!BC56)+Data!$AK$37)</f>
        <v>11744350.273269005</v>
      </c>
      <c r="BD58" s="22">
        <f>((Data!$AJ$37*'Net zero Intermediate calcs'!BD56)+Data!$AK$37)</f>
        <v>12039344.415571911</v>
      </c>
      <c r="BE58" s="22">
        <f>((Data!$AJ$37*'Net zero Intermediate calcs'!BE56)+Data!$AK$37)</f>
        <v>12343975.34234282</v>
      </c>
      <c r="BF58" s="22">
        <f>((Data!$AJ$37*'Net zero Intermediate calcs'!BF56)+Data!$AK$37)</f>
        <v>12659788.763275351</v>
      </c>
      <c r="BG58" s="22">
        <f>((Data!$AJ$37*'Net zero Intermediate calcs'!BG56)+Data!$AK$37)</f>
        <v>12981900.601975774</v>
      </c>
      <c r="BH58" s="22">
        <f>((Data!$AJ$37*'Net zero Intermediate calcs'!BH56)+Data!$AK$37)</f>
        <v>13052257.338736083</v>
      </c>
      <c r="BI58" s="22">
        <f>((Data!$AJ$37*'Net zero Intermediate calcs'!BI56)+Data!$AK$37)</f>
        <v>13070577.271453347</v>
      </c>
      <c r="BJ58" s="22">
        <f>((Data!$AJ$37*'Net zero Intermediate calcs'!BJ56)+Data!$AK$37)</f>
        <v>13085141.903466063</v>
      </c>
      <c r="BK58" s="22">
        <f>((Data!$AJ$37*'Net zero Intermediate calcs'!BK56)+Data!$AK$37)</f>
        <v>13076049.308264783</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16326912.193368744</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17559570.228487641</v>
      </c>
      <c r="AG59" s="22">
        <f t="shared" si="9"/>
        <v>16412855.505156353</v>
      </c>
      <c r="AH59" s="22">
        <f t="shared" si="9"/>
        <v>16859902.731391512</v>
      </c>
      <c r="AI59" s="22">
        <f t="shared" si="9"/>
        <v>17146681.598239999</v>
      </c>
      <c r="AJ59" s="22">
        <f t="shared" si="9"/>
        <v>17393442.974174492</v>
      </c>
      <c r="AK59" s="22">
        <f t="shared" si="9"/>
        <v>17672434.46826534</v>
      </c>
      <c r="AL59" s="22">
        <f t="shared" si="9"/>
        <v>17997784.073493719</v>
      </c>
      <c r="AM59" s="22">
        <f t="shared" si="9"/>
        <v>18345014.047060996</v>
      </c>
      <c r="AN59" s="22">
        <f t="shared" si="9"/>
        <v>18732587.893489018</v>
      </c>
      <c r="AO59" s="22">
        <f t="shared" si="9"/>
        <v>19148125.450192042</v>
      </c>
      <c r="AP59" s="22">
        <f t="shared" si="9"/>
        <v>19584732.463919796</v>
      </c>
      <c r="AQ59" s="22">
        <f t="shared" si="9"/>
        <v>20020789.535576105</v>
      </c>
      <c r="AR59" s="22">
        <f t="shared" si="9"/>
        <v>20542521.924996711</v>
      </c>
      <c r="AS59" s="22">
        <f t="shared" si="9"/>
        <v>21096613.272617023</v>
      </c>
      <c r="AT59" s="22">
        <f t="shared" si="9"/>
        <v>21683696.943949483</v>
      </c>
      <c r="AU59" s="22">
        <f t="shared" si="9"/>
        <v>22358130.782688718</v>
      </c>
      <c r="AV59" s="22">
        <f t="shared" si="9"/>
        <v>22999222.691830233</v>
      </c>
      <c r="AW59" s="22">
        <f t="shared" si="9"/>
        <v>23688032.026734352</v>
      </c>
      <c r="AX59" s="22">
        <f t="shared" si="9"/>
        <v>24442751.736193813</v>
      </c>
      <c r="AY59" s="22">
        <f t="shared" si="9"/>
        <v>25157780.435945235</v>
      </c>
      <c r="AZ59" s="22">
        <f t="shared" si="9"/>
        <v>25888639.121682342</v>
      </c>
      <c r="BA59" s="22">
        <f t="shared" si="9"/>
        <v>26625976.92384769</v>
      </c>
      <c r="BB59" s="22">
        <f t="shared" si="9"/>
        <v>27430834.698779076</v>
      </c>
      <c r="BC59" s="22">
        <f t="shared" si="9"/>
        <v>28194599.802856501</v>
      </c>
      <c r="BD59" s="22">
        <f t="shared" si="9"/>
        <v>28970344.577497691</v>
      </c>
      <c r="BE59" s="22">
        <f t="shared" si="9"/>
        <v>29771431.161088154</v>
      </c>
      <c r="BF59" s="22">
        <f t="shared" si="9"/>
        <v>30601924.299485482</v>
      </c>
      <c r="BG59" s="22">
        <f t="shared" si="9"/>
        <v>31448980.358874418</v>
      </c>
      <c r="BH59" s="22">
        <f t="shared" si="9"/>
        <v>31633997.154382758</v>
      </c>
      <c r="BI59" s="22">
        <f t="shared" si="9"/>
        <v>31682172.999388531</v>
      </c>
      <c r="BJ59" s="22">
        <f t="shared" si="9"/>
        <v>31720473.546952739</v>
      </c>
      <c r="BK59" s="22">
        <f t="shared" si="9"/>
        <v>31696562.79008057</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18751600.038590759</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18832869.527758908</v>
      </c>
      <c r="AH60" s="22">
        <f>((Data!$AJ$41*'Net zero Intermediate calcs'!AH59)+Data!$AK$41)</f>
        <v>19255605.153771963</v>
      </c>
      <c r="AI60" s="22">
        <f>((Data!$AJ$41*'Net zero Intermediate calcs'!AI59)+Data!$AK$41)</f>
        <v>19526788.233970158</v>
      </c>
      <c r="AJ60" s="22">
        <f>((Data!$AJ$41*'Net zero Intermediate calcs'!AJ59)+Data!$AK$41)</f>
        <v>19760130.079327315</v>
      </c>
      <c r="AK60" s="22">
        <f>((Data!$AJ$41*'Net zero Intermediate calcs'!AK59)+Data!$AK$41)</f>
        <v>20023949.284515209</v>
      </c>
      <c r="AL60" s="22">
        <f>((Data!$AJ$41*'Net zero Intermediate calcs'!AL59)+Data!$AK$41)</f>
        <v>20331605.525216214</v>
      </c>
      <c r="AM60" s="22">
        <f>((Data!$AJ$41*'Net zero Intermediate calcs'!AM59)+Data!$AK$41)</f>
        <v>20659952.22246033</v>
      </c>
      <c r="AN60" s="22">
        <f>((Data!$AJ$41*'Net zero Intermediate calcs'!AN59)+Data!$AK$41)</f>
        <v>21026448.786986277</v>
      </c>
      <c r="AO60" s="22">
        <f>((Data!$AJ$41*'Net zero Intermediate calcs'!AO59)+Data!$AK$41)</f>
        <v>21419388.321907766</v>
      </c>
      <c r="AP60" s="22">
        <f>((Data!$AJ$41*'Net zero Intermediate calcs'!AP59)+Data!$AK$41)</f>
        <v>21832251.50154151</v>
      </c>
      <c r="AQ60" s="22">
        <f>((Data!$AJ$41*'Net zero Intermediate calcs'!AQ59)+Data!$AK$41)</f>
        <v>22244594.646395482</v>
      </c>
      <c r="AR60" s="22">
        <f>((Data!$AJ$41*'Net zero Intermediate calcs'!AR59)+Data!$AK$41)</f>
        <v>22737953.860611901</v>
      </c>
      <c r="AS60" s="22">
        <f>((Data!$AJ$41*'Net zero Intermediate calcs'!AS59)+Data!$AK$41)</f>
        <v>23261912.268043056</v>
      </c>
      <c r="AT60" s="22">
        <f>((Data!$AJ$41*'Net zero Intermediate calcs'!AT59)+Data!$AK$41)</f>
        <v>23817068.790124282</v>
      </c>
      <c r="AU60" s="22">
        <f>((Data!$AJ$41*'Net zero Intermediate calcs'!AU59)+Data!$AK$41)</f>
        <v>24454825.148495793</v>
      </c>
      <c r="AV60" s="22">
        <f>((Data!$AJ$41*'Net zero Intermediate calcs'!AV59)+Data!$AK$41)</f>
        <v>25061052.798816301</v>
      </c>
      <c r="AW60" s="22">
        <f>((Data!$AJ$41*'Net zero Intermediate calcs'!AW59)+Data!$AK$41)</f>
        <v>25712402.876181863</v>
      </c>
      <c r="AX60" s="22">
        <f>((Data!$AJ$41*'Net zero Intermediate calcs'!AX59)+Data!$AK$41)</f>
        <v>26426078.949131943</v>
      </c>
      <c r="AY60" s="22">
        <f>((Data!$AJ$41*'Net zero Intermediate calcs'!AY59)+Data!$AK$41)</f>
        <v>27102222.51354301</v>
      </c>
      <c r="AZ60" s="22">
        <f>((Data!$AJ$41*'Net zero Intermediate calcs'!AZ59)+Data!$AK$41)</f>
        <v>27793335.187799111</v>
      </c>
      <c r="BA60" s="22">
        <f>((Data!$AJ$41*'Net zero Intermediate calcs'!BA59)+Data!$AK$41)</f>
        <v>28490574.627145275</v>
      </c>
      <c r="BB60" s="22">
        <f>((Data!$AJ$41*'Net zero Intermediate calcs'!BB59)+Data!$AK$41)</f>
        <v>29251662.126115948</v>
      </c>
      <c r="BC60" s="22">
        <f>((Data!$AJ$41*'Net zero Intermediate calcs'!BC59)+Data!$AK$41)</f>
        <v>29973891.681409635</v>
      </c>
      <c r="BD60" s="22">
        <f>((Data!$AJ$41*'Net zero Intermediate calcs'!BD59)+Data!$AK$41)</f>
        <v>30707449.421373777</v>
      </c>
      <c r="BE60" s="22">
        <f>((Data!$AJ$41*'Net zero Intermediate calcs'!BE59)+Data!$AK$41)</f>
        <v>31464970.81627588</v>
      </c>
      <c r="BF60" s="22">
        <f>((Data!$AJ$41*'Net zero Intermediate calcs'!BF59)+Data!$AK$41)</f>
        <v>32250299.560436934</v>
      </c>
      <c r="BG60" s="22">
        <f>((Data!$AJ$41*'Net zero Intermediate calcs'!BG59)+Data!$AK$41)</f>
        <v>33051290.490521744</v>
      </c>
      <c r="BH60" s="22">
        <f>((Data!$AJ$41*'Net zero Intermediate calcs'!BH59)+Data!$AK$41)</f>
        <v>33226245.587617025</v>
      </c>
      <c r="BI60" s="22">
        <f>((Data!$AJ$41*'Net zero Intermediate calcs'!BI59)+Data!$AK$41)</f>
        <v>33271801.503864922</v>
      </c>
      <c r="BJ60" s="22">
        <f>((Data!$AJ$41*'Net zero Intermediate calcs'!BJ59)+Data!$AK$41)</f>
        <v>33308019.167236984</v>
      </c>
      <c r="BK60" s="22">
        <f>((Data!$AJ$41*'Net zero Intermediate calcs'!BK59)+Data!$AK$41)</f>
        <v>33285408.740012258</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3529166.4013292789</v>
      </c>
      <c r="AH61" s="22">
        <f>((Data!$AJ$42*LN('Net zero Intermediate calcs'!AH60))+Data!$AK$42)</f>
        <v>3546270.8683824446</v>
      </c>
      <c r="AI61" s="22">
        <f>((Data!$AJ$42*LN('Net zero Intermediate calcs'!AI60))+Data!$AK$42)</f>
        <v>3557046.7175806612</v>
      </c>
      <c r="AJ61" s="22">
        <f>((Data!$AJ$42*LN('Net zero Intermediate calcs'!AJ60))+Data!$AK$42)</f>
        <v>3566199.7756139524</v>
      </c>
      <c r="AK61" s="22">
        <f>((Data!$AJ$42*LN('Net zero Intermediate calcs'!AK60))+Data!$AK$42)</f>
        <v>3576419.0463694129</v>
      </c>
      <c r="AL61" s="22">
        <f>((Data!$AJ$42*LN('Net zero Intermediate calcs'!AL60))+Data!$AK$42)</f>
        <v>3588167.6774127427</v>
      </c>
      <c r="AM61" s="22">
        <f>((Data!$AJ$42*LN('Net zero Intermediate calcs'!AM60))+Data!$AK$42)</f>
        <v>3600511.906220248</v>
      </c>
      <c r="AN61" s="22">
        <f>((Data!$AJ$42*LN('Net zero Intermediate calcs'!AN60))+Data!$AK$42)</f>
        <v>3614060.7782466728</v>
      </c>
      <c r="AO61" s="22">
        <f>((Data!$AJ$42*LN('Net zero Intermediate calcs'!AO60))+Data!$AK$42)</f>
        <v>3628327.3450817764</v>
      </c>
      <c r="AP61" s="22">
        <f>((Data!$AJ$42*LN('Net zero Intermediate calcs'!AP60))+Data!$AK$42)</f>
        <v>3643038.0407581069</v>
      </c>
      <c r="AQ61" s="22">
        <f>((Data!$AJ$42*LN('Net zero Intermediate calcs'!AQ60))+Data!$AK$42)</f>
        <v>3657455.1232013348</v>
      </c>
      <c r="AR61" s="22">
        <f>((Data!$AJ$42*LN('Net zero Intermediate calcs'!AR60))+Data!$AK$42)</f>
        <v>3674357.7050076947</v>
      </c>
      <c r="AS61" s="22">
        <f>((Data!$AJ$42*LN('Net zero Intermediate calcs'!AS60))+Data!$AK$42)</f>
        <v>3691911.6799285561</v>
      </c>
      <c r="AT61" s="22">
        <f>((Data!$AJ$42*LN('Net zero Intermediate calcs'!AT60))+Data!$AK$42)</f>
        <v>3710084.6105007418</v>
      </c>
      <c r="AU61" s="22">
        <f>((Data!$AJ$42*LN('Net zero Intermediate calcs'!AU60))+Data!$AK$42)</f>
        <v>3730445.7544360235</v>
      </c>
      <c r="AV61" s="22">
        <f>((Data!$AJ$42*LN('Net zero Intermediate calcs'!AV60))+Data!$AK$42)</f>
        <v>3749313.9080143794</v>
      </c>
      <c r="AW61" s="22">
        <f>((Data!$AJ$42*LN('Net zero Intermediate calcs'!AW60))+Data!$AK$42)</f>
        <v>3769084.4245898128</v>
      </c>
      <c r="AX61" s="22">
        <f>((Data!$AJ$42*LN('Net zero Intermediate calcs'!AX60))+Data!$AK$42)</f>
        <v>3790179.7547132131</v>
      </c>
      <c r="AY61" s="22">
        <f>((Data!$AJ$42*LN('Net zero Intermediate calcs'!AY60))+Data!$AK$42)</f>
        <v>3809646.5741363857</v>
      </c>
      <c r="AZ61" s="22">
        <f>((Data!$AJ$42*LN('Net zero Intermediate calcs'!AZ60))+Data!$AK$42)</f>
        <v>3829048.777271565</v>
      </c>
      <c r="BA61" s="22">
        <f>((Data!$AJ$42*LN('Net zero Intermediate calcs'!BA60))+Data!$AK$42)</f>
        <v>3848140.1144695189</v>
      </c>
      <c r="BB61" s="22">
        <f>((Data!$AJ$42*LN('Net zero Intermediate calcs'!BB60))+Data!$AK$42)</f>
        <v>3868453.5126977544</v>
      </c>
      <c r="BC61" s="22">
        <f>((Data!$AJ$42*LN('Net zero Intermediate calcs'!BC60))+Data!$AK$42)</f>
        <v>3887246.8582894299</v>
      </c>
      <c r="BD61" s="22">
        <f>((Data!$AJ$42*LN('Net zero Intermediate calcs'!BD60))+Data!$AK$42)</f>
        <v>3905877.0247298013</v>
      </c>
      <c r="BE61" s="22">
        <f>((Data!$AJ$42*LN('Net zero Intermediate calcs'!BE60))+Data!$AK$42)</f>
        <v>3924654.4078153484</v>
      </c>
      <c r="BF61" s="22">
        <f>((Data!$AJ$42*LN('Net zero Intermediate calcs'!BF60))+Data!$AK$42)</f>
        <v>3943649.7185387723</v>
      </c>
      <c r="BG61" s="22">
        <f>((Data!$AJ$42*LN('Net zero Intermediate calcs'!BG60))+Data!$AK$42)</f>
        <v>3962553.211898366</v>
      </c>
      <c r="BH61" s="22">
        <f>((Data!$AJ$42*LN('Net zero Intermediate calcs'!BH60))+Data!$AK$42)</f>
        <v>3966621.1814943496</v>
      </c>
      <c r="BI61" s="22">
        <f>((Data!$AJ$42*LN('Net zero Intermediate calcs'!BI60))+Data!$AK$42)</f>
        <v>3967676.9103872888</v>
      </c>
      <c r="BJ61" s="22">
        <f>((Data!$AJ$42*LN('Net zero Intermediate calcs'!BJ60))+Data!$AK$42)</f>
        <v>3968515.2004044335</v>
      </c>
      <c r="BK61" s="22">
        <f>((Data!$AJ$42*LN('Net zero Intermediate calcs'!BK60))+Data!$AK$42)</f>
        <v>3967991.9689319152</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47722.284497929628</v>
      </c>
      <c r="L15">
        <f>'Net zero Activity data'!AN5*'Net zero supporting data'!L12</f>
        <v>96044.901417413668</v>
      </c>
      <c r="M15">
        <f>'Net zero Activity data'!AO5*'Net zero supporting data'!M12</f>
        <v>144838.18064177386</v>
      </c>
      <c r="N15">
        <f>'Net zero Activity data'!AP5*'Net zero supporting data'!N12</f>
        <v>194333.00249897692</v>
      </c>
      <c r="O15">
        <f>'Net zero Activity data'!AQ5*'Net zero supporting data'!O12</f>
        <v>244752.2036129309</v>
      </c>
      <c r="P15">
        <f>'Net zero Activity data'!AR5*'Net zero supporting data'!P12</f>
        <v>295909.66722290422</v>
      </c>
      <c r="Q15">
        <f>'Net zero Activity data'!AS5*'Net zero supporting data'!Q12</f>
        <v>348177.7314127204</v>
      </c>
      <c r="R15">
        <f>'Net zero Activity data'!AT5*'Net zero supporting data'!R12</f>
        <v>401588.72184595192</v>
      </c>
      <c r="S15">
        <f>'Net zero Activity data'!AU5*'Net zero supporting data'!S12</f>
        <v>456173.82335339487</v>
      </c>
      <c r="T15">
        <f>'Net zero Activity data'!AV5*'Net zero supporting data'!T12</f>
        <v>511752.24780316022</v>
      </c>
      <c r="U15">
        <f>'Net zero Activity data'!AW5*'Net zero supporting data'!U12</f>
        <v>530381.61982239503</v>
      </c>
      <c r="V15">
        <f>'Net zero Activity data'!AX5*'Net zero supporting data'!V12</f>
        <v>549714.34370386042</v>
      </c>
      <c r="W15">
        <f>'Net zero Activity data'!AY5*'Net zero supporting data'!W12</f>
        <v>569782.35429605294</v>
      </c>
      <c r="X15">
        <f>'Net zero Activity data'!AZ5*'Net zero supporting data'!X12</f>
        <v>591319.80743258609</v>
      </c>
      <c r="Y15">
        <f>'Net zero Activity data'!BA5*'Net zero supporting data'!Y12</f>
        <v>612784.48009653261</v>
      </c>
      <c r="Z15">
        <f>'Net zero Activity data'!BB5*'Net zero supporting data'!Z12</f>
        <v>634974.74518828024</v>
      </c>
      <c r="AA15">
        <f>'Net zero Activity data'!BC5*'Net zero supporting data'!AA12</f>
        <v>658436.8076535078</v>
      </c>
      <c r="AB15">
        <f>'Net zero Activity data'!BD5*'Net zero supporting data'!AB12</f>
        <v>681735.84445396089</v>
      </c>
      <c r="AC15">
        <f>'Net zero Activity data'!BE5*'Net zero supporting data'!AC12</f>
        <v>705634.92871343589</v>
      </c>
      <c r="AD15">
        <f>'Net zero Activity data'!BF5*'Net zero supporting data'!AD12</f>
        <v>730009.08803148416</v>
      </c>
      <c r="AE15">
        <f>'Net zero Activity data'!BG5*'Net zero supporting data'!AE12</f>
        <v>740665.07209798158</v>
      </c>
      <c r="AF15">
        <f>'Net zero Activity data'!BH5*'Net zero supporting data'!AF12</f>
        <v>750705.37187630835</v>
      </c>
      <c r="AG15">
        <f>'Net zero Activity data'!BI5*'Net zero supporting data'!AG12</f>
        <v>760898.73448533076</v>
      </c>
      <c r="AH15">
        <f>'Net zero Activity data'!BJ5*'Net zero supporting data'!AH12</f>
        <v>771435.06060797372</v>
      </c>
      <c r="AI15">
        <f>'Net zero Activity data'!BK5*'Net zero supporting data'!AI12</f>
        <v>782369.16643533821</v>
      </c>
      <c r="AJ15">
        <f>'Net zero Activity data'!BL5*'Net zero supporting data'!AJ12</f>
        <v>793232.92672171001</v>
      </c>
      <c r="AK15">
        <f>'Net zero Activity data'!BM5*'Net zero supporting data'!AK12</f>
        <v>794681.64937430457</v>
      </c>
      <c r="AL15">
        <f>'Net zero Activity data'!BN5*'Net zero supporting data'!AL12</f>
        <v>794227.35387078463</v>
      </c>
      <c r="AM15">
        <f>'Net zero Activity data'!BO5*'Net zero supporting data'!AM12</f>
        <v>793675.91125151992</v>
      </c>
      <c r="AN15">
        <f>'Net zero Activity data'!BP5*'Net zero supporting data'!AN12</f>
        <v>792291.598479026</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39541.321441141692</v>
      </c>
      <c r="L16">
        <f>'Net zero Activity data'!AN6*'Net zero supporting data'!L12</f>
        <v>79580.061174428469</v>
      </c>
      <c r="M16">
        <f>'Net zero Activity data'!AO6*'Net zero supporting data'!M12</f>
        <v>120008.7782460412</v>
      </c>
      <c r="N16">
        <f>'Net zero Activity data'!AP6*'Net zero supporting data'!N12</f>
        <v>161018.7734991523</v>
      </c>
      <c r="O16">
        <f>'Net zero Activity data'!AQ6*'Net zero supporting data'!O12</f>
        <v>202794.68299357133</v>
      </c>
      <c r="P16">
        <f>'Net zero Activity data'!AR6*'Net zero supporting data'!P12</f>
        <v>245182.29569897777</v>
      </c>
      <c r="Q16">
        <f>'Net zero Activity data'!AS6*'Net zero supporting data'!Q12</f>
        <v>288490.12031339691</v>
      </c>
      <c r="R16">
        <f>'Net zero Activity data'!AT6*'Net zero supporting data'!R12</f>
        <v>332744.94095807441</v>
      </c>
      <c r="S16">
        <f>'Net zero Activity data'!AU6*'Net zero supporting data'!S12</f>
        <v>377972.59649281291</v>
      </c>
      <c r="T16">
        <f>'Net zero Activity data'!AV6*'Net zero supporting data'!T12</f>
        <v>424023.29103690415</v>
      </c>
      <c r="U16">
        <f>'Net zero Activity data'!AW6*'Net zero supporting data'!U12</f>
        <v>439459.05642427015</v>
      </c>
      <c r="V16">
        <f>'Net zero Activity data'!AX6*'Net zero supporting data'!V12</f>
        <v>455477.59906891291</v>
      </c>
      <c r="W16">
        <f>'Net zero Activity data'!AY6*'Net zero supporting data'!W12</f>
        <v>472105.37927387242</v>
      </c>
      <c r="X16">
        <f>'Net zero Activity data'!AZ6*'Net zero supporting data'!X12</f>
        <v>489950.69758699986</v>
      </c>
      <c r="Y16">
        <f>'Net zero Activity data'!BA6*'Net zero supporting data'!Y12</f>
        <v>507735.71207998414</v>
      </c>
      <c r="Z16">
        <f>'Net zero Activity data'!BB6*'Net zero supporting data'!Z12</f>
        <v>526121.9317274323</v>
      </c>
      <c r="AA16">
        <f>'Net zero Activity data'!BC6*'Net zero supporting data'!AA12</f>
        <v>545561.9263414779</v>
      </c>
      <c r="AB16">
        <f>'Net zero Activity data'!BD6*'Net zero supporting data'!AB12</f>
        <v>564866.84254756768</v>
      </c>
      <c r="AC16">
        <f>'Net zero Activity data'!BE6*'Net zero supporting data'!AC12</f>
        <v>584668.94093398971</v>
      </c>
      <c r="AD16">
        <f>'Net zero Activity data'!BF6*'Net zero supporting data'!AD12</f>
        <v>604864.67294037261</v>
      </c>
      <c r="AE16">
        <f>'Net zero Activity data'!BG6*'Net zero supporting data'!AE12</f>
        <v>613693.91688118479</v>
      </c>
      <c r="AF16">
        <f>'Net zero Activity data'!BH6*'Net zero supporting data'!AF12</f>
        <v>622013.02241179836</v>
      </c>
      <c r="AG16">
        <f>'Net zero Activity data'!BI6*'Net zero supporting data'!AG12</f>
        <v>630458.95143070258</v>
      </c>
      <c r="AH16">
        <f>'Net zero Activity data'!BJ6*'Net zero supporting data'!AH12</f>
        <v>639189.05021803535</v>
      </c>
      <c r="AI16">
        <f>'Net zero Activity data'!BK6*'Net zero supporting data'!AI12</f>
        <v>648248.73790356598</v>
      </c>
      <c r="AJ16">
        <f>'Net zero Activity data'!BL6*'Net zero supporting data'!AJ12</f>
        <v>657250.13928370259</v>
      </c>
      <c r="AK16">
        <f>'Net zero Activity data'!BM6*'Net zero supporting data'!AK12</f>
        <v>658450.50948156661</v>
      </c>
      <c r="AL16">
        <f>'Net zero Activity data'!BN6*'Net zero supporting data'!AL12</f>
        <v>658074.09320722159</v>
      </c>
      <c r="AM16">
        <f>'Net zero Activity data'!BO6*'Net zero supporting data'!AM12</f>
        <v>657617.18360840227</v>
      </c>
      <c r="AN16">
        <f>'Net zero Activity data'!BP6*'Net zero supporting data'!AN12</f>
        <v>656470.1815969072</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49085.778340727622</v>
      </c>
      <c r="L17">
        <f>'Net zero Activity data'!AN7*'Net zero supporting data'!L12</f>
        <v>98789.041457911226</v>
      </c>
      <c r="M17">
        <f>'Net zero Activity data'!AO7*'Net zero supporting data'!M12</f>
        <v>148976.414374396</v>
      </c>
      <c r="N17">
        <f>'Net zero Activity data'!AP7*'Net zero supporting data'!N12</f>
        <v>199885.3739989477</v>
      </c>
      <c r="O17">
        <f>'Net zero Activity data'!AQ7*'Net zero supporting data'!O12</f>
        <v>251745.12371615754</v>
      </c>
      <c r="P17">
        <f>'Net zero Activity data'!AR7*'Net zero supporting data'!P12</f>
        <v>304364.22914355871</v>
      </c>
      <c r="Q17">
        <f>'Net zero Activity data'!AS7*'Net zero supporting data'!Q12</f>
        <v>358125.66659594106</v>
      </c>
      <c r="R17">
        <f>'Net zero Activity data'!AT7*'Net zero supporting data'!R12</f>
        <v>413062.68532726483</v>
      </c>
      <c r="S17">
        <f>'Net zero Activity data'!AU7*'Net zero supporting data'!S12</f>
        <v>469207.36116349197</v>
      </c>
      <c r="T17">
        <f>'Net zero Activity data'!AV7*'Net zero supporting data'!T12</f>
        <v>526373.74059753632</v>
      </c>
      <c r="U17">
        <f>'Net zero Activity data'!AW7*'Net zero supporting data'!U12</f>
        <v>545535.38038874918</v>
      </c>
      <c r="V17">
        <f>'Net zero Activity data'!AX7*'Net zero supporting data'!V12</f>
        <v>565420.46780968516</v>
      </c>
      <c r="W17">
        <f>'Net zero Activity data'!AY7*'Net zero supporting data'!W12</f>
        <v>586061.85013308318</v>
      </c>
      <c r="X17">
        <f>'Net zero Activity data'!AZ7*'Net zero supporting data'!X12</f>
        <v>608214.65907351719</v>
      </c>
      <c r="Y17">
        <f>'Net zero Activity data'!BA7*'Net zero supporting data'!Y12</f>
        <v>630292.60809929075</v>
      </c>
      <c r="Z17">
        <f>'Net zero Activity data'!BB7*'Net zero supporting data'!Z12</f>
        <v>653116.88076508837</v>
      </c>
      <c r="AA17">
        <f>'Net zero Activity data'!BC7*'Net zero supporting data'!AA12</f>
        <v>677249.28787217964</v>
      </c>
      <c r="AB17">
        <f>'Net zero Activity data'!BD7*'Net zero supporting data'!AB12</f>
        <v>701214.01143835997</v>
      </c>
      <c r="AC17">
        <f>'Net zero Activity data'!BE7*'Net zero supporting data'!AC12</f>
        <v>725795.92667667696</v>
      </c>
      <c r="AD17">
        <f>'Net zero Activity data'!BF7*'Net zero supporting data'!AD12</f>
        <v>750866.49054666958</v>
      </c>
      <c r="AE17">
        <f>'Net zero Activity data'!BG7*'Net zero supporting data'!AE12</f>
        <v>761826.9313007812</v>
      </c>
      <c r="AF17">
        <f>'Net zero Activity data'!BH7*'Net zero supporting data'!AF12</f>
        <v>772154.09678706015</v>
      </c>
      <c r="AG17">
        <f>'Net zero Activity data'!BI7*'Net zero supporting data'!AG12</f>
        <v>782638.69832776883</v>
      </c>
      <c r="AH17">
        <f>'Net zero Activity data'!BJ7*'Net zero supporting data'!AH12</f>
        <v>793476.06233963033</v>
      </c>
      <c r="AI17">
        <f>'Net zero Activity data'!BK7*'Net zero supporting data'!AI12</f>
        <v>804722.57119063381</v>
      </c>
      <c r="AJ17">
        <f>'Net zero Activity data'!BL7*'Net zero supporting data'!AJ12</f>
        <v>815896.72462804476</v>
      </c>
      <c r="AK17">
        <f>'Net zero Activity data'!BM7*'Net zero supporting data'!AK12</f>
        <v>817386.83935642766</v>
      </c>
      <c r="AL17">
        <f>'Net zero Activity data'!BN7*'Net zero supporting data'!AL12</f>
        <v>816919.56398137857</v>
      </c>
      <c r="AM17">
        <f>'Net zero Activity data'!BO7*'Net zero supporting data'!AM12</f>
        <v>816352.3658587063</v>
      </c>
      <c r="AN17">
        <f>'Net zero Activity data'!BP7*'Net zero supporting data'!AN12</f>
        <v>814928.50129271264</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237710.53168182459</v>
      </c>
      <c r="L18">
        <f>'Net zero Activity data'!AN8*'Net zero supporting data'!L13</f>
        <v>476436.39116326842</v>
      </c>
      <c r="M18">
        <f>'Net zero Activity data'!AO8*'Net zero supporting data'!M13</f>
        <v>713734.66463261971</v>
      </c>
      <c r="N18">
        <f>'Net zero Activity data'!AP8*'Net zero supporting data'!N13</f>
        <v>952717.76503433089</v>
      </c>
      <c r="O18">
        <f>'Net zero Activity data'!AQ8*'Net zero supporting data'!O13</f>
        <v>1196209.16443287</v>
      </c>
      <c r="P18">
        <f>'Net zero Activity data'!AR8*'Net zero supporting data'!P13</f>
        <v>1443797.5502710536</v>
      </c>
      <c r="Q18">
        <f>'Net zero Activity data'!AS8*'Net zero supporting data'!Q13</f>
        <v>1698425.9112052189</v>
      </c>
      <c r="R18">
        <f>'Net zero Activity data'!AT8*'Net zero supporting data'!R13</f>
        <v>1959904.3825011069</v>
      </c>
      <c r="S18">
        <f>'Net zero Activity data'!AU8*'Net zero supporting data'!S13</f>
        <v>2228034.6091862307</v>
      </c>
      <c r="T18">
        <f>'Net zero Activity data'!AV8*'Net zero supporting data'!T13</f>
        <v>2499719.731044414</v>
      </c>
      <c r="U18">
        <f>'Net zero Activity data'!AW8*'Net zero supporting data'!U13</f>
        <v>2666062.2844390436</v>
      </c>
      <c r="V18">
        <f>'Net zero Activity data'!AX8*'Net zero supporting data'!V13</f>
        <v>2836697.1579838749</v>
      </c>
      <c r="W18">
        <f>'Net zero Activity data'!AY8*'Net zero supporting data'!W13</f>
        <v>3011735.2210079478</v>
      </c>
      <c r="X18">
        <f>'Net zero Activity data'!AZ8*'Net zero supporting data'!X13</f>
        <v>3201109.9710669913</v>
      </c>
      <c r="Y18">
        <f>'Net zero Activity data'!BA8*'Net zero supporting data'!Y13</f>
        <v>3382673.8087229389</v>
      </c>
      <c r="Z18">
        <f>'Net zero Activity data'!BB8*'Net zero supporting data'!Z13</f>
        <v>3571188.2539288923</v>
      </c>
      <c r="AA18">
        <f>'Net zero Activity data'!BC8*'Net zero supporting data'!AA13</f>
        <v>3769905.7242313712</v>
      </c>
      <c r="AB18">
        <f>'Net zero Activity data'!BD8*'Net zero supporting data'!AB13</f>
        <v>3958089.6467187996</v>
      </c>
      <c r="AC18">
        <f>'Net zero Activity data'!BE8*'Net zero supporting data'!AC13</f>
        <v>4145899.7434771941</v>
      </c>
      <c r="AD18">
        <f>'Net zero Activity data'!BF8*'Net zero supporting data'!AD13</f>
        <v>4331026.3729079468</v>
      </c>
      <c r="AE18">
        <f>'Net zero Activity data'!BG8*'Net zero supporting data'!AE13</f>
        <v>4493755.1171049001</v>
      </c>
      <c r="AF18">
        <f>'Net zero Activity data'!BH8*'Net zero supporting data'!AF13</f>
        <v>4645172.4406293416</v>
      </c>
      <c r="AG18">
        <f>'Net zero Activity data'!BI8*'Net zero supporting data'!AG13</f>
        <v>4795651.6530826427</v>
      </c>
      <c r="AH18">
        <f>'Net zero Activity data'!BJ8*'Net zero supporting data'!AH13</f>
        <v>4947613.6715171654</v>
      </c>
      <c r="AI18">
        <f>'Net zero Activity data'!BK8*'Net zero supporting data'!AI13</f>
        <v>5101600.9486302966</v>
      </c>
      <c r="AJ18">
        <f>'Net zero Activity data'!BL8*'Net zero supporting data'!AJ13</f>
        <v>5254963.8941324921</v>
      </c>
      <c r="AK18">
        <f>'Net zero Activity data'!BM8*'Net zero supporting data'!AK13</f>
        <v>5272821.1323065134</v>
      </c>
      <c r="AL18">
        <f>'Net zero Activity data'!BN8*'Net zero supporting data'!AL13</f>
        <v>5260128.0958436886</v>
      </c>
      <c r="AM18">
        <f>'Net zero Activity data'!BO8*'Net zero supporting data'!AM13</f>
        <v>5242196.3242811263</v>
      </c>
      <c r="AN18">
        <f>'Net zero Activity data'!BP8*'Net zero supporting data'!AN13</f>
        <v>5208886.0421467796</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48969.010472049864</v>
      </c>
      <c r="L19">
        <f>'Net zero Activity data'!AN10*'Net zero supporting data'!L14</f>
        <v>100479.34025912439</v>
      </c>
      <c r="M19">
        <f>'Net zero Activity data'!AO10*'Net zero supporting data'!M14</f>
        <v>154056.29470056918</v>
      </c>
      <c r="N19">
        <f>'Net zero Activity data'!AP10*'Net zero supporting data'!N14</f>
        <v>210407.17201315358</v>
      </c>
      <c r="O19">
        <f>'Net zero Activity data'!AQ10*'Net zero supporting data'!O14</f>
        <v>270240.04050279642</v>
      </c>
      <c r="P19">
        <f>'Net zero Activity data'!AR10*'Net zero supporting data'!P14</f>
        <v>333577.53278064978</v>
      </c>
      <c r="Q19">
        <f>'Net zero Activity data'!AS10*'Net zero supporting data'!Q14</f>
        <v>401231.279763253</v>
      </c>
      <c r="R19">
        <f>'Net zero Activity data'!AT10*'Net zero supporting data'!R14</f>
        <v>473323.37317808502</v>
      </c>
      <c r="S19">
        <f>'Net zero Activity data'!AU10*'Net zero supporting data'!S14</f>
        <v>549976.23534194322</v>
      </c>
      <c r="T19">
        <f>'Net zero Activity data'!AV10*'Net zero supporting data'!T14</f>
        <v>630583.43203985563</v>
      </c>
      <c r="U19">
        <f>'Net zero Activity data'!AW10*'Net zero supporting data'!U14</f>
        <v>671905.58559785399</v>
      </c>
      <c r="V19">
        <f>'Net zero Activity data'!AX10*'Net zero supporting data'!V14</f>
        <v>716142.84241827868</v>
      </c>
      <c r="W19">
        <f>'Net zero Activity data'!AY10*'Net zero supporting data'!W14</f>
        <v>763466.10946665809</v>
      </c>
      <c r="X19">
        <f>'Net zero Activity data'!AZ10*'Net zero supporting data'!X14</f>
        <v>816570.56226169073</v>
      </c>
      <c r="Y19">
        <f>'Net zero Activity data'!BA10*'Net zero supporting data'!Y14</f>
        <v>870002.0537172046</v>
      </c>
      <c r="Z19">
        <f>'Net zero Activity data'!BB10*'Net zero supporting data'!Z14</f>
        <v>927712.74889128527</v>
      </c>
      <c r="AA19">
        <f>'Net zero Activity data'!BC10*'Net zero supporting data'!AA14</f>
        <v>990794.29453678045</v>
      </c>
      <c r="AB19">
        <f>'Net zero Activity data'!BD10*'Net zero supporting data'!AB14</f>
        <v>1054022.5580633311</v>
      </c>
      <c r="AC19">
        <f>'Net zero Activity data'!BE10*'Net zero supporting data'!AC14</f>
        <v>1120234.0675904015</v>
      </c>
      <c r="AD19">
        <f>'Net zero Activity data'!BF10*'Net zero supporting data'!AD14</f>
        <v>1189003.3376391293</v>
      </c>
      <c r="AE19">
        <f>'Net zero Activity data'!BG10*'Net zero supporting data'!AE14</f>
        <v>1237547.3283052247</v>
      </c>
      <c r="AF19">
        <f>'Net zero Activity data'!BH10*'Net zero supporting data'!AF14</f>
        <v>1284144.9616473899</v>
      </c>
      <c r="AG19">
        <f>'Net zero Activity data'!BI10*'Net zero supporting data'!AG14</f>
        <v>1331718.638349839</v>
      </c>
      <c r="AH19">
        <f>'Net zero Activity data'!BJ10*'Net zero supporting data'!AH14</f>
        <v>1381020.6614923528</v>
      </c>
      <c r="AI19">
        <f>'Net zero Activity data'!BK10*'Net zero supporting data'!AI14</f>
        <v>1432294.1030590746</v>
      </c>
      <c r="AJ19">
        <f>'Net zero Activity data'!BL10*'Net zero supporting data'!AJ14</f>
        <v>1484889.6444274385</v>
      </c>
      <c r="AK19">
        <f>'Net zero Activity data'!BM10*'Net zero supporting data'!AK14</f>
        <v>1500513.6055412069</v>
      </c>
      <c r="AL19">
        <f>'Net zero Activity data'!BN10*'Net zero supporting data'!AL14</f>
        <v>1508469.1138576444</v>
      </c>
      <c r="AM19">
        <f>'Net zero Activity data'!BO10*'Net zero supporting data'!AM14</f>
        <v>1515880.6171520997</v>
      </c>
      <c r="AN19">
        <f>'Net zero Activity data'!BP10*'Net zero supporting data'!AN14</f>
        <v>1519759.6097211102</v>
      </c>
    </row>
    <row r="20" spans="1:48" x14ac:dyDescent="0.3">
      <c r="A20" t="s">
        <v>1030</v>
      </c>
      <c r="B20" s="11">
        <f>'Net zero Activity data'!AD5-'Net zero supporting data'!B15</f>
        <v>590059.9281599375</v>
      </c>
      <c r="C20" s="11">
        <f>'Net zero Activity data'!AE5-'Net zero supporting data'!C15</f>
        <v>593358.66490468499</v>
      </c>
      <c r="D20" s="11">
        <f>'Net zero Activity data'!AF5-'Net zero supporting data'!D15</f>
        <v>598039.0074127327</v>
      </c>
      <c r="E20" s="11">
        <f>'Net zero Activity data'!AG5-'Net zero supporting data'!E15</f>
        <v>601046.62603335571</v>
      </c>
      <c r="F20" s="11">
        <f>'Net zero Activity data'!AH5-'Net zero supporting data'!F15</f>
        <v>603045.20236245112</v>
      </c>
      <c r="G20" s="11">
        <f>'Net zero Activity data'!AI5-'Net zero supporting data'!G15</f>
        <v>604015.06594627828</v>
      </c>
      <c r="H20" s="11">
        <f>'Net zero Activity data'!AJ5-'Net zero supporting data'!H15</f>
        <v>606157.85554919671</v>
      </c>
      <c r="I20" s="11">
        <f>'Net zero Activity data'!AK5-'Net zero supporting data'!I15</f>
        <v>608615.99513645715</v>
      </c>
      <c r="J20" s="11">
        <f>'Net zero Activity data'!AL5-'Net zero supporting data'!J15</f>
        <v>590321.23142302397</v>
      </c>
      <c r="K20" s="11">
        <f>'Net zero Activity data'!AM5-'Net zero supporting data'!K15</f>
        <v>548806.27172619069</v>
      </c>
      <c r="L20" s="11">
        <f>'Net zero Activity data'!AN5-'Net zero supporting data'!L15</f>
        <v>504235.73244142177</v>
      </c>
      <c r="M20" s="11">
        <f>'Net zero Activity data'!AO5-'Net zero supporting data'!M15</f>
        <v>458654.23869895062</v>
      </c>
      <c r="N20" s="11">
        <f>'Net zero Activity data'!AP5-'Net zero supporting data'!N15</f>
        <v>412957.630310326</v>
      </c>
      <c r="O20" s="11">
        <f>'Net zero Activity data'!AQ5-'Net zero supporting data'!O15</f>
        <v>367128.30541939632</v>
      </c>
      <c r="P20" s="11">
        <f>'Net zero Activity data'!AR5-'Net zero supporting data'!P15</f>
        <v>320568.80615814618</v>
      </c>
      <c r="Q20" s="11">
        <f>'Net zero Activity data'!AS5-'Net zero supporting data'!Q15</f>
        <v>273568.21753856598</v>
      </c>
      <c r="R20" s="11">
        <f>'Net zero Activity data'!AT5-'Net zero supporting data'!R15</f>
        <v>225893.65603834792</v>
      </c>
      <c r="S20" s="11">
        <f>'Net zero Activity data'!AU5-'Net zero supporting data'!S15</f>
        <v>177400.93130409799</v>
      </c>
      <c r="T20" s="11">
        <f>'Net zero Activity data'!AV5-'Net zero supporting data'!T15</f>
        <v>127938.06195079</v>
      </c>
      <c r="U20" s="11">
        <f>'Net zero Activity data'!AW5-'Net zero supporting data'!U15</f>
        <v>116425.23361955001</v>
      </c>
      <c r="V20" s="11">
        <f>'Net zero Activity data'!AX5-'Net zero supporting data'!V15</f>
        <v>104707.49403883051</v>
      </c>
      <c r="W20" s="11">
        <f>'Net zero Activity data'!AY5-'Net zero supporting data'!W15</f>
        <v>92755.266978427186</v>
      </c>
      <c r="X20" s="11">
        <f>'Net zero Activity data'!AZ5-'Net zero supporting data'!X15</f>
        <v>80634.519195352565</v>
      </c>
      <c r="Y20" s="11">
        <f>'Net zero Activity data'!BA5-'Net zero supporting data'!Y15</f>
        <v>68087.164455170161</v>
      </c>
      <c r="Z20" s="11">
        <f>'Net zero Activity data'!BB5-'Net zero supporting data'!Z15</f>
        <v>55215.195233763428</v>
      </c>
      <c r="AA20" s="11">
        <f>'Net zero Activity data'!BC5-'Net zero supporting data'!AA15</f>
        <v>42027.881339585525</v>
      </c>
      <c r="AB20" s="11">
        <f>'Net zero Activity data'!BD5-'Net zero supporting data'!AB15</f>
        <v>28405.660185581539</v>
      </c>
      <c r="AC20" s="11">
        <f>'Net zero Activity data'!BE5-'Net zero supporting data'!AC15</f>
        <v>14400.712830886245</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491640.03663531045</v>
      </c>
      <c r="D21" s="11">
        <f>'Net zero Activity data'!AF6-'Net zero supporting data'!D16</f>
        <v>495518.03471340711</v>
      </c>
      <c r="E21" s="11">
        <f>'Net zero Activity data'!AG6-'Net zero supporting data'!E16</f>
        <v>498010.06157049473</v>
      </c>
      <c r="F21" s="11">
        <f>'Net zero Activity data'!AH6-'Net zero supporting data'!F16</f>
        <v>499666.02481460234</v>
      </c>
      <c r="G21" s="11">
        <f>'Net zero Activity data'!AI6-'Net zero supporting data'!G16</f>
        <v>500469.62606977345</v>
      </c>
      <c r="H21" s="11">
        <f>'Net zero Activity data'!AJ6-'Net zero supporting data'!H16</f>
        <v>502245.08031219151</v>
      </c>
      <c r="I21" s="11">
        <f>'Net zero Activity data'!AK6-'Net zero supporting data'!I16</f>
        <v>504281.82454163593</v>
      </c>
      <c r="J21" s="11">
        <f>'Net zero Activity data'!AL6-'Net zero supporting data'!J16</f>
        <v>489123.30603621987</v>
      </c>
      <c r="K21" s="11">
        <f>'Net zero Activity data'!AM6-'Net zero supporting data'!K16</f>
        <v>454725.19657312939</v>
      </c>
      <c r="L21" s="11">
        <f>'Net zero Activity data'!AN6-'Net zero supporting data'!L16</f>
        <v>417795.32116574945</v>
      </c>
      <c r="M21" s="11">
        <f>'Net zero Activity data'!AO6-'Net zero supporting data'!M16</f>
        <v>380027.79777913046</v>
      </c>
      <c r="N21" s="11">
        <f>'Net zero Activity data'!AP6-'Net zero supporting data'!N16</f>
        <v>342164.89368569863</v>
      </c>
      <c r="O21" s="11">
        <f>'Net zero Activity data'!AQ6-'Net zero supporting data'!O16</f>
        <v>304192.02449035697</v>
      </c>
      <c r="P21" s="11">
        <f>'Net zero Activity data'!AR6-'Net zero supporting data'!P16</f>
        <v>265614.15367389255</v>
      </c>
      <c r="Q21" s="11">
        <f>'Net zero Activity data'!AS6-'Net zero supporting data'!Q16</f>
        <v>226670.80881766893</v>
      </c>
      <c r="R21" s="11">
        <f>'Net zero Activity data'!AT6-'Net zero supporting data'!R16</f>
        <v>187169.02928891685</v>
      </c>
      <c r="S21" s="11">
        <f>'Net zero Activity data'!AU6-'Net zero supporting data'!S16</f>
        <v>146989.34308053838</v>
      </c>
      <c r="T21" s="11">
        <f>'Net zero Activity data'!AV6-'Net zero supporting data'!T16</f>
        <v>106005.82275922602</v>
      </c>
      <c r="U21" s="11">
        <f>'Net zero Activity data'!AW6-'Net zero supporting data'!U16</f>
        <v>96466.622141912929</v>
      </c>
      <c r="V21" s="11">
        <f>'Net zero Activity data'!AX6-'Net zero supporting data'!V16</f>
        <v>86757.637917888118</v>
      </c>
      <c r="W21" s="11">
        <f>'Net zero Activity data'!AY6-'Net zero supporting data'!W16</f>
        <v>76854.364067839633</v>
      </c>
      <c r="X21" s="11">
        <f>'Net zero Activity data'!AZ6-'Net zero supporting data'!X16</f>
        <v>66811.458761863527</v>
      </c>
      <c r="Y21" s="11">
        <f>'Net zero Activity data'!BA6-'Net zero supporting data'!Y16</f>
        <v>56415.079119998147</v>
      </c>
      <c r="Z21" s="11">
        <f>'Net zero Activity data'!BB6-'Net zero supporting data'!Z16</f>
        <v>45749.733193689608</v>
      </c>
      <c r="AA21" s="11">
        <f>'Net zero Activity data'!BC6-'Net zero supporting data'!AA16</f>
        <v>34823.10168137087</v>
      </c>
      <c r="AB21" s="11">
        <f>'Net zero Activity data'!BD6-'Net zero supporting data'!AB16</f>
        <v>23536.118439481826</v>
      </c>
      <c r="AC21" s="11">
        <f>'Net zero Activity data'!BE6-'Net zero supporting data'!AC16</f>
        <v>11932.019202734344</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610311.7696162475</v>
      </c>
      <c r="D22" s="11">
        <f>'Net zero Activity data'!AF7-'Net zero supporting data'!D17</f>
        <v>615125.83619595377</v>
      </c>
      <c r="E22" s="11">
        <f>'Net zero Activity data'!AG7-'Net zero supporting data'!E17</f>
        <v>618219.38677716604</v>
      </c>
      <c r="F22" s="11">
        <f>'Net zero Activity data'!AH7-'Net zero supporting data'!F17</f>
        <v>620275.0652870927</v>
      </c>
      <c r="G22" s="11">
        <f>'Net zero Activity data'!AI7-'Net zero supporting data'!G17</f>
        <v>621272.6392590293</v>
      </c>
      <c r="H22" s="11">
        <f>'Net zero Activity data'!AJ7-'Net zero supporting data'!H17</f>
        <v>623476.65142203099</v>
      </c>
      <c r="I22" s="11">
        <f>'Net zero Activity data'!AK7-'Net zero supporting data'!I17</f>
        <v>626005.02356892754</v>
      </c>
      <c r="J22" s="11">
        <f>'Net zero Activity data'!AL7-'Net zero supporting data'!J17</f>
        <v>607187.55232082482</v>
      </c>
      <c r="K22" s="11">
        <f>'Net zero Activity data'!AM7-'Net zero supporting data'!K17</f>
        <v>564486.4509183676</v>
      </c>
      <c r="L22" s="11">
        <f>'Net zero Activity data'!AN7-'Net zero supporting data'!L17</f>
        <v>518642.46765403391</v>
      </c>
      <c r="M22" s="11">
        <f>'Net zero Activity data'!AO7-'Net zero supporting data'!M17</f>
        <v>471758.64551892073</v>
      </c>
      <c r="N22" s="11">
        <f>'Net zero Activity data'!AP7-'Net zero supporting data'!N17</f>
        <v>424756.4197477639</v>
      </c>
      <c r="O22" s="11">
        <f>'Net zero Activity data'!AQ7-'Net zero supporting data'!O17</f>
        <v>377617.68557423633</v>
      </c>
      <c r="P22" s="11">
        <f>'Net zero Activity data'!AR7-'Net zero supporting data'!P17</f>
        <v>329727.91490552184</v>
      </c>
      <c r="Q22" s="11">
        <f>'Net zero Activity data'!AS7-'Net zero supporting data'!Q17</f>
        <v>281384.45232538215</v>
      </c>
      <c r="R22" s="11">
        <f>'Net zero Activity data'!AT7-'Net zero supporting data'!R17</f>
        <v>232347.76049658644</v>
      </c>
      <c r="S22" s="11">
        <f>'Net zero Activity data'!AU7-'Net zero supporting data'!S17</f>
        <v>182469.52934135799</v>
      </c>
      <c r="T22" s="11">
        <f>'Net zero Activity data'!AV7-'Net zero supporting data'!T17</f>
        <v>131593.43514938408</v>
      </c>
      <c r="U22" s="11">
        <f>'Net zero Activity data'!AW7-'Net zero supporting data'!U17</f>
        <v>119751.66886582295</v>
      </c>
      <c r="V22" s="11">
        <f>'Net zero Activity data'!AX7-'Net zero supporting data'!V17</f>
        <v>107699.13672565424</v>
      </c>
      <c r="W22" s="11">
        <f>'Net zero Activity data'!AY7-'Net zero supporting data'!W17</f>
        <v>95405.417463525082</v>
      </c>
      <c r="X22" s="11">
        <f>'Net zero Activity data'!AZ7-'Net zero supporting data'!X17</f>
        <v>82938.36260093411</v>
      </c>
      <c r="Y22" s="11">
        <f>'Net zero Activity data'!BA7-'Net zero supporting data'!Y17</f>
        <v>70032.512011032202</v>
      </c>
      <c r="Z22" s="11">
        <f>'Net zero Activity data'!BB7-'Net zero supporting data'!Z17</f>
        <v>56792.77224044234</v>
      </c>
      <c r="AA22" s="11">
        <f>'Net zero Activity data'!BC7-'Net zero supporting data'!AA17</f>
        <v>43228.677949287929</v>
      </c>
      <c r="AB22" s="11">
        <f>'Net zero Activity data'!BD7-'Net zero supporting data'!AB17</f>
        <v>29217.250476598158</v>
      </c>
      <c r="AC22" s="11">
        <f>'Net zero Activity data'!BE7-'Net zero supporting data'!AC17</f>
        <v>14812.161768911639</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5954880.1627134718</v>
      </c>
      <c r="C23" s="11">
        <f>'Net zero Activity data'!AE8-'Net zero supporting data'!C18</f>
        <v>5903235.3888004776</v>
      </c>
      <c r="D23" s="11">
        <f>'Net zero Activity data'!AF8-'Net zero supporting data'!D18</f>
        <v>5883575.7867908748</v>
      </c>
      <c r="E23" s="11">
        <f>'Net zero Activity data'!AG8-'Net zero supporting data'!E18</f>
        <v>5805008.3335930631</v>
      </c>
      <c r="F23" s="11">
        <f>'Net zero Activity data'!AH8-'Net zero supporting data'!F18</f>
        <v>5690965.7565264795</v>
      </c>
      <c r="G23" s="11">
        <f>'Net zero Activity data'!AI8-'Net zero supporting data'!G18</f>
        <v>5543806.2775503108</v>
      </c>
      <c r="H23" s="11">
        <f>'Net zero Activity data'!AJ8-'Net zero supporting data'!H18</f>
        <v>5427737.2925172495</v>
      </c>
      <c r="I23" s="11">
        <f>'Net zero Activity data'!AK8-'Net zero supporting data'!I18</f>
        <v>5317922.8374796053</v>
      </c>
      <c r="J23" s="11">
        <f>'Net zero Activity data'!AL8-'Net zero supporting data'!J18</f>
        <v>4678221.5408411995</v>
      </c>
      <c r="K23" s="11">
        <f>'Net zero Activity data'!AM8-'Net zero supporting data'!K18</f>
        <v>4516500.1019546669</v>
      </c>
      <c r="L23" s="11">
        <f>'Net zero Activity data'!AN8-'Net zero supporting data'!L18</f>
        <v>4287927.5204694159</v>
      </c>
      <c r="M23" s="11">
        <f>'Net zero Activity data'!AO8-'Net zero supporting data'!M18</f>
        <v>4044496.4329181775</v>
      </c>
      <c r="N23" s="11">
        <f>'Net zero Activity data'!AP8-'Net zero supporting data'!N18</f>
        <v>3810871.0601373231</v>
      </c>
      <c r="O23" s="11">
        <f>'Net zero Activity data'!AQ8-'Net zero supporting data'!O18</f>
        <v>3588627.4932986097</v>
      </c>
      <c r="P23" s="11">
        <f>'Net zero Activity data'!AR8-'Net zero supporting data'!P18</f>
        <v>3368860.9506324586</v>
      </c>
      <c r="Q23" s="11">
        <f>'Net zero Activity data'!AS8-'Net zero supporting data'!Q18</f>
        <v>3154219.5493811211</v>
      </c>
      <c r="R23" s="11">
        <f>'Net zero Activity data'!AT8-'Net zero supporting data'!R18</f>
        <v>2939856.573751661</v>
      </c>
      <c r="S23" s="11">
        <f>'Net zero Activity data'!AU8-'Net zero supporting data'!S18</f>
        <v>2723153.411227616</v>
      </c>
      <c r="T23" s="11">
        <f>'Net zero Activity data'!AV8-'Net zero supporting data'!T18</f>
        <v>2499719.731044414</v>
      </c>
      <c r="U23" s="11">
        <f>'Net zero Activity data'!AW8-'Net zero supporting data'!U18</f>
        <v>2364243.9126157551</v>
      </c>
      <c r="V23" s="11">
        <f>'Net zero Activity data'!AX8-'Net zero supporting data'!V18</f>
        <v>2228833.4812730439</v>
      </c>
      <c r="W23" s="11">
        <f>'Net zero Activity data'!AY8-'Net zero supporting data'!W18</f>
        <v>2092900.7468021326</v>
      </c>
      <c r="X23" s="11">
        <f>'Net zero Activity data'!AZ8-'Net zero supporting data'!X18</f>
        <v>1961970.6274281549</v>
      </c>
      <c r="Y23" s="11">
        <f>'Net zero Activity data'!BA8-'Net zero supporting data'!Y18</f>
        <v>1821439.7431585048</v>
      </c>
      <c r="Z23" s="11">
        <f>'Net zero Activity data'!BB8-'Net zero supporting data'!Z18</f>
        <v>1680559.1783194775</v>
      </c>
      <c r="AA23" s="11">
        <f>'Net zero Activity data'!BC8-'Net zero supporting data'!AA18</f>
        <v>1539820.6479254882</v>
      </c>
      <c r="AB23" s="11">
        <f>'Net zero Activity data'!BD8-'Net zero supporting data'!AB18</f>
        <v>1390680.1461444418</v>
      </c>
      <c r="AC23" s="11">
        <f>'Net zero Activity data'!BE8-'Net zero supporting data'!AC18</f>
        <v>1238385.6376620173</v>
      </c>
      <c r="AD23" s="11">
        <f>'Net zero Activity data'!BF8-'Net zero supporting data'!AD18</f>
        <v>1082756.5932269869</v>
      </c>
      <c r="AE23" s="11">
        <f>'Net zero Activity data'!BG8-'Net zero supporting data'!AE18</f>
        <v>986434.05009619705</v>
      </c>
      <c r="AF23" s="11">
        <f>'Net zero Activity data'!BH8-'Net zero supporting data'!AF18</f>
        <v>884794.75059606414</v>
      </c>
      <c r="AG23" s="11">
        <f>'Net zero Activity data'!BI8-'Net zero supporting data'!AG18</f>
        <v>780687.47840880137</v>
      </c>
      <c r="AH23" s="11">
        <f>'Net zero Activity data'!BJ8-'Net zero supporting data'!AH18</f>
        <v>674674.5915705217</v>
      </c>
      <c r="AI23" s="11">
        <f>'Net zero Activity data'!BK8-'Net zero supporting data'!AI18</f>
        <v>566844.5498478096</v>
      </c>
      <c r="AJ23" s="11">
        <f>'Net zero Activity data'!BL8-'Net zero supporting data'!AJ18</f>
        <v>456953.3820984764</v>
      </c>
      <c r="AK23" s="11">
        <f>'Net zero Activity data'!BM8-'Net zero supporting data'!AK18</f>
        <v>336563.05099828728</v>
      </c>
      <c r="AL23" s="11">
        <f>'Net zero Activity data'!BN8-'Net zero supporting data'!AL18</f>
        <v>219172.00399348605</v>
      </c>
      <c r="AM23" s="11">
        <f>'Net zero Activity data'!BO8-'Net zero supporting data'!AM18</f>
        <v>106983.59845471568</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559717.10307731002</v>
      </c>
      <c r="D24" s="11">
        <f>'Net zero Activity data'!AF10-'Net zero supporting data'!D19</f>
        <v>581386.33409904398</v>
      </c>
      <c r="E24" s="11">
        <f>'Net zero Activity data'!AG10-'Net zero supporting data'!E19</f>
        <v>597546.77075746469</v>
      </c>
      <c r="F24" s="11">
        <f>'Net zero Activity data'!AH10-'Net zero supporting data'!F19</f>
        <v>610009.49754182261</v>
      </c>
      <c r="G24" s="11">
        <f>'Net zero Activity data'!AI10-'Net zero supporting data'!G19</f>
        <v>618596.39996388659</v>
      </c>
      <c r="H24" s="11">
        <f>'Net zero Activity data'!AJ10-'Net zero supporting data'!H19</f>
        <v>630321.10002649156</v>
      </c>
      <c r="I24" s="11">
        <f>'Net zero Activity data'!AK10-'Net zero supporting data'!I19</f>
        <v>642612.0089772722</v>
      </c>
      <c r="J24" s="11">
        <f>'Net zero Activity data'!AL10-'Net zero supporting data'!J19</f>
        <v>588158.58255962201</v>
      </c>
      <c r="K24" s="11">
        <f>'Net zero Activity data'!AM10-'Net zero supporting data'!K19</f>
        <v>563143.62042857346</v>
      </c>
      <c r="L24" s="11">
        <f>'Net zero Activity data'!AN10-'Net zero supporting data'!L19</f>
        <v>527516.53636040306</v>
      </c>
      <c r="M24" s="11">
        <f>'Net zero Activity data'!AO10-'Net zero supporting data'!M19</f>
        <v>487844.93321846909</v>
      </c>
      <c r="N24" s="11">
        <f>'Net zero Activity data'!AP10-'Net zero supporting data'!N19</f>
        <v>447115.24052795139</v>
      </c>
      <c r="O24" s="11">
        <f>'Net zero Activity data'!AQ10-'Net zero supporting data'!O19</f>
        <v>405360.06075419462</v>
      </c>
      <c r="P24" s="11">
        <f>'Net zero Activity data'!AR10-'Net zero supporting data'!P19</f>
        <v>361375.66051237058</v>
      </c>
      <c r="Q24" s="11">
        <f>'Net zero Activity data'!AS10-'Net zero supporting data'!Q19</f>
        <v>315253.14838541305</v>
      </c>
      <c r="R24" s="11">
        <f>'Net zero Activity data'!AT10-'Net zero supporting data'!R19</f>
        <v>266244.39741267281</v>
      </c>
      <c r="S24" s="11">
        <f>'Net zero Activity data'!AU10-'Net zero supporting data'!S19</f>
        <v>213879.64707742236</v>
      </c>
      <c r="T24" s="11">
        <f>'Net zero Activity data'!AV10-'Net zero supporting data'!T19</f>
        <v>157645.85800996388</v>
      </c>
      <c r="U24" s="11">
        <f>'Net zero Activity data'!AW10-'Net zero supporting data'!U19</f>
        <v>147491.47000928503</v>
      </c>
      <c r="V24" s="11">
        <f>'Net zero Activity data'!AX10-'Net zero supporting data'!V19</f>
        <v>136408.16046062449</v>
      </c>
      <c r="W24" s="11">
        <f>'Net zero Activity data'!AY10-'Net zero supporting data'!W19</f>
        <v>124285.18061085127</v>
      </c>
      <c r="X24" s="11">
        <f>'Net zero Activity data'!AZ10-'Net zero supporting data'!X19</f>
        <v>111350.53121750313</v>
      </c>
      <c r="Y24" s="11">
        <f>'Net zero Activity data'!BA10-'Net zero supporting data'!Y19</f>
        <v>96666.894857467036</v>
      </c>
      <c r="Z24" s="11">
        <f>'Net zero Activity data'!BB10-'Net zero supporting data'!Z19</f>
        <v>80670.673816633294</v>
      </c>
      <c r="AA24" s="11">
        <f>'Net zero Activity data'!BC10-'Net zero supporting data'!AA19</f>
        <v>63242.189012985793</v>
      </c>
      <c r="AB24" s="11">
        <f>'Net zero Activity data'!BD10-'Net zero supporting data'!AB19</f>
        <v>43917.606585972011</v>
      </c>
      <c r="AC24" s="11">
        <f>'Net zero Activity data'!BE10-'Net zero supporting data'!AC19</f>
        <v>22861.919746742584</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41756.998935688418</v>
      </c>
      <c r="L38">
        <f>'Net zero Activity data'!AN5*'Net zero supporting data'!L36</f>
        <v>84039.288740236952</v>
      </c>
      <c r="M38">
        <f>'Net zero Activity data'!AO5*'Net zero supporting data'!M36</f>
        <v>126733.40806155212</v>
      </c>
      <c r="N38">
        <f>'Net zero Activity data'!AP5*'Net zero supporting data'!N36</f>
        <v>170041.3771866048</v>
      </c>
      <c r="O38">
        <f>'Net zero Activity data'!AQ5*'Net zero supporting data'!O36</f>
        <v>214158.17816131451</v>
      </c>
      <c r="P38">
        <f>'Net zero Activity data'!AR5*'Net zero supporting data'!P36</f>
        <v>258920.95882004115</v>
      </c>
      <c r="Q38">
        <f>'Net zero Activity data'!AS5*'Net zero supporting data'!Q36</f>
        <v>304655.51498613029</v>
      </c>
      <c r="R38">
        <f>'Net zero Activity data'!AT5*'Net zero supporting data'!R36</f>
        <v>351390.13161520788</v>
      </c>
      <c r="S38">
        <f>'Net zero Activity data'!AU5*'Net zero supporting data'!S36</f>
        <v>399152.09543422045</v>
      </c>
      <c r="T38">
        <f>'Net zero Activity data'!AV5*'Net zero supporting data'!T36</f>
        <v>447783.21682776511</v>
      </c>
      <c r="U38">
        <f>'Net zero Activity data'!AW5*'Net zero supporting data'!U36</f>
        <v>472169.00301261985</v>
      </c>
      <c r="V38">
        <f>'Net zero Activity data'!AX5*'Net zero supporting data'!V36</f>
        <v>497360.5966844451</v>
      </c>
      <c r="W38">
        <f>'Net zero Activity data'!AY5*'Net zero supporting data'!W36</f>
        <v>523404.72080683935</v>
      </c>
      <c r="X38">
        <f>'Net zero Activity data'!AZ5*'Net zero supporting data'!X36</f>
        <v>551002.54783490975</v>
      </c>
      <c r="Y38">
        <f>'Net zero Activity data'!BA5*'Net zero supporting data'!Y36</f>
        <v>578740.89786894748</v>
      </c>
      <c r="Z38">
        <f>'Net zero Activity data'!BB5*'Net zero supporting data'!Z36</f>
        <v>607367.14757139853</v>
      </c>
      <c r="AA38">
        <f>'Net zero Activity data'!BC5*'Net zero supporting data'!AA36</f>
        <v>637422.86698371498</v>
      </c>
      <c r="AB38">
        <f>'Net zero Activity data'!BD5*'Net zero supporting data'!AB36</f>
        <v>667533.01436117</v>
      </c>
      <c r="AC38">
        <f>'Net zero Activity data'!BE5*'Net zero supporting data'!AC36</f>
        <v>698434.57229799265</v>
      </c>
      <c r="AD38">
        <f>'Net zero Activity data'!BF5*'Net zero supporting data'!AD36</f>
        <v>730009.08803148416</v>
      </c>
      <c r="AE38">
        <f>'Net zero Activity data'!BG5*'Net zero supporting data'!AE36</f>
        <v>740665.07209798158</v>
      </c>
      <c r="AF38">
        <f>'Net zero Activity data'!BH5*'Net zero supporting data'!AF36</f>
        <v>750705.37187630835</v>
      </c>
      <c r="AG38">
        <f>'Net zero Activity data'!BI5*'Net zero supporting data'!AG36</f>
        <v>760898.73448533076</v>
      </c>
      <c r="AH38">
        <f>'Net zero Activity data'!BJ5*'Net zero supporting data'!AH36</f>
        <v>771435.06060797372</v>
      </c>
      <c r="AI38">
        <f>'Net zero Activity data'!BK5*'Net zero supporting data'!AI36</f>
        <v>782369.16643533821</v>
      </c>
      <c r="AJ38">
        <f>'Net zero Activity data'!BL5*'Net zero supporting data'!AJ36</f>
        <v>793232.92672171001</v>
      </c>
      <c r="AK38">
        <f>'Net zero Activity data'!BM5*'Net zero supporting data'!AK36</f>
        <v>794681.64937430457</v>
      </c>
      <c r="AL38">
        <f>'Net zero Activity data'!BN5*'Net zero supporting data'!AL36</f>
        <v>794227.35387078463</v>
      </c>
      <c r="AM38">
        <f>'Net zero Activity data'!BO5*'Net zero supporting data'!AM36</f>
        <v>793675.91125151992</v>
      </c>
      <c r="AN38">
        <f>'Net zero Activity data'!BP5*'Net zero supporting data'!AN36</f>
        <v>792291.598479026</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42847.884163043622</v>
      </c>
      <c r="L39">
        <f>'Net zero Activity data'!AN10*'Net zero supporting data'!L37</f>
        <v>87919.422726733843</v>
      </c>
      <c r="M39">
        <f>'Net zero Activity data'!AO10*'Net zero supporting data'!M37</f>
        <v>134799.25786299803</v>
      </c>
      <c r="N39">
        <f>'Net zero Activity data'!AP10*'Net zero supporting data'!N37</f>
        <v>184106.27551150936</v>
      </c>
      <c r="O39">
        <f>'Net zero Activity data'!AQ10*'Net zero supporting data'!O37</f>
        <v>236460.03543994683</v>
      </c>
      <c r="P39">
        <f>'Net zero Activity data'!AR10*'Net zero supporting data'!P37</f>
        <v>291880.34118306852</v>
      </c>
      <c r="Q39">
        <f>'Net zero Activity data'!AS10*'Net zero supporting data'!Q37</f>
        <v>351077.36979284638</v>
      </c>
      <c r="R39">
        <f>'Net zero Activity data'!AT10*'Net zero supporting data'!R37</f>
        <v>414157.95153082436</v>
      </c>
      <c r="S39">
        <f>'Net zero Activity data'!AU10*'Net zero supporting data'!S37</f>
        <v>481229.20592420024</v>
      </c>
      <c r="T39">
        <f>'Net zero Activity data'!AV10*'Net zero supporting data'!T37</f>
        <v>551760.50303487363</v>
      </c>
      <c r="U39">
        <f>'Net zero Activity data'!AW10*'Net zero supporting data'!U37</f>
        <v>598159.85059321148</v>
      </c>
      <c r="V39">
        <f>'Net zero Activity data'!AX10*'Net zero supporting data'!V37</f>
        <v>647938.76218796638</v>
      </c>
      <c r="W39">
        <f>'Net zero Activity data'!AY10*'Net zero supporting data'!W37</f>
        <v>701323.5191612324</v>
      </c>
      <c r="X39">
        <f>'Net zero Activity data'!AZ10*'Net zero supporting data'!X37</f>
        <v>760895.29665293905</v>
      </c>
      <c r="Y39">
        <f>'Net zero Activity data'!BA10*'Net zero supporting data'!Y37</f>
        <v>821668.60628847103</v>
      </c>
      <c r="Z39">
        <f>'Net zero Activity data'!BB10*'Net zero supporting data'!Z37</f>
        <v>887377.41198296845</v>
      </c>
      <c r="AA39">
        <f>'Net zero Activity data'!BC10*'Net zero supporting data'!AA37</f>
        <v>959173.20003028738</v>
      </c>
      <c r="AB39">
        <f>'Net zero Activity data'!BD10*'Net zero supporting data'!AB37</f>
        <v>1032063.7547703451</v>
      </c>
      <c r="AC39">
        <f>'Net zero Activity data'!BE10*'Net zero supporting data'!AC37</f>
        <v>1108803.10771703</v>
      </c>
      <c r="AD39">
        <f>'Net zero Activity data'!BF10*'Net zero supporting data'!AD37</f>
        <v>1189003.3376391293</v>
      </c>
      <c r="AE39">
        <f>'Net zero Activity data'!BG10*'Net zero supporting data'!AE37</f>
        <v>1237547.3283052247</v>
      </c>
      <c r="AF39">
        <f>'Net zero Activity data'!BH10*'Net zero supporting data'!AF37</f>
        <v>1284144.9616473899</v>
      </c>
      <c r="AG39">
        <f>'Net zero Activity data'!BI10*'Net zero supporting data'!AG37</f>
        <v>1331718.638349839</v>
      </c>
      <c r="AH39">
        <f>'Net zero Activity data'!BJ10*'Net zero supporting data'!AH37</f>
        <v>1381020.6614923528</v>
      </c>
      <c r="AI39">
        <f>'Net zero Activity data'!BK10*'Net zero supporting data'!AI37</f>
        <v>1432294.1030590746</v>
      </c>
      <c r="AJ39">
        <f>'Net zero Activity data'!BL10*'Net zero supporting data'!AJ37</f>
        <v>1484889.6444274385</v>
      </c>
      <c r="AK39">
        <f>'Net zero Activity data'!BM10*'Net zero supporting data'!AK37</f>
        <v>1500513.6055412069</v>
      </c>
      <c r="AL39">
        <f>'Net zero Activity data'!BN10*'Net zero supporting data'!AL37</f>
        <v>1508469.1138576444</v>
      </c>
      <c r="AM39">
        <f>'Net zero Activity data'!BO10*'Net zero supporting data'!AM37</f>
        <v>1515880.6171520997</v>
      </c>
      <c r="AN39">
        <f>'Net zero Activity data'!BP10*'Net zero supporting data'!AN37</f>
        <v>1519759.6097211102</v>
      </c>
    </row>
    <row r="40" spans="1:48" x14ac:dyDescent="0.3">
      <c r="A40" t="s">
        <v>1030</v>
      </c>
      <c r="B40" s="11">
        <f>'Net zero Activity data'!AD5-'Net zero supporting data'!B38</f>
        <v>590059.9281599375</v>
      </c>
      <c r="C40" s="11">
        <f>'Net zero Activity data'!AE5-'Net zero supporting data'!C38</f>
        <v>593358.66490468499</v>
      </c>
      <c r="D40" s="11">
        <f>'Net zero Activity data'!AF5-'Net zero supporting data'!D38</f>
        <v>598039.0074127327</v>
      </c>
      <c r="E40" s="11">
        <f>'Net zero Activity data'!AG5-'Net zero supporting data'!E38</f>
        <v>601046.62603335571</v>
      </c>
      <c r="F40" s="11">
        <f>'Net zero Activity data'!AH5-'Net zero supporting data'!F38</f>
        <v>603045.20236245112</v>
      </c>
      <c r="G40" s="11">
        <f>'Net zero Activity data'!AI5-'Net zero supporting data'!G38</f>
        <v>604015.06594627828</v>
      </c>
      <c r="H40" s="11">
        <f>'Net zero Activity data'!AJ5-'Net zero supporting data'!H38</f>
        <v>606157.85554919671</v>
      </c>
      <c r="I40" s="11">
        <f>'Net zero Activity data'!AK5-'Net zero supporting data'!I38</f>
        <v>608615.99513645715</v>
      </c>
      <c r="J40" s="11">
        <f>'Net zero Activity data'!AL5-'Net zero supporting data'!J38</f>
        <v>590321.23142302397</v>
      </c>
      <c r="K40" s="11">
        <f>'Net zero Activity data'!AM5-'Net zero supporting data'!K38</f>
        <v>554771.55728843191</v>
      </c>
      <c r="L40" s="11">
        <f>'Net zero Activity data'!AN5-'Net zero supporting data'!L38</f>
        <v>516241.34511859849</v>
      </c>
      <c r="M40" s="11">
        <f>'Net zero Activity data'!AO5-'Net zero supporting data'!M38</f>
        <v>476759.01127917238</v>
      </c>
      <c r="N40" s="11">
        <f>'Net zero Activity data'!AP5-'Net zero supporting data'!N38</f>
        <v>437249.25562269811</v>
      </c>
      <c r="O40" s="11">
        <f>'Net zero Activity data'!AQ5-'Net zero supporting data'!O38</f>
        <v>397722.3308710127</v>
      </c>
      <c r="P40" s="11">
        <f>'Net zero Activity data'!AR5-'Net zero supporting data'!P38</f>
        <v>357557.51456100924</v>
      </c>
      <c r="Q40" s="11">
        <f>'Net zero Activity data'!AS5-'Net zero supporting data'!Q38</f>
        <v>317090.43396515609</v>
      </c>
      <c r="R40" s="11">
        <f>'Net zero Activity data'!AT5-'Net zero supporting data'!R38</f>
        <v>276092.24626909196</v>
      </c>
      <c r="S40" s="11">
        <f>'Net zero Activity data'!AU5-'Net zero supporting data'!S38</f>
        <v>234422.65922327241</v>
      </c>
      <c r="T40" s="11">
        <f>'Net zero Activity data'!AV5-'Net zero supporting data'!T38</f>
        <v>191907.09292618511</v>
      </c>
      <c r="U40" s="11">
        <f>'Net zero Activity data'!AW5-'Net zero supporting data'!U38</f>
        <v>174637.85042932519</v>
      </c>
      <c r="V40" s="11">
        <f>'Net zero Activity data'!AX5-'Net zero supporting data'!V38</f>
        <v>157061.24105824583</v>
      </c>
      <c r="W40" s="11">
        <f>'Net zero Activity data'!AY5-'Net zero supporting data'!W38</f>
        <v>139132.90046764078</v>
      </c>
      <c r="X40" s="11">
        <f>'Net zero Activity data'!AZ5-'Net zero supporting data'!X38</f>
        <v>120951.77879302891</v>
      </c>
      <c r="Y40" s="11">
        <f>'Net zero Activity data'!BA5-'Net zero supporting data'!Y38</f>
        <v>102130.7466827553</v>
      </c>
      <c r="Z40" s="11">
        <f>'Net zero Activity data'!BB5-'Net zero supporting data'!Z38</f>
        <v>82822.792850645143</v>
      </c>
      <c r="AA40" s="11">
        <f>'Net zero Activity data'!BC5-'Net zero supporting data'!AA38</f>
        <v>63041.822009378346</v>
      </c>
      <c r="AB40" s="11">
        <f>'Net zero Activity data'!BD5-'Net zero supporting data'!AB38</f>
        <v>42608.490278372425</v>
      </c>
      <c r="AC40" s="11">
        <f>'Net zero Activity data'!BE5-'Net zero supporting data'!AC38</f>
        <v>21601.069246329484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559717.10307731002</v>
      </c>
      <c r="D41" s="11">
        <f>'Net zero Activity data'!AF10-'Net zero supporting data'!D39</f>
        <v>581386.33409904398</v>
      </c>
      <c r="E41" s="11">
        <f>'Net zero Activity data'!AG10-'Net zero supporting data'!E39</f>
        <v>597546.77075746469</v>
      </c>
      <c r="F41" s="11">
        <f>'Net zero Activity data'!AH10-'Net zero supporting data'!F39</f>
        <v>610009.49754182261</v>
      </c>
      <c r="G41" s="11">
        <f>'Net zero Activity data'!AI10-'Net zero supporting data'!G39</f>
        <v>618596.39996388659</v>
      </c>
      <c r="H41" s="11">
        <f>'Net zero Activity data'!AJ10-'Net zero supporting data'!H39</f>
        <v>630321.10002649156</v>
      </c>
      <c r="I41" s="11">
        <f>'Net zero Activity data'!AK10-'Net zero supporting data'!I39</f>
        <v>642612.0089772722</v>
      </c>
      <c r="J41" s="11">
        <f>'Net zero Activity data'!AL10-'Net zero supporting data'!J39</f>
        <v>588158.58255962201</v>
      </c>
      <c r="K41" s="11">
        <f>'Net zero Activity data'!AM10-'Net zero supporting data'!K39</f>
        <v>569264.7467375797</v>
      </c>
      <c r="L41" s="11">
        <f>'Net zero Activity data'!AN10-'Net zero supporting data'!L39</f>
        <v>540076.45389279362</v>
      </c>
      <c r="M41" s="11">
        <f>'Net zero Activity data'!AO10-'Net zero supporting data'!M39</f>
        <v>507101.97005604021</v>
      </c>
      <c r="N41" s="11">
        <f>'Net zero Activity data'!AP10-'Net zero supporting data'!N39</f>
        <v>473416.13702959556</v>
      </c>
      <c r="O41" s="11">
        <f>'Net zero Activity data'!AQ10-'Net zero supporting data'!O39</f>
        <v>439140.06581704423</v>
      </c>
      <c r="P41" s="11">
        <f>'Net zero Activity data'!AR10-'Net zero supporting data'!P39</f>
        <v>403072.85210995184</v>
      </c>
      <c r="Q41" s="11">
        <f>'Net zero Activity data'!AS10-'Net zero supporting data'!Q39</f>
        <v>365407.05835581967</v>
      </c>
      <c r="R41" s="11">
        <f>'Net zero Activity data'!AT10-'Net zero supporting data'!R39</f>
        <v>325409.81905993348</v>
      </c>
      <c r="S41" s="11">
        <f>'Net zero Activity data'!AU10-'Net zero supporting data'!S39</f>
        <v>282626.67649516533</v>
      </c>
      <c r="T41" s="11">
        <f>'Net zero Activity data'!AV10-'Net zero supporting data'!T39</f>
        <v>236468.78701494588</v>
      </c>
      <c r="U41" s="11">
        <f>'Net zero Activity data'!AW10-'Net zero supporting data'!U39</f>
        <v>221237.20501392754</v>
      </c>
      <c r="V41" s="11">
        <f>'Net zero Activity data'!AX10-'Net zero supporting data'!V39</f>
        <v>204612.2406909368</v>
      </c>
      <c r="W41" s="11">
        <f>'Net zero Activity data'!AY10-'Net zero supporting data'!W39</f>
        <v>186427.77091627696</v>
      </c>
      <c r="X41" s="11">
        <f>'Net zero Activity data'!AZ10-'Net zero supporting data'!X39</f>
        <v>167025.79682625481</v>
      </c>
      <c r="Y41" s="11">
        <f>'Net zero Activity data'!BA10-'Net zero supporting data'!Y39</f>
        <v>145000.34228620061</v>
      </c>
      <c r="Z41" s="11">
        <f>'Net zero Activity data'!BB10-'Net zero supporting data'!Z39</f>
        <v>121006.01072495012</v>
      </c>
      <c r="AA41" s="11">
        <f>'Net zero Activity data'!BC10-'Net zero supporting data'!AA39</f>
        <v>94863.283519478864</v>
      </c>
      <c r="AB41" s="11">
        <f>'Net zero Activity data'!BD10-'Net zero supporting data'!AB39</f>
        <v>65876.409878958017</v>
      </c>
      <c r="AC41" s="11">
        <f>'Net zero Activity data'!BE10-'Net zero supporting data'!AC39</f>
        <v>34292.879620114109</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40.711692719818259</v>
      </c>
      <c r="C64">
        <f>'Intermediate calculations'!Z11-('Intermediate calculations'!Z11*C62)</f>
        <v>39.987511572207133</v>
      </c>
      <c r="D64">
        <f>'Intermediate calculations'!AA11-('Intermediate calculations'!AA11*D62)</f>
        <v>39.307247949386721</v>
      </c>
      <c r="E64">
        <f>'Intermediate calculations'!AB11-('Intermediate calculations'!AB11*E62)</f>
        <v>38.665878345611453</v>
      </c>
      <c r="F64">
        <f>'Intermediate calculations'!AC11-('Intermediate calculations'!AC11*F62)</f>
        <v>38.059194745530341</v>
      </c>
      <c r="G64">
        <f>'Intermediate calculations'!AD11-('Intermediate calculations'!AD11*G62)</f>
        <v>37.483637138389767</v>
      </c>
      <c r="H64">
        <f>'Intermediate calculations'!AE11-('Intermediate calculations'!AE11*H62)</f>
        <v>36.936166938305107</v>
      </c>
      <c r="I64">
        <f>'Intermediate calculations'!AF11-('Intermediate calculations'!AF11*I62)</f>
        <v>36.414169878013738</v>
      </c>
      <c r="J64">
        <f>'Intermediate calculations'!AG11-('Intermediate calculations'!AG11*J62)</f>
        <v>35.915380505953841</v>
      </c>
      <c r="K64">
        <f>'Intermediate calculations'!AH11-('Intermediate calculations'!AH11*K62)</f>
        <v>35.366947118654593</v>
      </c>
      <c r="L64">
        <f>'Intermediate calculations'!AI11-('Intermediate calculations'!AI11*L62)</f>
        <v>34.839843653754109</v>
      </c>
      <c r="M64">
        <f>'Intermediate calculations'!AJ11-('Intermediate calculations'!AJ11*M62)</f>
        <v>34.332432461379739</v>
      </c>
      <c r="N64">
        <f>'Intermediate calculations'!AK11-('Intermediate calculations'!AK11*N62)</f>
        <v>33.843260021286582</v>
      </c>
      <c r="O64">
        <f>'Intermediate calculations'!AL11-('Intermediate calculations'!AL11*O62)</f>
        <v>33.37103024330785</v>
      </c>
      <c r="P64">
        <f>'Intermediate calculations'!AM11-('Intermediate calculations'!AM11*P62)</f>
        <v>32.914582444683489</v>
      </c>
      <c r="Q64">
        <f>'Intermediate calculations'!AN11-('Intermediate calculations'!AN11*Q62)</f>
        <v>32.472873053740479</v>
      </c>
      <c r="R64">
        <f>'Intermediate calculations'!AO11-('Intermediate calculations'!AO11*R62)</f>
        <v>32.044960307496638</v>
      </c>
      <c r="S64">
        <f>'Intermediate calculations'!AP11-('Intermediate calculations'!AP11*S62)</f>
        <v>31.629991373464897</v>
      </c>
      <c r="T64">
        <f>'Intermediate calculations'!AQ11-('Intermediate calculations'!AQ11*T62)</f>
        <v>31.227191448589782</v>
      </c>
      <c r="U64">
        <f>'Intermediate calculations'!AR11-('Intermediate calculations'!AR11*U62)</f>
        <v>30.851619233395475</v>
      </c>
      <c r="V64">
        <f>'Intermediate calculations'!AS11-('Intermediate calculations'!AS11*V62)</f>
        <v>30.486539473828884</v>
      </c>
      <c r="W64">
        <f>'Intermediate calculations'!AT11-('Intermediate calculations'!AT11*W62)</f>
        <v>30.131374674232905</v>
      </c>
      <c r="X64">
        <f>'Intermediate calculations'!AU11-('Intermediate calculations'!AU11*X62)</f>
        <v>29.785594439854005</v>
      </c>
      <c r="Y64">
        <f>'Intermediate calculations'!AV11-('Intermediate calculations'!AV11*Y62)</f>
        <v>29.448710471285541</v>
      </c>
      <c r="Z64">
        <f>'Intermediate calculations'!AW11-('Intermediate calculations'!AW11*Z62)</f>
        <v>29.120272207649709</v>
      </c>
      <c r="AA64">
        <f>'Intermediate calculations'!AX11-('Intermediate calculations'!AX11*AA62)</f>
        <v>28.799863020094527</v>
      </c>
      <c r="AB64">
        <f>'Intermediate calculations'!AY11-('Intermediate calculations'!AY11*AB62)</f>
        <v>28.487096874181866</v>
      </c>
      <c r="AC64">
        <f>'Intermediate calculations'!AZ11-('Intermediate calculations'!AZ11*AC62)</f>
        <v>28.181615393465886</v>
      </c>
      <c r="AD64">
        <f>'Intermediate calculations'!BA11-('Intermediate calculations'!BA11*AD62)</f>
        <v>27.883085267703105</v>
      </c>
      <c r="AE64">
        <f>'Intermediate calculations'!BB11-('Intermediate calculations'!BB11*AE62)</f>
        <v>27.591195958228599</v>
      </c>
      <c r="AF64">
        <f>'Intermediate calculations'!BC11-('Intermediate calculations'!BC11*AF62)</f>
        <v>27.305657660492457</v>
      </c>
      <c r="AG64">
        <f>'Intermediate calculations'!BD11-('Intermediate calculations'!BD11*AG62)</f>
        <v>27.026199489899387</v>
      </c>
      <c r="AH64">
        <f>'Intermediate calculations'!BE11-('Intermediate calculations'!BE11*AH62)</f>
        <v>26.752567862185941</v>
      </c>
      <c r="AI64">
        <f>'Intermediate calculations'!BF11-('Intermediate calculations'!BF11*AI62)</f>
        <v>26.484525043804265</v>
      </c>
      <c r="AJ64">
        <f>'Intermediate calculations'!BG11-('Intermediate calculations'!BG11*AJ62)</f>
        <v>26.221847851318067</v>
      </c>
      <c r="AK64">
        <f>'Intermediate calculations'!BH11-('Intermediate calculations'!BH11*AK62)</f>
        <v>25.964326481781796</v>
      </c>
      <c r="AL64">
        <f>'Intermediate calculations'!BI11-('Intermediate calculations'!BI11*AL62)</f>
        <v>25.711763458570125</v>
      </c>
      <c r="AM64">
        <f>'Intermediate calculations'!BJ11-('Intermediate calculations'!BJ11*AM62)</f>
        <v>25.463972679233397</v>
      </c>
      <c r="AN64">
        <f>'Intermediate calculations'!BK11-('Intermediate calculations'!BK11*AN62)</f>
        <v>25.220778553742338</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23861.142248964814</v>
      </c>
      <c r="L71">
        <f>'Net zero Activity data'!AN5*'Net zero supporting data'!L66</f>
        <v>48022.450708706834</v>
      </c>
      <c r="M71">
        <f>'Net zero Activity data'!AO5*'Net zero supporting data'!M66</f>
        <v>72419.090320886928</v>
      </c>
      <c r="N71">
        <f>'Net zero Activity data'!AP5*'Net zero supporting data'!N66</f>
        <v>97166.501249488458</v>
      </c>
      <c r="O71">
        <f>'Net zero Activity data'!AQ5*'Net zero supporting data'!O66</f>
        <v>122376.10180646545</v>
      </c>
      <c r="P71">
        <f>'Net zero Activity data'!AR5*'Net zero supporting data'!P66</f>
        <v>147954.83361145211</v>
      </c>
      <c r="Q71">
        <f>'Net zero Activity data'!AS5*'Net zero supporting data'!Q66</f>
        <v>174088.8657063602</v>
      </c>
      <c r="R71">
        <f>'Net zero Activity data'!AT5*'Net zero supporting data'!R66</f>
        <v>200794.36092297596</v>
      </c>
      <c r="S71">
        <f>'Net zero Activity data'!AU5*'Net zero supporting data'!S66</f>
        <v>228086.91167669743</v>
      </c>
      <c r="T71">
        <f>'Net zero Activity data'!AV5*'Net zero supporting data'!T66</f>
        <v>255876.12390158011</v>
      </c>
      <c r="U71">
        <f>'Net zero Activity data'!AW5*'Net zero supporting data'!U66</f>
        <v>271658.87844561692</v>
      </c>
      <c r="V71">
        <f>'Net zero Activity data'!AX5*'Net zero supporting data'!V66</f>
        <v>287945.60860678402</v>
      </c>
      <c r="W71">
        <f>'Net zero Activity data'!AY5*'Net zero supporting data'!W66</f>
        <v>304767.30578626093</v>
      </c>
      <c r="X71">
        <f>'Net zero Activity data'!AZ5*'Net zero supporting data'!X66</f>
        <v>322538.07678141061</v>
      </c>
      <c r="Y71">
        <f>'Net zero Activity data'!BA5*'Net zero supporting data'!Y66</f>
        <v>340435.82227585145</v>
      </c>
      <c r="Z71">
        <f>'Net zero Activity data'!BB5*'Net zero supporting data'!Z66</f>
        <v>358898.76901946281</v>
      </c>
      <c r="AA71">
        <f>'Net zero Activity data'!BC5*'Net zero supporting data'!AA66</f>
        <v>378250.93205627048</v>
      </c>
      <c r="AB71">
        <f>'Net zero Activity data'!BD5*'Net zero supporting data'!AB66</f>
        <v>397679.24259814387</v>
      </c>
      <c r="AC71">
        <f>'Net zero Activity data'!BE5*'Net zero supporting data'!AC66</f>
        <v>417620.67209570698</v>
      </c>
      <c r="AD71">
        <f>'Net zero Activity data'!BF5*'Net zero supporting data'!AD66</f>
        <v>438005.45281889051</v>
      </c>
      <c r="AE71">
        <f>'Net zero Activity data'!BG5*'Net zero supporting data'!AE66</f>
        <v>459212.34470074857</v>
      </c>
      <c r="AF71">
        <f>'Net zero Activity data'!BH5*'Net zero supporting data'!AF66</f>
        <v>480451.43800083734</v>
      </c>
      <c r="AG71">
        <f>'Net zero Activity data'!BI5*'Net zero supporting data'!AG66</f>
        <v>502193.16476031835</v>
      </c>
      <c r="AH71">
        <f>'Net zero Activity data'!BJ5*'Net zero supporting data'!AH66</f>
        <v>524575.84121342213</v>
      </c>
      <c r="AI71">
        <f>'Net zero Activity data'!BK5*'Net zero supporting data'!AI66</f>
        <v>547658.41650473676</v>
      </c>
      <c r="AJ71">
        <f>'Net zero Activity data'!BL5*'Net zero supporting data'!AJ66</f>
        <v>571127.70723963133</v>
      </c>
      <c r="AK71">
        <f>'Net zero Activity data'!BM5*'Net zero supporting data'!AK66</f>
        <v>588064.4205369855</v>
      </c>
      <c r="AL71">
        <f>'Net zero Activity data'!BN5*'Net zero supporting data'!AL66</f>
        <v>603612.7889417964</v>
      </c>
      <c r="AM71">
        <f>'Net zero Activity data'!BO5*'Net zero supporting data'!AM66</f>
        <v>619067.21077618562</v>
      </c>
      <c r="AN71">
        <f>'Net zero Activity data'!BP5*'Net zero supporting data'!AN66</f>
        <v>633833.2787832208</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19770.660720570846</v>
      </c>
      <c r="L72">
        <f>'Net zero Activity data'!AN6*'Net zero supporting data'!L67</f>
        <v>39790.030587214234</v>
      </c>
      <c r="M72">
        <f>'Net zero Activity data'!AO6*'Net zero supporting data'!M67</f>
        <v>60004.389123020599</v>
      </c>
      <c r="N72">
        <f>'Net zero Activity data'!AP6*'Net zero supporting data'!N67</f>
        <v>80509.386749576151</v>
      </c>
      <c r="O72">
        <f>'Net zero Activity data'!AQ6*'Net zero supporting data'!O67</f>
        <v>101397.34149678567</v>
      </c>
      <c r="P72">
        <f>'Net zero Activity data'!AR6*'Net zero supporting data'!P67</f>
        <v>122591.14784948889</v>
      </c>
      <c r="Q72">
        <f>'Net zero Activity data'!AS6*'Net zero supporting data'!Q67</f>
        <v>144245.06015669846</v>
      </c>
      <c r="R72">
        <f>'Net zero Activity data'!AT6*'Net zero supporting data'!R67</f>
        <v>166372.47047903721</v>
      </c>
      <c r="S72">
        <f>'Net zero Activity data'!AU6*'Net zero supporting data'!S67</f>
        <v>188986.29824640646</v>
      </c>
      <c r="T72">
        <f>'Net zero Activity data'!AV6*'Net zero supporting data'!T67</f>
        <v>212011.64551845207</v>
      </c>
      <c r="U72">
        <f>'Net zero Activity data'!AW6*'Net zero supporting data'!U67</f>
        <v>225088.7849977969</v>
      </c>
      <c r="V72">
        <f>'Net zero Activity data'!AX6*'Net zero supporting data'!V67</f>
        <v>238583.50427419247</v>
      </c>
      <c r="W72">
        <f>'Net zero Activity data'!AY6*'Net zero supporting data'!W67</f>
        <v>252521.48193718758</v>
      </c>
      <c r="X72">
        <f>'Net zero Activity data'!AZ6*'Net zero supporting data'!X67</f>
        <v>267245.83504745446</v>
      </c>
      <c r="Y72">
        <f>'Net zero Activity data'!BA6*'Net zero supporting data'!Y67</f>
        <v>282075.3955999912</v>
      </c>
      <c r="Z72">
        <f>'Net zero Activity data'!BB6*'Net zero supporting data'!Z67</f>
        <v>297373.26575898344</v>
      </c>
      <c r="AA72">
        <f>'Net zero Activity data'!BC6*'Net zero supporting data'!AA67</f>
        <v>313407.91513233841</v>
      </c>
      <c r="AB72">
        <f>'Net zero Activity data'!BD6*'Net zero supporting data'!AB67</f>
        <v>329505.65815274784</v>
      </c>
      <c r="AC72">
        <f>'Net zero Activity data'!BE6*'Net zero supporting data'!AC67</f>
        <v>346028.55687930004</v>
      </c>
      <c r="AD72">
        <f>'Net zero Activity data'!BF6*'Net zero supporting data'!AD67</f>
        <v>362918.80376422353</v>
      </c>
      <c r="AE72">
        <f>'Net zero Activity data'!BG6*'Net zero supporting data'!AE67</f>
        <v>380490.22846633458</v>
      </c>
      <c r="AF72">
        <f>'Net zero Activity data'!BH6*'Net zero supporting data'!AF67</f>
        <v>398088.33434355096</v>
      </c>
      <c r="AG72">
        <f>'Net zero Activity data'!BI6*'Net zero supporting data'!AG67</f>
        <v>416102.90794426372</v>
      </c>
      <c r="AH72">
        <f>'Net zero Activity data'!BJ6*'Net zero supporting data'!AH67</f>
        <v>434648.55414826405</v>
      </c>
      <c r="AI72">
        <f>'Net zero Activity data'!BK6*'Net zero supporting data'!AI67</f>
        <v>453774.11653249623</v>
      </c>
      <c r="AJ72">
        <f>'Net zero Activity data'!BL6*'Net zero supporting data'!AJ67</f>
        <v>473220.10028426594</v>
      </c>
      <c r="AK72">
        <f>'Net zero Activity data'!BM6*'Net zero supporting data'!AK67</f>
        <v>487253.37701635936</v>
      </c>
      <c r="AL72">
        <f>'Net zero Activity data'!BN6*'Net zero supporting data'!AL67</f>
        <v>500136.31083748851</v>
      </c>
      <c r="AM72">
        <f>'Net zero Activity data'!BO6*'Net zero supporting data'!AM67</f>
        <v>512941.40321455384</v>
      </c>
      <c r="AN72">
        <f>'Net zero Activity data'!BP6*'Net zero supporting data'!AN67</f>
        <v>525176.14527752576</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24542.889170363811</v>
      </c>
      <c r="L73">
        <f>'Net zero Activity data'!AN7*'Net zero supporting data'!L68</f>
        <v>49394.520728955613</v>
      </c>
      <c r="M73">
        <f>'Net zero Activity data'!AO7*'Net zero supporting data'!M68</f>
        <v>74488.207187198001</v>
      </c>
      <c r="N73">
        <f>'Net zero Activity data'!AP7*'Net zero supporting data'!N68</f>
        <v>99942.686999473852</v>
      </c>
      <c r="O73">
        <f>'Net zero Activity data'!AQ7*'Net zero supporting data'!O68</f>
        <v>125872.56185807877</v>
      </c>
      <c r="P73">
        <f>'Net zero Activity data'!AR7*'Net zero supporting data'!P68</f>
        <v>152182.11457177936</v>
      </c>
      <c r="Q73">
        <f>'Net zero Activity data'!AS7*'Net zero supporting data'!Q68</f>
        <v>179062.83329797053</v>
      </c>
      <c r="R73">
        <f>'Net zero Activity data'!AT7*'Net zero supporting data'!R68</f>
        <v>206531.34266363241</v>
      </c>
      <c r="S73">
        <f>'Net zero Activity data'!AU7*'Net zero supporting data'!S68</f>
        <v>234603.68058174598</v>
      </c>
      <c r="T73">
        <f>'Net zero Activity data'!AV7*'Net zero supporting data'!T68</f>
        <v>263186.87029876816</v>
      </c>
      <c r="U73">
        <f>'Net zero Activity data'!AW7*'Net zero supporting data'!U68</f>
        <v>279420.5606869203</v>
      </c>
      <c r="V73">
        <f>'Net zero Activity data'!AX7*'Net zero supporting data'!V68</f>
        <v>296172.62599554937</v>
      </c>
      <c r="W73">
        <f>'Net zero Activity data'!AY7*'Net zero supporting data'!W68</f>
        <v>313474.94309443986</v>
      </c>
      <c r="X73">
        <f>'Net zero Activity data'!AZ7*'Net zero supporting data'!X68</f>
        <v>331753.45040373667</v>
      </c>
      <c r="Y73">
        <f>'Net zero Activity data'!BA7*'Net zero supporting data'!Y68</f>
        <v>350162.56005516154</v>
      </c>
      <c r="Z73">
        <f>'Net zero Activity data'!BB7*'Net zero supporting data'!Z68</f>
        <v>369153.01956287608</v>
      </c>
      <c r="AA73">
        <f>'Net zero Activity data'!BC7*'Net zero supporting data'!AA68</f>
        <v>389058.10154359258</v>
      </c>
      <c r="AB73">
        <f>'Net zero Activity data'!BD7*'Net zero supporting data'!AB68</f>
        <v>409041.50667237665</v>
      </c>
      <c r="AC73">
        <f>'Net zero Activity data'!BE7*'Net zero supporting data'!AC68</f>
        <v>429552.6912984415</v>
      </c>
      <c r="AD73">
        <f>'Net zero Activity data'!BF7*'Net zero supporting data'!AD68</f>
        <v>450519.89432800171</v>
      </c>
      <c r="AE73">
        <f>'Net zero Activity data'!BG7*'Net zero supporting data'!AE68</f>
        <v>472332.69740648434</v>
      </c>
      <c r="AF73">
        <f>'Net zero Activity data'!BH7*'Net zero supporting data'!AF68</f>
        <v>494178.62194371852</v>
      </c>
      <c r="AG73">
        <f>'Net zero Activity data'!BI7*'Net zero supporting data'!AG68</f>
        <v>516541.54089632747</v>
      </c>
      <c r="AH73">
        <f>'Net zero Activity data'!BJ7*'Net zero supporting data'!AH68</f>
        <v>539563.72239094868</v>
      </c>
      <c r="AI73">
        <f>'Net zero Activity data'!BK7*'Net zero supporting data'!AI68</f>
        <v>563305.79983344371</v>
      </c>
      <c r="AJ73">
        <f>'Net zero Activity data'!BL7*'Net zero supporting data'!AJ68</f>
        <v>587445.64173219225</v>
      </c>
      <c r="AK73">
        <f>'Net zero Activity data'!BM7*'Net zero supporting data'!AK68</f>
        <v>604866.26112375653</v>
      </c>
      <c r="AL73">
        <f>'Net zero Activity data'!BN7*'Net zero supporting data'!AL68</f>
        <v>620858.86862584786</v>
      </c>
      <c r="AM73">
        <f>'Net zero Activity data'!BO7*'Net zero supporting data'!AM68</f>
        <v>636754.84536979103</v>
      </c>
      <c r="AN73">
        <f>'Net zero Activity data'!BP7*'Net zero supporting data'!AN68</f>
        <v>651942.8010341702</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190168.42534545966</v>
      </c>
      <c r="L74">
        <f>'Net zero Activity data'!AN8*'Net zero supporting data'!L69</f>
        <v>381149.11293061473</v>
      </c>
      <c r="M74">
        <f>'Net zero Activity data'!AO8*'Net zero supporting data'!M69</f>
        <v>570987.73170609563</v>
      </c>
      <c r="N74">
        <f>'Net zero Activity data'!AP8*'Net zero supporting data'!N69</f>
        <v>762174.21202746464</v>
      </c>
      <c r="O74">
        <f>'Net zero Activity data'!AQ8*'Net zero supporting data'!O69</f>
        <v>956967.33154629602</v>
      </c>
      <c r="P74">
        <f>'Net zero Activity data'!AR8*'Net zero supporting data'!P69</f>
        <v>1155038.0402168431</v>
      </c>
      <c r="Q74">
        <f>'Net zero Activity data'!AS8*'Net zero supporting data'!Q69</f>
        <v>1358740.7289641753</v>
      </c>
      <c r="R74">
        <f>'Net zero Activity data'!AT8*'Net zero supporting data'!R69</f>
        <v>1567923.5060008857</v>
      </c>
      <c r="S74">
        <f>'Net zero Activity data'!AU8*'Net zero supporting data'!S69</f>
        <v>1782427.6873489846</v>
      </c>
      <c r="T74">
        <f>'Net zero Activity data'!AV8*'Net zero supporting data'!T69</f>
        <v>1999775.7848355314</v>
      </c>
      <c r="U74">
        <f>'Net zero Activity data'!AW8*'Net zero supporting data'!U69</f>
        <v>2112728.6027630158</v>
      </c>
      <c r="V74">
        <f>'Net zero Activity data'!AX8*'Net zero supporting data'!V69</f>
        <v>2228833.4812730444</v>
      </c>
      <c r="W74">
        <f>'Net zero Activity data'!AY8*'Net zero supporting data'!W69</f>
        <v>2348132.5451926375</v>
      </c>
      <c r="X74">
        <f>'Net zero Activity data'!AZ8*'Net zero supporting data'!X69</f>
        <v>2478278.6872776705</v>
      </c>
      <c r="Y74">
        <f>'Net zero Activity data'!BA8*'Net zero supporting data'!Y69</f>
        <v>2602056.7759407223</v>
      </c>
      <c r="Z74">
        <f>'Net zero Activity data'!BB8*'Net zero supporting data'!Z69</f>
        <v>2730908.6647691531</v>
      </c>
      <c r="AA74">
        <f>'Net zero Activity data'!BC8*'Net zero supporting data'!AA69</f>
        <v>2867252.2409647047</v>
      </c>
      <c r="AB74">
        <f>'Net zero Activity data'!BD8*'Net zero supporting data'!AB69</f>
        <v>2995311.0840034159</v>
      </c>
      <c r="AC74">
        <f>'Net zero Activity data'!BE8*'Net zero supporting data'!AC69</f>
        <v>3122885.5210607434</v>
      </c>
      <c r="AD74">
        <f>'Net zero Activity data'!BF8*'Net zero supporting data'!AD69</f>
        <v>3248269.7796809603</v>
      </c>
      <c r="AE74">
        <f>'Net zero Activity data'!BG8*'Net zero supporting data'!AE69</f>
        <v>3397717.2836646801</v>
      </c>
      <c r="AF74">
        <f>'Net zero Activity data'!BH8*'Net zero supporting data'!AF69</f>
        <v>3539179.0023842598</v>
      </c>
      <c r="AG74">
        <f>'Net zero Activity data'!BI8*'Net zero supporting data'!AG69</f>
        <v>3680383.8267843532</v>
      </c>
      <c r="AH74">
        <f>'Net zero Activity data'!BJ8*'Net zero supporting data'!AH69</f>
        <v>3823156.0188996275</v>
      </c>
      <c r="AI74">
        <f>'Net zero Activity data'!BK8*'Net zero supporting data'!AI69</f>
        <v>3967911.8489346746</v>
      </c>
      <c r="AJ74">
        <f>'Net zero Activity data'!BL8*'Net zero supporting data'!AJ69</f>
        <v>4112580.4388862979</v>
      </c>
      <c r="AK74">
        <f>'Net zero Activity data'!BM8*'Net zero supporting data'!AK69</f>
        <v>4150944.2956455532</v>
      </c>
      <c r="AL74">
        <f>'Net zero Activity data'!BN8*'Net zero supporting data'!AL69</f>
        <v>4164268.0758762532</v>
      </c>
      <c r="AM74">
        <f>'Net zero Activity data'!BO8*'Net zero supporting data'!AM69</f>
        <v>4172360.3397339573</v>
      </c>
      <c r="AN74">
        <f>'Net zero Activity data'!BP8*'Net zero supporting data'!AN69</f>
        <v>4167108.833717424</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24484.505236024932</v>
      </c>
      <c r="L75">
        <f>'Net zero Activity data'!AN10*'Net zero supporting data'!L70</f>
        <v>50239.670129562197</v>
      </c>
      <c r="M75">
        <f>'Net zero Activity data'!AO10*'Net zero supporting data'!M70</f>
        <v>77028.147350284591</v>
      </c>
      <c r="N75">
        <f>'Net zero Activity data'!AP10*'Net zero supporting data'!N70</f>
        <v>105203.58600657679</v>
      </c>
      <c r="O75">
        <f>'Net zero Activity data'!AQ10*'Net zero supporting data'!O70</f>
        <v>135120.02025139821</v>
      </c>
      <c r="P75">
        <f>'Net zero Activity data'!AR10*'Net zero supporting data'!P70</f>
        <v>166788.76639032489</v>
      </c>
      <c r="Q75">
        <f>'Net zero Activity data'!AS10*'Net zero supporting data'!Q70</f>
        <v>200615.6398816265</v>
      </c>
      <c r="R75">
        <f>'Net zero Activity data'!AT10*'Net zero supporting data'!R70</f>
        <v>236661.68658904251</v>
      </c>
      <c r="S75">
        <f>'Net zero Activity data'!AU10*'Net zero supporting data'!S70</f>
        <v>274988.11767097161</v>
      </c>
      <c r="T75">
        <f>'Net zero Activity data'!AV10*'Net zero supporting data'!T70</f>
        <v>315291.71601992782</v>
      </c>
      <c r="U75">
        <f>'Net zero Activity data'!AW10*'Net zero supporting data'!U70</f>
        <v>344146.76335499843</v>
      </c>
      <c r="V75">
        <f>'Net zero Activity data'!AX10*'Net zero supporting data'!V70</f>
        <v>375122.44126671745</v>
      </c>
      <c r="W75">
        <f>'Net zero Activity data'!AY10*'Net zero supporting data'!W70</f>
        <v>408365.59343565436</v>
      </c>
      <c r="X75">
        <f>'Net zero Activity data'!AZ10*'Net zero supporting data'!X70</f>
        <v>445402.12487001315</v>
      </c>
      <c r="Y75">
        <f>'Net zero Activity data'!BA10*'Net zero supporting data'!Y70</f>
        <v>483334.47428733594</v>
      </c>
      <c r="Z75">
        <f>'Net zero Activity data'!BB10*'Net zero supporting data'!Z70</f>
        <v>524359.37980811775</v>
      </c>
      <c r="AA75">
        <f>'Net zero Activity data'!BC10*'Net zero supporting data'!AA70</f>
        <v>569179.70111687388</v>
      </c>
      <c r="AB75">
        <f>'Net zero Activity data'!BD10*'Net zero supporting data'!AB70</f>
        <v>614846.4922036099</v>
      </c>
      <c r="AC75">
        <f>'Net zero Activity data'!BE10*'Net zero supporting data'!AC70</f>
        <v>662995.67265554378</v>
      </c>
      <c r="AD75">
        <f>'Net zero Activity data'!BF10*'Net zero supporting data'!AD70</f>
        <v>713402.00258347753</v>
      </c>
      <c r="AE75">
        <f>'Net zero Activity data'!BG10*'Net zero supporting data'!AE70</f>
        <v>767279.34354923933</v>
      </c>
      <c r="AF75">
        <f>'Net zero Activity data'!BH10*'Net zero supporting data'!AF70</f>
        <v>821852.77545432956</v>
      </c>
      <c r="AG75">
        <f>'Net zero Activity data'!BI10*'Net zero supporting data'!AG70</f>
        <v>878934.30131089385</v>
      </c>
      <c r="AH75">
        <f>'Net zero Activity data'!BJ10*'Net zero supporting data'!AH70</f>
        <v>939094.04981480003</v>
      </c>
      <c r="AI75">
        <f>'Net zero Activity data'!BK10*'Net zero supporting data'!AI70</f>
        <v>1002605.8721413523</v>
      </c>
      <c r="AJ75">
        <f>'Net zero Activity data'!BL10*'Net zero supporting data'!AJ70</f>
        <v>1069120.5439877559</v>
      </c>
      <c r="AK75">
        <f>'Net zero Activity data'!BM10*'Net zero supporting data'!AK70</f>
        <v>1110380.0681004932</v>
      </c>
      <c r="AL75">
        <f>'Net zero Activity data'!BN10*'Net zero supporting data'!AL70</f>
        <v>1146436.5265318099</v>
      </c>
      <c r="AM75">
        <f>'Net zero Activity data'!BO10*'Net zero supporting data'!AM70</f>
        <v>1182386.8813786381</v>
      </c>
      <c r="AN75">
        <f>'Net zero Activity data'!BP10*'Net zero supporting data'!AN70</f>
        <v>1215807.6877768883</v>
      </c>
    </row>
    <row r="76" spans="1:40" x14ac:dyDescent="0.3">
      <c r="A76" t="s">
        <v>1030</v>
      </c>
      <c r="B76" s="11">
        <f>'Net zero Activity data'!AD5-'Net zero supporting data'!B71</f>
        <v>590059.9281599375</v>
      </c>
      <c r="C76" s="11">
        <f>'Net zero Activity data'!AE5-'Net zero supporting data'!C71</f>
        <v>593358.66490468499</v>
      </c>
      <c r="D76" s="11">
        <f>'Net zero Activity data'!AF5-'Net zero supporting data'!D71</f>
        <v>598039.0074127327</v>
      </c>
      <c r="E76" s="11">
        <f>'Net zero Activity data'!AG5-'Net zero supporting data'!E71</f>
        <v>601046.62603335571</v>
      </c>
      <c r="F76" s="11">
        <f>'Net zero Activity data'!AH5-'Net zero supporting data'!F71</f>
        <v>603045.20236245112</v>
      </c>
      <c r="G76" s="11">
        <f>'Net zero Activity data'!AI5-'Net zero supporting data'!G71</f>
        <v>604015.06594627828</v>
      </c>
      <c r="H76" s="11">
        <f>'Net zero Activity data'!AJ5-'Net zero supporting data'!H71</f>
        <v>606157.85554919671</v>
      </c>
      <c r="I76" s="11">
        <f>'Net zero Activity data'!AK5-'Net zero supporting data'!I71</f>
        <v>608615.99513645715</v>
      </c>
      <c r="J76" s="11">
        <f>'Net zero Activity data'!AL5-'Net zero supporting data'!J71</f>
        <v>590321.23142302397</v>
      </c>
      <c r="K76" s="11">
        <f>'Net zero Activity data'!AM5-'Net zero supporting data'!K71</f>
        <v>572667.41397515545</v>
      </c>
      <c r="L76" s="11">
        <f>'Net zero Activity data'!AN5-'Net zero supporting data'!L71</f>
        <v>552258.18315012858</v>
      </c>
      <c r="M76" s="11">
        <f>'Net zero Activity data'!AO5-'Net zero supporting data'!M71</f>
        <v>531073.32901983755</v>
      </c>
      <c r="N76" s="11">
        <f>'Net zero Activity data'!AP5-'Net zero supporting data'!N71</f>
        <v>510124.13155981444</v>
      </c>
      <c r="O76" s="11">
        <f>'Net zero Activity data'!AQ5-'Net zero supporting data'!O71</f>
        <v>489504.4072258618</v>
      </c>
      <c r="P76" s="11">
        <f>'Net zero Activity data'!AR5-'Net zero supporting data'!P71</f>
        <v>468523.63976959826</v>
      </c>
      <c r="Q76" s="11">
        <f>'Net zero Activity data'!AS5-'Net zero supporting data'!Q71</f>
        <v>447657.08324492618</v>
      </c>
      <c r="R76" s="11">
        <f>'Net zero Activity data'!AT5-'Net zero supporting data'!R71</f>
        <v>426688.01696132391</v>
      </c>
      <c r="S76" s="11">
        <f>'Net zero Activity data'!AU5-'Net zero supporting data'!S71</f>
        <v>405487.84298079542</v>
      </c>
      <c r="T76" s="11">
        <f>'Net zero Activity data'!AV5-'Net zero supporting data'!T71</f>
        <v>383814.18585237011</v>
      </c>
      <c r="U76" s="11">
        <f>'Net zero Activity data'!AW5-'Net zero supporting data'!U71</f>
        <v>375147.97499632812</v>
      </c>
      <c r="V76" s="11">
        <f>'Net zero Activity data'!AX5-'Net zero supporting data'!V71</f>
        <v>366476.22913590691</v>
      </c>
      <c r="W76" s="11">
        <f>'Net zero Activity data'!AY5-'Net zero supporting data'!W71</f>
        <v>357770.3154882192</v>
      </c>
      <c r="X76" s="11">
        <f>'Net zero Activity data'!AZ5-'Net zero supporting data'!X71</f>
        <v>349416.24984652805</v>
      </c>
      <c r="Y76" s="11">
        <f>'Net zero Activity data'!BA5-'Net zero supporting data'!Y71</f>
        <v>340435.82227585133</v>
      </c>
      <c r="Z76" s="11">
        <f>'Net zero Activity data'!BB5-'Net zero supporting data'!Z71</f>
        <v>331291.17140258086</v>
      </c>
      <c r="AA76" s="11">
        <f>'Net zero Activity data'!BC5-'Net zero supporting data'!AA71</f>
        <v>322213.75693682284</v>
      </c>
      <c r="AB76" s="11">
        <f>'Net zero Activity data'!BD5-'Net zero supporting data'!AB71</f>
        <v>312462.26204139856</v>
      </c>
      <c r="AC76" s="11">
        <f>'Net zero Activity data'!BE5-'Net zero supporting data'!AC71</f>
        <v>302414.96944861516</v>
      </c>
      <c r="AD76" s="11">
        <f>'Net zero Activity data'!BF5-'Net zero supporting data'!AD71</f>
        <v>292003.63521259365</v>
      </c>
      <c r="AE76" s="11">
        <f>'Net zero Activity data'!BG5-'Net zero supporting data'!AE71</f>
        <v>281452.72739723301</v>
      </c>
      <c r="AF76" s="11">
        <f>'Net zero Activity data'!BH5-'Net zero supporting data'!AF71</f>
        <v>270253.933875471</v>
      </c>
      <c r="AG76" s="11">
        <f>'Net zero Activity data'!BI5-'Net zero supporting data'!AG71</f>
        <v>258705.56972501241</v>
      </c>
      <c r="AH76" s="11">
        <f>'Net zero Activity data'!BJ5-'Net zero supporting data'!AH71</f>
        <v>246859.21939455159</v>
      </c>
      <c r="AI76" s="11">
        <f>'Net zero Activity data'!BK5-'Net zero supporting data'!AI71</f>
        <v>234710.74993060145</v>
      </c>
      <c r="AJ76" s="11">
        <f>'Net zero Activity data'!BL5-'Net zero supporting data'!AJ71</f>
        <v>222105.21948207868</v>
      </c>
      <c r="AK76" s="11">
        <f>'Net zero Activity data'!BM5-'Net zero supporting data'!AK71</f>
        <v>206617.22883731907</v>
      </c>
      <c r="AL76" s="11">
        <f>'Net zero Activity data'!BN5-'Net zero supporting data'!AL71</f>
        <v>190614.56492898823</v>
      </c>
      <c r="AM76" s="11">
        <f>'Net zero Activity data'!BO5-'Net zero supporting data'!AM71</f>
        <v>174608.70047533431</v>
      </c>
      <c r="AN76" s="11">
        <f>'Net zero Activity data'!BP5-'Net zero supporting data'!AN71</f>
        <v>158458.3196958052</v>
      </c>
    </row>
    <row r="77" spans="1:40" x14ac:dyDescent="0.3">
      <c r="A77" t="s">
        <v>1111</v>
      </c>
      <c r="B77" s="11">
        <f>'Net zero Activity data'!AD6-'Net zero supporting data'!B72</f>
        <v>488906.79761823389</v>
      </c>
      <c r="C77" s="11">
        <f>'Net zero Activity data'!AE6-'Net zero supporting data'!C72</f>
        <v>491640.03663531045</v>
      </c>
      <c r="D77" s="11">
        <f>'Net zero Activity data'!AF6-'Net zero supporting data'!D72</f>
        <v>495518.03471340711</v>
      </c>
      <c r="E77" s="11">
        <f>'Net zero Activity data'!AG6-'Net zero supporting data'!E72</f>
        <v>498010.06157049473</v>
      </c>
      <c r="F77" s="11">
        <f>'Net zero Activity data'!AH6-'Net zero supporting data'!F72</f>
        <v>499666.02481460234</v>
      </c>
      <c r="G77" s="11">
        <f>'Net zero Activity data'!AI6-'Net zero supporting data'!G72</f>
        <v>500469.62606977345</v>
      </c>
      <c r="H77" s="11">
        <f>'Net zero Activity data'!AJ6-'Net zero supporting data'!H72</f>
        <v>502245.08031219151</v>
      </c>
      <c r="I77" s="11">
        <f>'Net zero Activity data'!AK6-'Net zero supporting data'!I72</f>
        <v>504281.82454163593</v>
      </c>
      <c r="J77" s="11">
        <f>'Net zero Activity data'!AL6-'Net zero supporting data'!J72</f>
        <v>489123.30603621987</v>
      </c>
      <c r="K77" s="11">
        <f>'Net zero Activity data'!AM6-'Net zero supporting data'!K72</f>
        <v>474495.85729370028</v>
      </c>
      <c r="L77" s="11">
        <f>'Net zero Activity data'!AN6-'Net zero supporting data'!L72</f>
        <v>457585.35175296373</v>
      </c>
      <c r="M77" s="11">
        <f>'Net zero Activity data'!AO6-'Net zero supporting data'!M72</f>
        <v>440032.18690215109</v>
      </c>
      <c r="N77" s="11">
        <f>'Net zero Activity data'!AP6-'Net zero supporting data'!N72</f>
        <v>422674.28043527476</v>
      </c>
      <c r="O77" s="11">
        <f>'Net zero Activity data'!AQ6-'Net zero supporting data'!O72</f>
        <v>405589.36598714266</v>
      </c>
      <c r="P77" s="11">
        <f>'Net zero Activity data'!AR6-'Net zero supporting data'!P72</f>
        <v>388205.30152338144</v>
      </c>
      <c r="Q77" s="11">
        <f>'Net zero Activity data'!AS6-'Net zero supporting data'!Q72</f>
        <v>370915.86897436739</v>
      </c>
      <c r="R77" s="11">
        <f>'Net zero Activity data'!AT6-'Net zero supporting data'!R72</f>
        <v>353541.49976795405</v>
      </c>
      <c r="S77" s="11">
        <f>'Net zero Activity data'!AU6-'Net zero supporting data'!S72</f>
        <v>335975.64132694481</v>
      </c>
      <c r="T77" s="11">
        <f>'Net zero Activity data'!AV6-'Net zero supporting data'!T72</f>
        <v>318017.46827767813</v>
      </c>
      <c r="U77" s="11">
        <f>'Net zero Activity data'!AW6-'Net zero supporting data'!U72</f>
        <v>310836.89356838621</v>
      </c>
      <c r="V77" s="11">
        <f>'Net zero Activity data'!AX6-'Net zero supporting data'!V72</f>
        <v>303651.73271260853</v>
      </c>
      <c r="W77" s="11">
        <f>'Net zero Activity data'!AY6-'Net zero supporting data'!W72</f>
        <v>296438.26140452444</v>
      </c>
      <c r="X77" s="11">
        <f>'Net zero Activity data'!AZ6-'Net zero supporting data'!X72</f>
        <v>289516.32130140893</v>
      </c>
      <c r="Y77" s="11">
        <f>'Net zero Activity data'!BA6-'Net zero supporting data'!Y72</f>
        <v>282075.39559999108</v>
      </c>
      <c r="Z77" s="11">
        <f>'Net zero Activity data'!BB6-'Net zero supporting data'!Z72</f>
        <v>274498.39916213846</v>
      </c>
      <c r="AA77" s="11">
        <f>'Net zero Activity data'!BC6-'Net zero supporting data'!AA72</f>
        <v>266977.11289051035</v>
      </c>
      <c r="AB77" s="11">
        <f>'Net zero Activity data'!BD6-'Net zero supporting data'!AB72</f>
        <v>258897.30283430166</v>
      </c>
      <c r="AC77" s="11">
        <f>'Net zero Activity data'!BE6-'Net zero supporting data'!AC72</f>
        <v>250572.40325742401</v>
      </c>
      <c r="AD77" s="11">
        <f>'Net zero Activity data'!BF6-'Net zero supporting data'!AD72</f>
        <v>241945.86917614908</v>
      </c>
      <c r="AE77" s="11">
        <f>'Net zero Activity data'!BG6-'Net zero supporting data'!AE72</f>
        <v>233203.68841485021</v>
      </c>
      <c r="AF77" s="11">
        <f>'Net zero Activity data'!BH6-'Net zero supporting data'!AF72</f>
        <v>223924.6880682474</v>
      </c>
      <c r="AG77" s="11">
        <f>'Net zero Activity data'!BI6-'Net zero supporting data'!AG72</f>
        <v>214356.04348643887</v>
      </c>
      <c r="AH77" s="11">
        <f>'Net zero Activity data'!BJ6-'Net zero supporting data'!AH72</f>
        <v>204540.4960697713</v>
      </c>
      <c r="AI77" s="11">
        <f>'Net zero Activity data'!BK6-'Net zero supporting data'!AI72</f>
        <v>194474.62137106975</v>
      </c>
      <c r="AJ77" s="11">
        <f>'Net zero Activity data'!BL6-'Net zero supporting data'!AJ72</f>
        <v>184030.03899943666</v>
      </c>
      <c r="AK77" s="11">
        <f>'Net zero Activity data'!BM6-'Net zero supporting data'!AK72</f>
        <v>171197.13246520725</v>
      </c>
      <c r="AL77" s="11">
        <f>'Net zero Activity data'!BN6-'Net zero supporting data'!AL72</f>
        <v>157937.78236973309</v>
      </c>
      <c r="AM77" s="11">
        <f>'Net zero Activity data'!BO6-'Net zero supporting data'!AM72</f>
        <v>144675.78039384843</v>
      </c>
      <c r="AN77" s="11">
        <f>'Net zero Activity data'!BP6-'Net zero supporting data'!AN72</f>
        <v>131294.03631938144</v>
      </c>
    </row>
    <row r="78" spans="1:40" x14ac:dyDescent="0.3">
      <c r="A78" t="s">
        <v>1112</v>
      </c>
      <c r="B78" s="11">
        <f>'Net zero Activity data'!AD7-'Net zero supporting data'!B73</f>
        <v>606918.78325022152</v>
      </c>
      <c r="C78" s="11">
        <f>'Net zero Activity data'!AE7-'Net zero supporting data'!C73</f>
        <v>610311.7696162475</v>
      </c>
      <c r="D78" s="11">
        <f>'Net zero Activity data'!AF7-'Net zero supporting data'!D73</f>
        <v>615125.83619595377</v>
      </c>
      <c r="E78" s="11">
        <f>'Net zero Activity data'!AG7-'Net zero supporting data'!E73</f>
        <v>618219.38677716604</v>
      </c>
      <c r="F78" s="11">
        <f>'Net zero Activity data'!AH7-'Net zero supporting data'!F73</f>
        <v>620275.0652870927</v>
      </c>
      <c r="G78" s="11">
        <f>'Net zero Activity data'!AI7-'Net zero supporting data'!G73</f>
        <v>621272.6392590293</v>
      </c>
      <c r="H78" s="11">
        <f>'Net zero Activity data'!AJ7-'Net zero supporting data'!H73</f>
        <v>623476.65142203099</v>
      </c>
      <c r="I78" s="11">
        <f>'Net zero Activity data'!AK7-'Net zero supporting data'!I73</f>
        <v>626005.02356892754</v>
      </c>
      <c r="J78" s="11">
        <f>'Net zero Activity data'!AL7-'Net zero supporting data'!J73</f>
        <v>607187.55232082482</v>
      </c>
      <c r="K78" s="11">
        <f>'Net zero Activity data'!AM7-'Net zero supporting data'!K73</f>
        <v>589029.34008873149</v>
      </c>
      <c r="L78" s="11">
        <f>'Net zero Activity data'!AN7-'Net zero supporting data'!L73</f>
        <v>568036.98838298954</v>
      </c>
      <c r="M78" s="11">
        <f>'Net zero Activity data'!AO7-'Net zero supporting data'!M73</f>
        <v>546246.85270611872</v>
      </c>
      <c r="N78" s="11">
        <f>'Net zero Activity data'!AP7-'Net zero supporting data'!N73</f>
        <v>524699.10674723773</v>
      </c>
      <c r="O78" s="11">
        <f>'Net zero Activity data'!AQ7-'Net zero supporting data'!O73</f>
        <v>503490.24743231508</v>
      </c>
      <c r="P78" s="11">
        <f>'Net zero Activity data'!AR7-'Net zero supporting data'!P73</f>
        <v>481910.02947730117</v>
      </c>
      <c r="Q78" s="11">
        <f>'Net zero Activity data'!AS7-'Net zero supporting data'!Q73</f>
        <v>460447.28562335268</v>
      </c>
      <c r="R78" s="11">
        <f>'Net zero Activity data'!AT7-'Net zero supporting data'!R73</f>
        <v>438879.10316021886</v>
      </c>
      <c r="S78" s="11">
        <f>'Net zero Activity data'!AU7-'Net zero supporting data'!S73</f>
        <v>417073.20992310398</v>
      </c>
      <c r="T78" s="11">
        <f>'Net zero Activity data'!AV7-'Net zero supporting data'!T73</f>
        <v>394780.30544815224</v>
      </c>
      <c r="U78" s="11">
        <f>'Net zero Activity data'!AW7-'Net zero supporting data'!U73</f>
        <v>385866.48856765183</v>
      </c>
      <c r="V78" s="11">
        <f>'Net zero Activity data'!AX7-'Net zero supporting data'!V73</f>
        <v>376946.97853979003</v>
      </c>
      <c r="W78" s="11">
        <f>'Net zero Activity data'!AY7-'Net zero supporting data'!W73</f>
        <v>367992.3245021684</v>
      </c>
      <c r="X78" s="11">
        <f>'Net zero Activity data'!AZ7-'Net zero supporting data'!X73</f>
        <v>359399.57127071463</v>
      </c>
      <c r="Y78" s="11">
        <f>'Net zero Activity data'!BA7-'Net zero supporting data'!Y73</f>
        <v>350162.56005516142</v>
      </c>
      <c r="Z78" s="11">
        <f>'Net zero Activity data'!BB7-'Net zero supporting data'!Z73</f>
        <v>340756.63344265462</v>
      </c>
      <c r="AA78" s="11">
        <f>'Net zero Activity data'!BC7-'Net zero supporting data'!AA73</f>
        <v>331419.86427787499</v>
      </c>
      <c r="AB78" s="11">
        <f>'Net zero Activity data'!BD7-'Net zero supporting data'!AB73</f>
        <v>321389.75524258148</v>
      </c>
      <c r="AC78" s="11">
        <f>'Net zero Activity data'!BE7-'Net zero supporting data'!AC73</f>
        <v>311055.3971471471</v>
      </c>
      <c r="AD78" s="11">
        <f>'Net zero Activity data'!BF7-'Net zero supporting data'!AD73</f>
        <v>300346.59621866787</v>
      </c>
      <c r="AE78" s="11">
        <f>'Net zero Activity data'!BG7-'Net zero supporting data'!AE73</f>
        <v>289494.23389429686</v>
      </c>
      <c r="AF78" s="11">
        <f>'Net zero Activity data'!BH7-'Net zero supporting data'!AF73</f>
        <v>277975.47484334162</v>
      </c>
      <c r="AG78" s="11">
        <f>'Net zero Activity data'!BI7-'Net zero supporting data'!AG73</f>
        <v>266097.15743144136</v>
      </c>
      <c r="AH78" s="11">
        <f>'Net zero Activity data'!BJ7-'Net zero supporting data'!AH73</f>
        <v>253912.33994868165</v>
      </c>
      <c r="AI78" s="11">
        <f>'Net zero Activity data'!BK7-'Net zero supporting data'!AI73</f>
        <v>241416.7713571901</v>
      </c>
      <c r="AJ78" s="11">
        <f>'Net zero Activity data'!BL7-'Net zero supporting data'!AJ73</f>
        <v>228451.08289585251</v>
      </c>
      <c r="AK78" s="11">
        <f>'Net zero Activity data'!BM7-'Net zero supporting data'!AK73</f>
        <v>212520.57823267113</v>
      </c>
      <c r="AL78" s="11">
        <f>'Net zero Activity data'!BN7-'Net zero supporting data'!AL73</f>
        <v>196060.69535553071</v>
      </c>
      <c r="AM78" s="11">
        <f>'Net zero Activity data'!BO7-'Net zero supporting data'!AM73</f>
        <v>179597.52048891527</v>
      </c>
      <c r="AN78" s="11">
        <f>'Net zero Activity data'!BP7-'Net zero supporting data'!AN73</f>
        <v>162985.70025854243</v>
      </c>
    </row>
    <row r="79" spans="1:40" x14ac:dyDescent="0.3">
      <c r="A79" t="s">
        <v>1354</v>
      </c>
      <c r="B79" s="11">
        <f>'Net zero Activity data'!AD8-'Net zero supporting data'!B74</f>
        <v>5954880.1627134718</v>
      </c>
      <c r="C79" s="11">
        <f>'Net zero Activity data'!AE8-'Net zero supporting data'!C74</f>
        <v>5903235.3888004776</v>
      </c>
      <c r="D79" s="11">
        <f>'Net zero Activity data'!AF8-'Net zero supporting data'!D74</f>
        <v>5883575.7867908748</v>
      </c>
      <c r="E79" s="11">
        <f>'Net zero Activity data'!AG8-'Net zero supporting data'!E74</f>
        <v>5805008.3335930631</v>
      </c>
      <c r="F79" s="11">
        <f>'Net zero Activity data'!AH8-'Net zero supporting data'!F74</f>
        <v>5690965.7565264795</v>
      </c>
      <c r="G79" s="11">
        <f>'Net zero Activity data'!AI8-'Net zero supporting data'!G74</f>
        <v>5543806.2775503108</v>
      </c>
      <c r="H79" s="11">
        <f>'Net zero Activity data'!AJ8-'Net zero supporting data'!H74</f>
        <v>5427737.2925172495</v>
      </c>
      <c r="I79" s="11">
        <f>'Net zero Activity data'!AK8-'Net zero supporting data'!I74</f>
        <v>5317922.8374796053</v>
      </c>
      <c r="J79" s="11">
        <f>'Net zero Activity data'!AL8-'Net zero supporting data'!J74</f>
        <v>4678221.5408411995</v>
      </c>
      <c r="K79" s="11">
        <f>'Net zero Activity data'!AM8-'Net zero supporting data'!K74</f>
        <v>4564042.2082910314</v>
      </c>
      <c r="L79" s="11">
        <f>'Net zero Activity data'!AN8-'Net zero supporting data'!L74</f>
        <v>4383214.7987020696</v>
      </c>
      <c r="M79" s="11">
        <f>'Net zero Activity data'!AO8-'Net zero supporting data'!M74</f>
        <v>4187243.3658447014</v>
      </c>
      <c r="N79" s="11">
        <f>'Net zero Activity data'!AP8-'Net zero supporting data'!N74</f>
        <v>4001414.6131441896</v>
      </c>
      <c r="O79" s="11">
        <f>'Net zero Activity data'!AQ8-'Net zero supporting data'!O74</f>
        <v>3827869.3261851841</v>
      </c>
      <c r="P79" s="11">
        <f>'Net zero Activity data'!AR8-'Net zero supporting data'!P74</f>
        <v>3657620.4606866692</v>
      </c>
      <c r="Q79" s="11">
        <f>'Net zero Activity data'!AS8-'Net zero supporting data'!Q74</f>
        <v>3493904.7316221651</v>
      </c>
      <c r="R79" s="11">
        <f>'Net zero Activity data'!AT8-'Net zero supporting data'!R74</f>
        <v>3331837.450251882</v>
      </c>
      <c r="S79" s="11">
        <f>'Net zero Activity data'!AU8-'Net zero supporting data'!S74</f>
        <v>3168760.3330648621</v>
      </c>
      <c r="T79" s="11">
        <f>'Net zero Activity data'!AV8-'Net zero supporting data'!T74</f>
        <v>2999663.6772532966</v>
      </c>
      <c r="U79" s="11">
        <f>'Net zero Activity data'!AW8-'Net zero supporting data'!U74</f>
        <v>2917577.5942917829</v>
      </c>
      <c r="V79" s="11">
        <f>'Net zero Activity data'!AX8-'Net zero supporting data'!V74</f>
        <v>2836697.1579838744</v>
      </c>
      <c r="W79" s="11">
        <f>'Net zero Activity data'!AY8-'Net zero supporting data'!W74</f>
        <v>2756503.4226174429</v>
      </c>
      <c r="X79" s="11">
        <f>'Net zero Activity data'!AZ8-'Net zero supporting data'!X74</f>
        <v>2684801.9112174758</v>
      </c>
      <c r="Y79" s="11">
        <f>'Net zero Activity data'!BA8-'Net zero supporting data'!Y74</f>
        <v>2602056.7759407214</v>
      </c>
      <c r="Z79" s="11">
        <f>'Net zero Activity data'!BB8-'Net zero supporting data'!Z74</f>
        <v>2520838.7674792167</v>
      </c>
      <c r="AA79" s="11">
        <f>'Net zero Activity data'!BC8-'Net zero supporting data'!AA74</f>
        <v>2442474.1311921547</v>
      </c>
      <c r="AB79" s="11">
        <f>'Net zero Activity data'!BD8-'Net zero supporting data'!AB74</f>
        <v>2353458.7088598255</v>
      </c>
      <c r="AC79" s="11">
        <f>'Net zero Activity data'!BE8-'Net zero supporting data'!AC74</f>
        <v>2261399.860078468</v>
      </c>
      <c r="AD79" s="11">
        <f>'Net zero Activity data'!BF8-'Net zero supporting data'!AD74</f>
        <v>2165513.1864539734</v>
      </c>
      <c r="AE79" s="11">
        <f>'Net zero Activity data'!BG8-'Net zero supporting data'!AE74</f>
        <v>2082471.883536417</v>
      </c>
      <c r="AF79" s="11">
        <f>'Net zero Activity data'!BH8-'Net zero supporting data'!AF74</f>
        <v>1990788.188841146</v>
      </c>
      <c r="AG79" s="11">
        <f>'Net zero Activity data'!BI8-'Net zero supporting data'!AG74</f>
        <v>1895955.3047070908</v>
      </c>
      <c r="AH79" s="11">
        <f>'Net zero Activity data'!BJ8-'Net zero supporting data'!AH74</f>
        <v>1799132.2441880596</v>
      </c>
      <c r="AI79" s="11">
        <f>'Net zero Activity data'!BK8-'Net zero supporting data'!AI74</f>
        <v>1700533.6495434316</v>
      </c>
      <c r="AJ79" s="11">
        <f>'Net zero Activity data'!BL8-'Net zero supporting data'!AJ74</f>
        <v>1599336.8373446707</v>
      </c>
      <c r="AK79" s="11">
        <f>'Net zero Activity data'!BM8-'Net zero supporting data'!AK74</f>
        <v>1458439.8876592475</v>
      </c>
      <c r="AL79" s="11">
        <f>'Net zero Activity data'!BN8-'Net zero supporting data'!AL74</f>
        <v>1315032.0239609214</v>
      </c>
      <c r="AM79" s="11">
        <f>'Net zero Activity data'!BO8-'Net zero supporting data'!AM74</f>
        <v>1176819.5830018846</v>
      </c>
      <c r="AN79" s="11">
        <f>'Net zero Activity data'!BP8-'Net zero supporting data'!AN74</f>
        <v>1041777.2084293556</v>
      </c>
    </row>
    <row r="80" spans="1:40" x14ac:dyDescent="0.3">
      <c r="A80" t="s">
        <v>1031</v>
      </c>
      <c r="B80" s="11">
        <f>'Net zero Activity data'!AD10-'Net zero supporting data'!B75</f>
        <v>541460.03376820497</v>
      </c>
      <c r="C80" s="11">
        <f>'Net zero Activity data'!AE10-'Net zero supporting data'!C75</f>
        <v>559717.10307731002</v>
      </c>
      <c r="D80" s="11">
        <f>'Net zero Activity data'!AF10-'Net zero supporting data'!D75</f>
        <v>581386.33409904398</v>
      </c>
      <c r="E80" s="11">
        <f>'Net zero Activity data'!AG10-'Net zero supporting data'!E75</f>
        <v>597546.77075746469</v>
      </c>
      <c r="F80" s="11">
        <f>'Net zero Activity data'!AH10-'Net zero supporting data'!F75</f>
        <v>610009.49754182261</v>
      </c>
      <c r="G80" s="11">
        <f>'Net zero Activity data'!AI10-'Net zero supporting data'!G75</f>
        <v>618596.39996388659</v>
      </c>
      <c r="H80" s="11">
        <f>'Net zero Activity data'!AJ10-'Net zero supporting data'!H75</f>
        <v>630321.10002649156</v>
      </c>
      <c r="I80" s="11">
        <f>'Net zero Activity data'!AK10-'Net zero supporting data'!I75</f>
        <v>642612.0089772722</v>
      </c>
      <c r="J80" s="11">
        <f>'Net zero Activity data'!AL10-'Net zero supporting data'!J75</f>
        <v>588158.58255962201</v>
      </c>
      <c r="K80" s="11">
        <f>'Net zero Activity data'!AM10-'Net zero supporting data'!K75</f>
        <v>587628.12566459831</v>
      </c>
      <c r="L80" s="11">
        <f>'Net zero Activity data'!AN10-'Net zero supporting data'!L75</f>
        <v>577756.20648996532</v>
      </c>
      <c r="M80" s="11">
        <f>'Net zero Activity data'!AO10-'Net zero supporting data'!M75</f>
        <v>564873.08056875365</v>
      </c>
      <c r="N80" s="11">
        <f>'Net zero Activity data'!AP10-'Net zero supporting data'!N75</f>
        <v>552318.82653452817</v>
      </c>
      <c r="O80" s="11">
        <f>'Net zero Activity data'!AQ10-'Net zero supporting data'!O75</f>
        <v>540480.08100559283</v>
      </c>
      <c r="P80" s="11">
        <f>'Net zero Activity data'!AR10-'Net zero supporting data'!P75</f>
        <v>528164.42690269544</v>
      </c>
      <c r="Q80" s="11">
        <f>'Net zero Activity data'!AS10-'Net zero supporting data'!Q75</f>
        <v>515868.78826703958</v>
      </c>
      <c r="R80" s="11">
        <f>'Net zero Activity data'!AT10-'Net zero supporting data'!R75</f>
        <v>502906.0840017153</v>
      </c>
      <c r="S80" s="11">
        <f>'Net zero Activity data'!AU10-'Net zero supporting data'!S75</f>
        <v>488867.76474839397</v>
      </c>
      <c r="T80" s="11">
        <f>'Net zero Activity data'!AV10-'Net zero supporting data'!T75</f>
        <v>472937.57402989169</v>
      </c>
      <c r="U80" s="11">
        <f>'Net zero Activity data'!AW10-'Net zero supporting data'!U75</f>
        <v>475250.29225214059</v>
      </c>
      <c r="V80" s="11">
        <f>'Net zero Activity data'!AX10-'Net zero supporting data'!V75</f>
        <v>477428.56161218573</v>
      </c>
      <c r="W80" s="11">
        <f>'Net zero Activity data'!AY10-'Net zero supporting data'!W75</f>
        <v>479385.696641855</v>
      </c>
      <c r="X80" s="11">
        <f>'Net zero Activity data'!AZ10-'Net zero supporting data'!X75</f>
        <v>482518.96860918071</v>
      </c>
      <c r="Y80" s="11">
        <f>'Net zero Activity data'!BA10-'Net zero supporting data'!Y75</f>
        <v>483334.4742873357</v>
      </c>
      <c r="Z80" s="11">
        <f>'Net zero Activity data'!BB10-'Net zero supporting data'!Z75</f>
        <v>484024.04289980081</v>
      </c>
      <c r="AA80" s="11">
        <f>'Net zero Activity data'!BC10-'Net zero supporting data'!AA75</f>
        <v>484856.78243289236</v>
      </c>
      <c r="AB80" s="11">
        <f>'Net zero Activity data'!BD10-'Net zero supporting data'!AB75</f>
        <v>483093.67244569317</v>
      </c>
      <c r="AC80" s="11">
        <f>'Net zero Activity data'!BE10-'Net zero supporting data'!AC75</f>
        <v>480100.31468160031</v>
      </c>
      <c r="AD80" s="11">
        <f>'Net zero Activity data'!BF10-'Net zero supporting data'!AD75</f>
        <v>475601.33505565173</v>
      </c>
      <c r="AE80" s="11">
        <f>'Net zero Activity data'!BG10-'Net zero supporting data'!AE75</f>
        <v>470267.98475598532</v>
      </c>
      <c r="AF80" s="11">
        <f>'Net zero Activity data'!BH10-'Net zero supporting data'!AF75</f>
        <v>462292.18619306036</v>
      </c>
      <c r="AG80" s="11">
        <f>'Net zero Activity data'!BI10-'Net zero supporting data'!AG75</f>
        <v>452784.33703894517</v>
      </c>
      <c r="AH80" s="11">
        <f>'Net zero Activity data'!BJ10-'Net zero supporting data'!AH75</f>
        <v>441926.61167755281</v>
      </c>
      <c r="AI80" s="11">
        <f>'Net zero Activity data'!BK10-'Net zero supporting data'!AI75</f>
        <v>429688.23091772234</v>
      </c>
      <c r="AJ80" s="11">
        <f>'Net zero Activity data'!BL10-'Net zero supporting data'!AJ75</f>
        <v>415769.1004396826</v>
      </c>
      <c r="AK80" s="11">
        <f>'Net zero Activity data'!BM10-'Net zero supporting data'!AK75</f>
        <v>390133.53744071373</v>
      </c>
      <c r="AL80" s="11">
        <f>'Net zero Activity data'!BN10-'Net zero supporting data'!AL75</f>
        <v>362032.58732583444</v>
      </c>
      <c r="AM80" s="11">
        <f>'Net zero Activity data'!BO10-'Net zero supporting data'!AM75</f>
        <v>333493.73577346164</v>
      </c>
      <c r="AN80" s="11">
        <f>'Net zero Activity data'!BP10-'Net zero supporting data'!AN75</f>
        <v>303951.92194422195</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40.711692719818259</v>
      </c>
      <c r="C83">
        <f>'Intermediate calculations'!Z11-(('Intermediate calculations'!Z11-'Net zero supporting data'!C100)+('Intermediate calculations'!Z11-'Net zero supporting data'!C64))</f>
        <v>39.987511572207133</v>
      </c>
      <c r="D83">
        <f>'Intermediate calculations'!AA11-(('Intermediate calculations'!AA11-'Net zero supporting data'!D100)+('Intermediate calculations'!AA11-'Net zero supporting data'!D64))</f>
        <v>39.307247949386721</v>
      </c>
      <c r="E83">
        <f>'Intermediate calculations'!AB11-(('Intermediate calculations'!AB11-'Net zero supporting data'!E100)+('Intermediate calculations'!AB11-'Net zero supporting data'!E64))</f>
        <v>38.665878345611453</v>
      </c>
      <c r="F83">
        <f>'Intermediate calculations'!AC11-(('Intermediate calculations'!AC11-'Net zero supporting data'!F100)+('Intermediate calculations'!AC11-'Net zero supporting data'!F64))</f>
        <v>38.059194745530341</v>
      </c>
      <c r="G83">
        <f>'Intermediate calculations'!AD11-(('Intermediate calculations'!AD11-'Net zero supporting data'!G100)+('Intermediate calculations'!AD11-'Net zero supporting data'!G64))</f>
        <v>37.483637138389767</v>
      </c>
      <c r="H83">
        <f>'Intermediate calculations'!AE11-(('Intermediate calculations'!AE11-'Net zero supporting data'!H100)+('Intermediate calculations'!AE11-'Net zero supporting data'!H64))</f>
        <v>36.936166938305107</v>
      </c>
      <c r="I83">
        <f>'Intermediate calculations'!AF11-(('Intermediate calculations'!AF11-'Net zero supporting data'!I100)+('Intermediate calculations'!AF11-'Net zero supporting data'!I64))</f>
        <v>36.414169878013738</v>
      </c>
      <c r="J83">
        <f>'Intermediate calculations'!AG11-(('Intermediate calculations'!AG11-'Net zero supporting data'!J100)+('Intermediate calculations'!AG11-'Net zero supporting data'!J64))</f>
        <v>35.915380505953841</v>
      </c>
      <c r="K83">
        <f>'Intermediate calculations'!AH11-(('Intermediate calculations'!AH11-'Net zero supporting data'!K100)+('Intermediate calculations'!AH11-'Net zero supporting data'!K64))</f>
        <v>35.154320182069497</v>
      </c>
      <c r="L83">
        <f>'Intermediate calculations'!AI11-(('Intermediate calculations'!AI11-'Net zero supporting data'!L100)+('Intermediate calculations'!AI11-'Net zero supporting data'!L64))</f>
        <v>34.420086501299238</v>
      </c>
      <c r="M83">
        <f>'Intermediate calculations'!AJ11-(('Intermediate calculations'!AJ11-'Net zero supporting data'!M100)+('Intermediate calculations'!AJ11-'Net zero supporting data'!M64))</f>
        <v>33.710718392662599</v>
      </c>
      <c r="N83">
        <f>'Intermediate calculations'!AK11-(('Intermediate calculations'!AK11-'Net zero supporting data'!N100)+('Intermediate calculations'!AK11-'Net zero supporting data'!N64))</f>
        <v>33.024471472384491</v>
      </c>
      <c r="O83">
        <f>'Intermediate calculations'!AL11-(('Intermediate calculations'!AL11-'Net zero supporting data'!O100)+('Intermediate calculations'!AL11-'Net zero supporting data'!O64))</f>
        <v>32.359786902601549</v>
      </c>
      <c r="P83">
        <f>'Intermediate calculations'!AM11-(('Intermediate calculations'!AM11-'Net zero supporting data'!P100)+('Intermediate calculations'!AM11-'Net zero supporting data'!P64))</f>
        <v>31.715265675444009</v>
      </c>
      <c r="Q83">
        <f>'Intermediate calculations'!AN11-(('Intermediate calculations'!AN11-'Net zero supporting data'!Q100)+('Intermediate calculations'!AN11-'Net zero supporting data'!Q64))</f>
        <v>31.089647223865125</v>
      </c>
      <c r="R83">
        <f>'Intermediate calculations'!AO11-(('Intermediate calculations'!AO11-'Net zero supporting data'!R100)+('Intermediate calculations'!AO11-'Net zero supporting data'!R64))</f>
        <v>30.481791512008996</v>
      </c>
      <c r="S83">
        <f>'Intermediate calculations'!AP11-(('Intermediate calculations'!AP11-'Net zero supporting data'!S100)+('Intermediate calculations'!AP11-'Net zero supporting data'!S64))</f>
        <v>29.890663945596156</v>
      </c>
      <c r="T83">
        <f>'Intermediate calculations'!AQ11-(('Intermediate calculations'!AQ11-'Net zero supporting data'!T100)+('Intermediate calculations'!AQ11-'Net zero supporting data'!T64))</f>
        <v>29.315322584390408</v>
      </c>
      <c r="U83">
        <f>'Intermediate calculations'!AR11-(('Intermediate calculations'!AR11-'Net zero supporting data'!U100)+('Intermediate calculations'!AR11-'Net zero supporting data'!U64))</f>
        <v>28.959849019799432</v>
      </c>
      <c r="V83">
        <f>'Intermediate calculations'!AS11-(('Intermediate calculations'!AS11-'Net zero supporting data'!V100)+('Intermediate calculations'!AS11-'Net zero supporting data'!V64))</f>
        <v>28.614285258445328</v>
      </c>
      <c r="W83">
        <f>'Intermediate calculations'!AT11-(('Intermediate calculations'!AT11-'Net zero supporting data'!W100)+('Intermediate calculations'!AT11-'Net zero supporting data'!W64))</f>
        <v>28.278086636863378</v>
      </c>
      <c r="X83">
        <f>'Intermediate calculations'!AU11-(('Intermediate calculations'!AU11-'Net zero supporting data'!X100)+('Intermediate calculations'!AU11-'Net zero supporting data'!X64))</f>
        <v>27.950752893251089</v>
      </c>
      <c r="Y83">
        <f>'Intermediate calculations'!AV11-(('Intermediate calculations'!AV11-'Net zero supporting data'!Y100)+('Intermediate calculations'!AV11-'Net zero supporting data'!Y64))</f>
        <v>27.63182344992088</v>
      </c>
      <c r="Z83">
        <f>'Intermediate calculations'!AW11-(('Intermediate calculations'!AW11-'Net zero supporting data'!Z100)+('Intermediate calculations'!AW11-'Net zero supporting data'!Z64))</f>
        <v>27.320873307074031</v>
      </c>
      <c r="AA83">
        <f>'Intermediate calculations'!AX11-(('Intermediate calculations'!AX11-'Net zero supporting data'!AA100)+('Intermediate calculations'!AX11-'Net zero supporting data'!AA64))</f>
        <v>27.017509455158301</v>
      </c>
      <c r="AB83">
        <f>'Intermediate calculations'!AY11-(('Intermediate calculations'!AY11-'Net zero supporting data'!AB100)+('Intermediate calculations'!AY11-'Net zero supporting data'!AB64))</f>
        <v>26.721367729087948</v>
      </c>
      <c r="AC83">
        <f>'Intermediate calculations'!AZ11-(('Intermediate calculations'!AZ11-'Net zero supporting data'!AC100)+('Intermediate calculations'!AZ11-'Net zero supporting data'!AC64))</f>
        <v>26.432110040534742</v>
      </c>
      <c r="AD83">
        <f>'Intermediate calculations'!BA11-(('Intermediate calculations'!BA11-'Net zero supporting data'!AD100)+('Intermediate calculations'!BA11-'Net zero supporting data'!AD64))</f>
        <v>26.149421934996177</v>
      </c>
      <c r="AE83">
        <f>'Intermediate calculations'!BB11-(('Intermediate calculations'!BB11-'Net zero supporting data'!AE100)+('Intermediate calculations'!BB11-'Net zero supporting data'!AE64))</f>
        <v>25.873010428914935</v>
      </c>
      <c r="AF83">
        <f>'Intermediate calculations'!BC11-(('Intermediate calculations'!BC11-'Net zero supporting data'!AF100)+('Intermediate calculations'!BC11-'Net zero supporting data'!AF64))</f>
        <v>25.602602089151972</v>
      </c>
      <c r="AG83">
        <f>'Intermediate calculations'!BD11-(('Intermediate calculations'!BD11-'Net zero supporting data'!AG100)+('Intermediate calculations'!BD11-'Net zero supporting data'!AG64))</f>
        <v>25.337941322909316</v>
      </c>
      <c r="AH83">
        <f>'Intermediate calculations'!BE11-(('Intermediate calculations'!BE11-'Net zero supporting data'!AH100)+('Intermediate calculations'!BE11-'Net zero supporting data'!AH64))</f>
        <v>25.078788850995998</v>
      </c>
      <c r="AI83">
        <f>'Intermediate calculations'!BF11-(('Intermediate calculations'!BF11-'Net zero supporting data'!AI100)+('Intermediate calculations'!BF11-'Net zero supporting data'!AI64))</f>
        <v>24.824920341320446</v>
      </c>
      <c r="AJ83">
        <f>'Intermediate calculations'!BG11-(('Intermediate calculations'!BG11-'Net zero supporting data'!AJ100)+('Intermediate calculations'!BG11-'Net zero supporting data'!AJ64))</f>
        <v>24.576125182825301</v>
      </c>
      <c r="AK83">
        <f>'Intermediate calculations'!BH11-(('Intermediate calculations'!BH11-'Net zero supporting data'!AK100)+('Intermediate calculations'!BH11-'Net zero supporting data'!AK64))</f>
        <v>24.332205382874612</v>
      </c>
      <c r="AL83">
        <f>'Intermediate calculations'!BI11-(('Intermediate calculations'!BI11-'Net zero supporting data'!AL100)+('Intermediate calculations'!BI11-'Net zero supporting data'!AL64))</f>
        <v>24.092974573455532</v>
      </c>
      <c r="AM83">
        <f>'Intermediate calculations'!BJ11-(('Intermediate calculations'!BJ11-'Net zero supporting data'!AM100)+('Intermediate calculations'!BJ11-'Net zero supporting data'!AM64))</f>
        <v>23.858257113543431</v>
      </c>
      <c r="AN83">
        <f>'Intermediate calculations'!BK11-(('Intermediate calculations'!BK11-'Net zero supporting data'!AN100)+('Intermediate calculations'!BK11-'Net zero supporting data'!AN64))</f>
        <v>23.627887276663873</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40.711692719818259</v>
      </c>
      <c r="C100">
        <f>'Intermediate calculations'!Z11-('Intermediate calculations'!Z11*C98)</f>
        <v>39.987511572207133</v>
      </c>
      <c r="D100">
        <f>'Intermediate calculations'!AA11-('Intermediate calculations'!AA11*D98)</f>
        <v>39.307247949386721</v>
      </c>
      <c r="E100">
        <f>'Intermediate calculations'!AB11-('Intermediate calculations'!AB11*E98)</f>
        <v>38.665878345611453</v>
      </c>
      <c r="F100">
        <f>'Intermediate calculations'!AC11-('Intermediate calculations'!AC11*F98)</f>
        <v>38.059194745530341</v>
      </c>
      <c r="G100">
        <f>'Intermediate calculations'!AD11-('Intermediate calculations'!AD11*G98)</f>
        <v>37.483637138389767</v>
      </c>
      <c r="H100">
        <f>'Intermediate calculations'!AE11-('Intermediate calculations'!AE11*H98)</f>
        <v>36.936166938305107</v>
      </c>
      <c r="I100">
        <f>'Intermediate calculations'!AF11-('Intermediate calculations'!AF11*I98)</f>
        <v>36.414169878013738</v>
      </c>
      <c r="J100">
        <f>'Intermediate calculations'!AG11-('Intermediate calculations'!AG11*J98)</f>
        <v>35.915380505953841</v>
      </c>
      <c r="K100">
        <f>'Intermediate calculations'!AH11-('Intermediate calculations'!AH11*K98)</f>
        <v>35.225195827597865</v>
      </c>
      <c r="L100">
        <f>'Intermediate calculations'!AI11-('Intermediate calculations'!AI11*L98)</f>
        <v>34.560005552117531</v>
      </c>
      <c r="M100">
        <f>'Intermediate calculations'!AJ11-('Intermediate calculations'!AJ11*M98)</f>
        <v>33.917956415568312</v>
      </c>
      <c r="N100">
        <f>'Intermediate calculations'!AK11-('Intermediate calculations'!AK11*N98)</f>
        <v>33.29740098868519</v>
      </c>
      <c r="O100">
        <f>'Intermediate calculations'!AL11-('Intermediate calculations'!AL11*O98)</f>
        <v>32.696868016170313</v>
      </c>
      <c r="P100">
        <f>'Intermediate calculations'!AM11-('Intermediate calculations'!AM11*P98)</f>
        <v>32.115037931857167</v>
      </c>
      <c r="Q100">
        <f>'Intermediate calculations'!AN11-('Intermediate calculations'!AN11*Q98)</f>
        <v>31.550722500490242</v>
      </c>
      <c r="R100">
        <f>'Intermediate calculations'!AO11-('Intermediate calculations'!AO11*R98)</f>
        <v>31.002847777171546</v>
      </c>
      <c r="S100">
        <f>'Intermediate calculations'!AP11-('Intermediate calculations'!AP11*S98)</f>
        <v>30.470439754885735</v>
      </c>
      <c r="T100">
        <f>'Intermediate calculations'!AQ11-('Intermediate calculations'!AQ11*T98)</f>
        <v>29.952612205790199</v>
      </c>
      <c r="U100">
        <f>'Intermediate calculations'!AR11-('Intermediate calculations'!AR11*U98)</f>
        <v>29.637733346338013</v>
      </c>
      <c r="V100">
        <f>'Intermediate calculations'!AS11-('Intermediate calculations'!AS11*V98)</f>
        <v>29.331982707675692</v>
      </c>
      <c r="W100">
        <f>'Intermediate calculations'!AT11-('Intermediate calculations'!AT11*W98)</f>
        <v>29.034845918789269</v>
      </c>
      <c r="X100">
        <f>'Intermediate calculations'!AU11-('Intermediate calculations'!AU11*X98)</f>
        <v>28.745850896779018</v>
      </c>
      <c r="Y100">
        <f>'Intermediate calculations'!AV11-('Intermediate calculations'!AV11*Y98)</f>
        <v>28.464563334713016</v>
      </c>
      <c r="Z100">
        <f>'Intermediate calculations'!AW11-('Intermediate calculations'!AW11*Z98)</f>
        <v>28.190582775685609</v>
      </c>
      <c r="AA100">
        <f>'Intermediate calculations'!AX11-('Intermediate calculations'!AX11*AA98)</f>
        <v>27.923539184000884</v>
      </c>
      <c r="AB100">
        <f>'Intermediate calculations'!AY11-('Intermediate calculations'!AY11*AB98)</f>
        <v>27.663089939804703</v>
      </c>
      <c r="AC100">
        <f>'Intermediate calculations'!AZ11-('Intermediate calculations'!AZ11*AC98)</f>
        <v>27.408917195921298</v>
      </c>
      <c r="AD100">
        <f>'Intermediate calculations'!BA11-('Intermediate calculations'!BA11*AD98)</f>
        <v>27.160725545741887</v>
      </c>
      <c r="AE100">
        <f>'Intermediate calculations'!BB11-('Intermediate calculations'!BB11*AE98)</f>
        <v>26.918239959247416</v>
      </c>
      <c r="AF100">
        <f>'Intermediate calculations'!BC11-('Intermediate calculations'!BC11*AF98)</f>
        <v>26.681203951000946</v>
      </c>
      <c r="AG100">
        <f>'Intermediate calculations'!BD11-('Intermediate calculations'!BD11*AG98)</f>
        <v>26.449377949511113</v>
      </c>
      <c r="AH100">
        <f>'Intermediate calculations'!BE11-('Intermediate calculations'!BE11*AH98)</f>
        <v>26.222537841975793</v>
      </c>
      <c r="AI100">
        <f>'Intermediate calculations'!BF11-('Intermediate calculations'!BF11*AI98)</f>
        <v>26.000473672246486</v>
      </c>
      <c r="AJ100">
        <f>'Intermediate calculations'!BG11-('Intermediate calculations'!BG11*AJ98)</f>
        <v>25.782988473053329</v>
      </c>
      <c r="AK100">
        <f>'Intermediate calculations'!BH11-('Intermediate calculations'!BH11*AK98)</f>
        <v>25.56989721621256</v>
      </c>
      <c r="AL100">
        <f>'Intermediate calculations'!BI11-('Intermediate calculations'!BI11*AL98)</f>
        <v>25.361025866795298</v>
      </c>
      <c r="AM100">
        <f>'Intermediate calculations'!BJ11-('Intermediate calculations'!BJ11*AM98)</f>
        <v>25.156210529142822</v>
      </c>
      <c r="AN100">
        <f>'Intermediate calculations'!BK11-('Intermediate calculations'!BK11*AN98)</f>
        <v>24.95529667422926</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50704.927279050222</v>
      </c>
      <c r="L122">
        <f>'Net zero Activity data'!AN5*'Net zero supporting data'!L112</f>
        <v>102047.70775600201</v>
      </c>
      <c r="M122">
        <f>'Net zero Activity data'!AO5*'Net zero supporting data'!M112</f>
        <v>153890.56693188474</v>
      </c>
      <c r="N122">
        <f>'Net zero Activity data'!AP5*'Net zero supporting data'!N112</f>
        <v>206478.81515516297</v>
      </c>
      <c r="O122">
        <f>'Net zero Activity data'!AQ5*'Net zero supporting data'!O112</f>
        <v>260049.21633873903</v>
      </c>
      <c r="P122">
        <f>'Net zero Activity data'!AR5*'Net zero supporting data'!P112</f>
        <v>314404.02142433566</v>
      </c>
      <c r="Q122">
        <f>'Net zero Activity data'!AS5*'Net zero supporting data'!Q112</f>
        <v>369938.83962601534</v>
      </c>
      <c r="R122">
        <f>'Net zero Activity data'!AT5*'Net zero supporting data'!R112</f>
        <v>426688.0169613238</v>
      </c>
      <c r="S122">
        <f>'Net zero Activity data'!AU5*'Net zero supporting data'!S112</f>
        <v>484684.68731298193</v>
      </c>
      <c r="T122">
        <f>'Net zero Activity data'!AV5*'Net zero supporting data'!T112</f>
        <v>543736.76329085766</v>
      </c>
      <c r="U122">
        <f>'Net zero Activity data'!AW5*'Net zero supporting data'!U112</f>
        <v>549785.82542565325</v>
      </c>
      <c r="V122">
        <f>'Net zero Activity data'!AX5*'Net zero supporting data'!V112</f>
        <v>556258.56208128727</v>
      </c>
      <c r="W122">
        <f>'Net zero Activity data'!AY5*'Net zero supporting data'!W112</f>
        <v>563156.97808330809</v>
      </c>
      <c r="X122">
        <f>'Net zero Activity data'!AZ5*'Net zero supporting data'!X112</f>
        <v>571161.17763374781</v>
      </c>
      <c r="Y122">
        <f>'Net zero Activity data'!BA5*'Net zero supporting data'!Y112</f>
        <v>578740.89786894736</v>
      </c>
      <c r="Z122">
        <f>'Net zero Activity data'!BB5*'Net zero supporting data'!Z112</f>
        <v>586661.4493587371</v>
      </c>
      <c r="AA122">
        <f>'Net zero Activity data'!BC5*'Net zero supporting data'!AA112</f>
        <v>595394.98564412934</v>
      </c>
      <c r="AB122">
        <f>'Net zero Activity data'!BD5*'Net zero supporting data'!AB112</f>
        <v>603620.27894361108</v>
      </c>
      <c r="AC122">
        <f>'Net zero Activity data'!BE5*'Net zero supporting data'!AC112</f>
        <v>612030.29531267378</v>
      </c>
      <c r="AD122">
        <f>'Net zero Activity data'!BF5*'Net zero supporting data'!AD112</f>
        <v>620507.72482676152</v>
      </c>
      <c r="AE122">
        <f>'Net zero Activity data'!BG5*'Net zero supporting data'!AE112</f>
        <v>629565.31128328433</v>
      </c>
      <c r="AF122">
        <f>'Net zero Activity data'!BH5*'Net zero supporting data'!AF112</f>
        <v>638099.56609486206</v>
      </c>
      <c r="AG122">
        <f>'Net zero Activity data'!BI5*'Net zero supporting data'!AG112</f>
        <v>646763.92431253113</v>
      </c>
      <c r="AH122">
        <f>'Net zero Activity data'!BJ5*'Net zero supporting data'!AH112</f>
        <v>655719.8015167776</v>
      </c>
      <c r="AI122">
        <f>'Net zero Activity data'!BK5*'Net zero supporting data'!AI112</f>
        <v>665013.79147003742</v>
      </c>
      <c r="AJ122">
        <f>'Net zero Activity data'!BL5*'Net zero supporting data'!AJ112</f>
        <v>674247.98771345348</v>
      </c>
      <c r="AK122">
        <f>'Net zero Activity data'!BM5*'Net zero supporting data'!AK112</f>
        <v>675479.4019681589</v>
      </c>
      <c r="AL122">
        <f>'Net zero Activity data'!BN5*'Net zero supporting data'!AL112</f>
        <v>675093.2507901669</v>
      </c>
      <c r="AM122">
        <f>'Net zero Activity data'!BO5*'Net zero supporting data'!AM112</f>
        <v>674624.52456379193</v>
      </c>
      <c r="AN122">
        <f>'Net zero Activity data'!BP5*'Net zero supporting data'!AN112</f>
        <v>673447.8587071721</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42012.654031213038</v>
      </c>
      <c r="L123">
        <f>'Net zero Activity data'!AN6*'Net zero supporting data'!L113</f>
        <v>84553.814997830239</v>
      </c>
      <c r="M123">
        <f>'Net zero Activity data'!AO6*'Net zero supporting data'!M113</f>
        <v>127509.32688641878</v>
      </c>
      <c r="N123">
        <f>'Net zero Activity data'!AP6*'Net zero supporting data'!N113</f>
        <v>171082.44684284928</v>
      </c>
      <c r="O123">
        <f>'Net zero Activity data'!AQ6*'Net zero supporting data'!O113</f>
        <v>215469.35068066951</v>
      </c>
      <c r="P123">
        <f>'Net zero Activity data'!AR6*'Net zero supporting data'!P113</f>
        <v>260506.18918016381</v>
      </c>
      <c r="Q123">
        <f>'Net zero Activity data'!AS6*'Net zero supporting data'!Q113</f>
        <v>306520.75283298409</v>
      </c>
      <c r="R123">
        <f>'Net zero Activity data'!AT6*'Net zero supporting data'!R113</f>
        <v>353541.49976795394</v>
      </c>
      <c r="S123">
        <f>'Net zero Activity data'!AU6*'Net zero supporting data'!S113</f>
        <v>401595.8837736136</v>
      </c>
      <c r="T123">
        <f>'Net zero Activity data'!AV6*'Net zero supporting data'!T113</f>
        <v>450524.74672671064</v>
      </c>
      <c r="U123">
        <f>'Net zero Activity data'!AW6*'Net zero supporting data'!U113</f>
        <v>455536.8267812556</v>
      </c>
      <c r="V123">
        <f>'Net zero Activity data'!AX6*'Net zero supporting data'!V113</f>
        <v>460899.95143878087</v>
      </c>
      <c r="W123">
        <f>'Net zero Activity data'!AY6*'Net zero supporting data'!W113</f>
        <v>466615.78184045525</v>
      </c>
      <c r="X123">
        <f>'Net zero Activity data'!AZ6*'Net zero supporting data'!X113</f>
        <v>473247.83289653389</v>
      </c>
      <c r="Y123">
        <f>'Net zero Activity data'!BA6*'Net zero supporting data'!Y113</f>
        <v>479528.17251998495</v>
      </c>
      <c r="Z123">
        <f>'Net zero Activity data'!BB6*'Net zero supporting data'!Z113</f>
        <v>486090.91518295358</v>
      </c>
      <c r="AA123">
        <f>'Net zero Activity data'!BC6*'Net zero supporting data'!AA113</f>
        <v>493327.27381942142</v>
      </c>
      <c r="AB123">
        <f>'Net zero Activity data'!BD6*'Net zero supporting data'!AB113</f>
        <v>500142.51683899207</v>
      </c>
      <c r="AC123">
        <f>'Net zero Activity data'!BE6*'Net zero supporting data'!AC113</f>
        <v>507110.81611621543</v>
      </c>
      <c r="AD123">
        <f>'Net zero Activity data'!BF6*'Net zero supporting data'!AD113</f>
        <v>514134.97199931671</v>
      </c>
      <c r="AE123">
        <f>'Net zero Activity data'!BG6*'Net zero supporting data'!AE113</f>
        <v>521639.82934900705</v>
      </c>
      <c r="AF123">
        <f>'Net zero Activity data'!BH6*'Net zero supporting data'!AF113</f>
        <v>528711.06905002857</v>
      </c>
      <c r="AG123">
        <f>'Net zero Activity data'!BI6*'Net zero supporting data'!AG113</f>
        <v>535890.10871609719</v>
      </c>
      <c r="AH123">
        <f>'Net zero Activity data'!BJ6*'Net zero supporting data'!AH113</f>
        <v>543310.69268533005</v>
      </c>
      <c r="AI123">
        <f>'Net zero Activity data'!BK6*'Net zero supporting data'!AI113</f>
        <v>551011.42721803102</v>
      </c>
      <c r="AJ123">
        <f>'Net zero Activity data'!BL6*'Net zero supporting data'!AJ113</f>
        <v>558662.61839114723</v>
      </c>
      <c r="AK123">
        <f>'Net zero Activity data'!BM6*'Net zero supporting data'!AK113</f>
        <v>559682.93305933161</v>
      </c>
      <c r="AL123">
        <f>'Net zero Activity data'!BN6*'Net zero supporting data'!AL113</f>
        <v>559362.97922613833</v>
      </c>
      <c r="AM123">
        <f>'Net zero Activity data'!BO6*'Net zero supporting data'!AM113</f>
        <v>558974.60606714187</v>
      </c>
      <c r="AN123">
        <f>'Net zero Activity data'!BP6*'Net zero supporting data'!AN113</f>
        <v>557999.65435737115</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36814.333755545718</v>
      </c>
      <c r="L124">
        <f>'Net zero Activity data'!AN7*'Net zero supporting data'!L114</f>
        <v>74091.781093433412</v>
      </c>
      <c r="M124">
        <f>'Net zero Activity data'!AO7*'Net zero supporting data'!M114</f>
        <v>111732.31078079701</v>
      </c>
      <c r="N124">
        <f>'Net zero Activity data'!AP7*'Net zero supporting data'!N114</f>
        <v>149914.03049921078</v>
      </c>
      <c r="O124">
        <f>'Net zero Activity data'!AQ7*'Net zero supporting data'!O114</f>
        <v>188808.84278711813</v>
      </c>
      <c r="P124">
        <f>'Net zero Activity data'!AR7*'Net zero supporting data'!P114</f>
        <v>228273.17185766899</v>
      </c>
      <c r="Q124">
        <f>'Net zero Activity data'!AS7*'Net zero supporting data'!Q114</f>
        <v>268594.24994695577</v>
      </c>
      <c r="R124">
        <f>'Net zero Activity data'!AT7*'Net zero supporting data'!R114</f>
        <v>309797.01399544859</v>
      </c>
      <c r="S124">
        <f>'Net zero Activity data'!AU7*'Net zero supporting data'!S114</f>
        <v>351905.520872619</v>
      </c>
      <c r="T124">
        <f>'Net zero Activity data'!AV7*'Net zero supporting data'!T114</f>
        <v>394780.30544815224</v>
      </c>
      <c r="U124">
        <f>'Net zero Activity data'!AW7*'Net zero supporting data'!U114</f>
        <v>399172.22955274326</v>
      </c>
      <c r="V124">
        <f>'Net zero Activity data'!AX7*'Net zero supporting data'!V114</f>
        <v>403871.76272120362</v>
      </c>
      <c r="W124">
        <f>'Net zero Activity data'!AY7*'Net zero supporting data'!W114</f>
        <v>408880.36055796494</v>
      </c>
      <c r="X124">
        <f>'Net zero Activity data'!AZ7*'Net zero supporting data'!X114</f>
        <v>414691.81300467078</v>
      </c>
      <c r="Y124">
        <f>'Net zero Activity data'!BA7*'Net zero supporting data'!Y114</f>
        <v>420195.07206619374</v>
      </c>
      <c r="Z124">
        <f>'Net zero Activity data'!BB7*'Net zero supporting data'!Z114</f>
        <v>425945.79180331843</v>
      </c>
      <c r="AA124">
        <f>'Net zero Activity data'!BC7*'Net zero supporting data'!AA114</f>
        <v>432286.77949288051</v>
      </c>
      <c r="AB124">
        <f>'Net zero Activity data'!BD7*'Net zero supporting data'!AB114</f>
        <v>438258.75714897487</v>
      </c>
      <c r="AC124">
        <f>'Net zero Activity data'!BE7*'Net zero supporting data'!AC114</f>
        <v>444364.85306735313</v>
      </c>
      <c r="AD124">
        <f>'Net zero Activity data'!BF7*'Net zero supporting data'!AD114</f>
        <v>450519.89432800171</v>
      </c>
      <c r="AE124">
        <f>'Net zero Activity data'!BG7*'Net zero supporting data'!AE114</f>
        <v>457096.15878046869</v>
      </c>
      <c r="AF124">
        <f>'Net zero Activity data'!BH7*'Net zero supporting data'!AF114</f>
        <v>463292.4580722361</v>
      </c>
      <c r="AG124">
        <f>'Net zero Activity data'!BI7*'Net zero supporting data'!AG114</f>
        <v>469583.21899666131</v>
      </c>
      <c r="AH124">
        <f>'Net zero Activity data'!BJ7*'Net zero supporting data'!AH114</f>
        <v>476085.63740377815</v>
      </c>
      <c r="AI124">
        <f>'Net zero Activity data'!BK7*'Net zero supporting data'!AI114</f>
        <v>482833.54271438025</v>
      </c>
      <c r="AJ124">
        <f>'Net zero Activity data'!BL7*'Net zero supporting data'!AJ114</f>
        <v>489538.03477682685</v>
      </c>
      <c r="AK124">
        <f>'Net zero Activity data'!BM7*'Net zero supporting data'!AK114</f>
        <v>490432.1036138566</v>
      </c>
      <c r="AL124">
        <f>'Net zero Activity data'!BN7*'Net zero supporting data'!AL114</f>
        <v>490151.73838882713</v>
      </c>
      <c r="AM124">
        <f>'Net zero Activity data'!BO7*'Net zero supporting data'!AM114</f>
        <v>489811.41951522377</v>
      </c>
      <c r="AN124">
        <f>'Net zero Activity data'!BP7*'Net zero supporting data'!AN114</f>
        <v>488957.10077562754</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285252.63801818946</v>
      </c>
      <c r="L125">
        <f>'Net zero Activity data'!AN8*'Net zero supporting data'!L115</f>
        <v>571723.6693959221</v>
      </c>
      <c r="M125">
        <f>'Net zero Activity data'!AO8*'Net zero supporting data'!M115</f>
        <v>856481.59755914344</v>
      </c>
      <c r="N125">
        <f>'Net zero Activity data'!AP8*'Net zero supporting data'!N115</f>
        <v>1143261.318041197</v>
      </c>
      <c r="O125">
        <f>'Net zero Activity data'!AQ8*'Net zero supporting data'!O115</f>
        <v>1435450.9973194438</v>
      </c>
      <c r="P125">
        <f>'Net zero Activity data'!AR8*'Net zero supporting data'!P115</f>
        <v>1732557.0603252645</v>
      </c>
      <c r="Q125">
        <f>'Net zero Activity data'!AS8*'Net zero supporting data'!Q115</f>
        <v>2038111.0934462629</v>
      </c>
      <c r="R125">
        <f>'Net zero Activity data'!AT8*'Net zero supporting data'!R115</f>
        <v>2351885.2590013286</v>
      </c>
      <c r="S125">
        <f>'Net zero Activity data'!AU8*'Net zero supporting data'!S115</f>
        <v>2673641.5310234772</v>
      </c>
      <c r="T125">
        <f>'Net zero Activity data'!AV8*'Net zero supporting data'!T115</f>
        <v>2999663.6772532966</v>
      </c>
      <c r="U125">
        <f>'Net zero Activity data'!AW8*'Net zero supporting data'!U115</f>
        <v>3018183.7182328789</v>
      </c>
      <c r="V125">
        <f>'Net zero Activity data'!AX8*'Net zero supporting data'!V115</f>
        <v>3039318.3835541513</v>
      </c>
      <c r="W125">
        <f>'Net zero Activity data'!AY8*'Net zero supporting data'!W115</f>
        <v>3062781.5806860481</v>
      </c>
      <c r="X125">
        <f>'Net zero Activity data'!AZ8*'Net zero supporting data'!X115</f>
        <v>3097848.3590970878</v>
      </c>
      <c r="Y125">
        <f>'Net zero Activity data'!BA8*'Net zero supporting data'!Y115</f>
        <v>3122468.1311288662</v>
      </c>
      <c r="Z125">
        <f>'Net zero Activity data'!BB8*'Net zero supporting data'!Z115</f>
        <v>3151048.4593490218</v>
      </c>
      <c r="AA125">
        <f>'Net zero Activity data'!BC8*'Net zero supporting data'!AA115</f>
        <v>3185835.8232941157</v>
      </c>
      <c r="AB125">
        <f>'Net zero Activity data'!BD8*'Net zero supporting data'!AB115</f>
        <v>3209261.8757179449</v>
      </c>
      <c r="AC125">
        <f>'Net zero Activity data'!BE8*'Net zero supporting data'!AC115</f>
        <v>3230571.2286835266</v>
      </c>
      <c r="AD125">
        <f>'Net zero Activity data'!BF8*'Net zero supporting data'!AD115</f>
        <v>3248269.7796809603</v>
      </c>
      <c r="AE125">
        <f>'Net zero Activity data'!BG8*'Net zero supporting data'!AE115</f>
        <v>3288113.5003206581</v>
      </c>
      <c r="AF125">
        <f>'Net zero Activity data'!BH8*'Net zero supporting data'!AF115</f>
        <v>3317980.3147352436</v>
      </c>
      <c r="AG125">
        <f>'Net zero Activity data'!BI8*'Net zero supporting data'!AG115</f>
        <v>3345803.4788948665</v>
      </c>
      <c r="AH125">
        <f>'Net zero Activity data'!BJ8*'Net zero supporting data'!AH115</f>
        <v>3373372.9578526122</v>
      </c>
      <c r="AI125">
        <f>'Net zero Activity data'!BK8*'Net zero supporting data'!AI115</f>
        <v>3401067.2990868636</v>
      </c>
      <c r="AJ125">
        <f>'Net zero Activity data'!BL8*'Net zero supporting data'!AJ115</f>
        <v>3427150.3657385809</v>
      </c>
      <c r="AK125">
        <f>'Net zero Activity data'!BM8*'Net zero supporting data'!AK115</f>
        <v>3365630.5099828802</v>
      </c>
      <c r="AL125">
        <f>'Net zero Activity data'!BN8*'Net zero supporting data'!AL115</f>
        <v>3287580.0599023048</v>
      </c>
      <c r="AM125">
        <f>'Net zero Activity data'!BO8*'Net zero supporting data'!AM115</f>
        <v>3209507.953641505</v>
      </c>
      <c r="AN125">
        <f>'Net zero Activity data'!BP8*'Net zero supporting data'!AN115</f>
        <v>3125331.6252880679</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252959.88654443217</v>
      </c>
      <c r="L126">
        <f>'Net zero Activity data'!AN9*'Net zero supporting data'!L116</f>
        <v>507000.23512468557</v>
      </c>
      <c r="M126">
        <f>'Net zero Activity data'!AO9*'Net zero supporting data'!M116</f>
        <v>759521.41670339112</v>
      </c>
      <c r="N126">
        <f>'Net zero Activity data'!AP9*'Net zero supporting data'!N116</f>
        <v>1013835.5084516276</v>
      </c>
      <c r="O126">
        <f>'Net zero Activity data'!AQ9*'Net zero supporting data'!O116</f>
        <v>1272947.1108304502</v>
      </c>
      <c r="P126">
        <f>'Net zero Activity data'!AR9*'Net zero supporting data'!P116</f>
        <v>1536418.525194102</v>
      </c>
      <c r="Q126">
        <f>'Net zero Activity data'!AS9*'Net zero supporting data'!Q116</f>
        <v>1807381.5356976294</v>
      </c>
      <c r="R126">
        <f>'Net zero Activity data'!AT9*'Net zero supporting data'!R116</f>
        <v>2085634.0976049511</v>
      </c>
      <c r="S126">
        <f>'Net zero Activity data'!AU9*'Net zero supporting data'!S116</f>
        <v>2370965.1312849703</v>
      </c>
      <c r="T126">
        <f>'Net zero Activity data'!AV9*'Net zero supporting data'!T116</f>
        <v>2660079.1100170738</v>
      </c>
      <c r="U126">
        <f>'Net zero Activity data'!AW9*'Net zero supporting data'!U116</f>
        <v>2676502.542583874</v>
      </c>
      <c r="V126">
        <f>'Net zero Activity data'!AX9*'Net zero supporting data'!V116</f>
        <v>2695244.6042838693</v>
      </c>
      <c r="W126">
        <f>'Net zero Activity data'!AY9*'Net zero supporting data'!W116</f>
        <v>2716051.5904197027</v>
      </c>
      <c r="X126">
        <f>'Net zero Activity data'!AZ9*'Net zero supporting data'!X116</f>
        <v>2747148.5448596813</v>
      </c>
      <c r="Y126">
        <f>'Net zero Activity data'!BA9*'Net zero supporting data'!Y116</f>
        <v>2768981.1728878622</v>
      </c>
      <c r="Z126">
        <f>'Net zero Activity data'!BB9*'Net zero supporting data'!Z116</f>
        <v>2794325.9922529059</v>
      </c>
      <c r="AA126">
        <f>'Net zero Activity data'!BC9*'Net zero supporting data'!AA116</f>
        <v>2825175.1640532715</v>
      </c>
      <c r="AB126">
        <f>'Net zero Activity data'!BD9*'Net zero supporting data'!AB116</f>
        <v>2845949.2105423277</v>
      </c>
      <c r="AC126">
        <f>'Net zero Activity data'!BE9*'Net zero supporting data'!AC116</f>
        <v>2864846.1839269013</v>
      </c>
      <c r="AD126">
        <f>'Net zero Activity data'!BF9*'Net zero supporting data'!AD116</f>
        <v>2880541.1253774548</v>
      </c>
      <c r="AE126">
        <f>'Net zero Activity data'!BG9*'Net zero supporting data'!AE116</f>
        <v>2915874.2361334129</v>
      </c>
      <c r="AF126">
        <f>'Net zero Activity data'!BH9*'Net zero supporting data'!AF116</f>
        <v>2942359.901746348</v>
      </c>
      <c r="AG126">
        <f>'Net zero Activity data'!BI9*'Net zero supporting data'!AG116</f>
        <v>2967033.2737369565</v>
      </c>
      <c r="AH126">
        <f>'Net zero Activity data'!BJ9*'Net zero supporting data'!AH116</f>
        <v>2991481.6796051464</v>
      </c>
      <c r="AI126">
        <f>'Net zero Activity data'!BK9*'Net zero supporting data'!AI116</f>
        <v>3016040.812397785</v>
      </c>
      <c r="AJ126">
        <f>'Net zero Activity data'!BL9*'Net zero supporting data'!AJ116</f>
        <v>3039171.0790511938</v>
      </c>
      <c r="AK126">
        <f>'Net zero Activity data'!BM9*'Net zero supporting data'!AK116</f>
        <v>2984615.7352678371</v>
      </c>
      <c r="AL126">
        <f>'Net zero Activity data'!BN9*'Net zero supporting data'!AL116</f>
        <v>2915401.1851963834</v>
      </c>
      <c r="AM126">
        <f>'Net zero Activity data'!BO9*'Net zero supporting data'!AM116</f>
        <v>2846167.4305877499</v>
      </c>
      <c r="AN126">
        <f>'Net zero Activity data'!BP9*'Net zero supporting data'!AN116</f>
        <v>2771520.4978969651</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52029.57362655297</v>
      </c>
      <c r="L127">
        <f>'Net zero Activity data'!AN10*'Net zero supporting data'!L117</f>
        <v>106759.29902531966</v>
      </c>
      <c r="M127">
        <f>'Net zero Activity data'!AO10*'Net zero supporting data'!M117</f>
        <v>163684.81311935477</v>
      </c>
      <c r="N127">
        <f>'Net zero Activity data'!AP10*'Net zero supporting data'!N117</f>
        <v>223557.62026397567</v>
      </c>
      <c r="O127">
        <f>'Net zero Activity data'!AQ10*'Net zero supporting data'!O117</f>
        <v>287130.04303422116</v>
      </c>
      <c r="P127">
        <f>'Net zero Activity data'!AR10*'Net zero supporting data'!P117</f>
        <v>354426.12857944029</v>
      </c>
      <c r="Q127">
        <f>'Net zero Activity data'!AS10*'Net zero supporting data'!Q117</f>
        <v>426308.23474845622</v>
      </c>
      <c r="R127">
        <f>'Net zero Activity data'!AT10*'Net zero supporting data'!R117</f>
        <v>502906.08400171518</v>
      </c>
      <c r="S127">
        <f>'Net zero Activity data'!AU10*'Net zero supporting data'!S117</f>
        <v>584349.75005081447</v>
      </c>
      <c r="T127">
        <f>'Net zero Activity data'!AV10*'Net zero supporting data'!T117</f>
        <v>669994.89654234657</v>
      </c>
      <c r="U127">
        <f>'Net zero Activity data'!AW10*'Net zero supporting data'!U117</f>
        <v>696487.49726606812</v>
      </c>
      <c r="V127">
        <f>'Net zero Activity data'!AX10*'Net zero supporting data'!V117</f>
        <v>724668.35244706774</v>
      </c>
      <c r="W127">
        <f>'Net zero Activity data'!AY10*'Net zero supporting data'!W117</f>
        <v>754588.59656588291</v>
      </c>
      <c r="X127">
        <f>'Net zero Activity data'!AZ10*'Net zero supporting data'!X117</f>
        <v>788732.92945731478</v>
      </c>
      <c r="Y127">
        <f>'Net zero Activity data'!BA10*'Net zero supporting data'!Y117</f>
        <v>821668.60628847091</v>
      </c>
      <c r="Z127">
        <f>'Net zero Activity data'!BB10*'Net zero supporting data'!Z117</f>
        <v>857125.9093017308</v>
      </c>
      <c r="AA127">
        <f>'Net zero Activity data'!BC10*'Net zero supporting data'!AA117</f>
        <v>895931.01101730124</v>
      </c>
      <c r="AB127">
        <f>'Net zero Activity data'!BD10*'Net zero supporting data'!AB117</f>
        <v>933249.13995190756</v>
      </c>
      <c r="AC127">
        <f>'Net zero Activity data'!BE10*'Net zero supporting data'!AC117</f>
        <v>971631.5892365725</v>
      </c>
      <c r="AD127">
        <f>'Net zero Activity data'!BF10*'Net zero supporting data'!AD117</f>
        <v>1010652.8369932598</v>
      </c>
      <c r="AE127">
        <f>'Net zero Activity data'!BG10*'Net zero supporting data'!AE117</f>
        <v>1051915.229059441</v>
      </c>
      <c r="AF127">
        <f>'Net zero Activity data'!BH10*'Net zero supporting data'!AF117</f>
        <v>1091523.2174002815</v>
      </c>
      <c r="AG127">
        <f>'Net zero Activity data'!BI10*'Net zero supporting data'!AG117</f>
        <v>1131960.8425973631</v>
      </c>
      <c r="AH127">
        <f>'Net zero Activity data'!BJ10*'Net zero supporting data'!AH117</f>
        <v>1173867.5622685</v>
      </c>
      <c r="AI127">
        <f>'Net zero Activity data'!BK10*'Net zero supporting data'!AI117</f>
        <v>1217449.9876002134</v>
      </c>
      <c r="AJ127">
        <f>'Net zero Activity data'!BL10*'Net zero supporting data'!AJ117</f>
        <v>1262156.1977633226</v>
      </c>
      <c r="AK127">
        <f>'Net zero Activity data'!BM10*'Net zero supporting data'!AK117</f>
        <v>1275436.5647100259</v>
      </c>
      <c r="AL127">
        <f>'Net zero Activity data'!BN10*'Net zero supporting data'!AL117</f>
        <v>1282198.7467789976</v>
      </c>
      <c r="AM127">
        <f>'Net zero Activity data'!BO10*'Net zero supporting data'!AM117</f>
        <v>1288498.5245792847</v>
      </c>
      <c r="AN127">
        <f>'Net zero Activity data'!BP10*'Net zero supporting data'!AN117</f>
        <v>1291795.6682629436</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1165816.2213584604</v>
      </c>
      <c r="L128">
        <f>'Net zero Activity data'!AN11*'Net zero supporting data'!L118</f>
        <v>2335526.4079029621</v>
      </c>
      <c r="M128">
        <f>'Net zero Activity data'!AO11*'Net zero supporting data'!M118</f>
        <v>3509872.5825592899</v>
      </c>
      <c r="N128">
        <f>'Net zero Activity data'!AP11*'Net zero supporting data'!N118</f>
        <v>4689698.59190166</v>
      </c>
      <c r="O128">
        <f>'Net zero Activity data'!AQ11*'Net zero supporting data'!O118</f>
        <v>5875793.0795542942</v>
      </c>
      <c r="P128">
        <f>'Net zero Activity data'!AR11*'Net zero supporting data'!P118</f>
        <v>7061037.0984370466</v>
      </c>
      <c r="Q128">
        <f>'Net zero Activity data'!AS11*'Net zero supporting data'!Q118</f>
        <v>8251224.6375188706</v>
      </c>
      <c r="R128">
        <f>'Net zero Activity data'!AT11*'Net zero supporting data'!R118</f>
        <v>9446895.6302977446</v>
      </c>
      <c r="S128">
        <f>'Net zero Activity data'!AU11*'Net zero supporting data'!S118</f>
        <v>10648558.605324678</v>
      </c>
      <c r="T128">
        <f>'Net zero Activity data'!AV11*'Net zero supporting data'!T118</f>
        <v>11856599.888298403</v>
      </c>
      <c r="U128">
        <f>'Net zero Activity data'!AW11*'Net zero supporting data'!U118</f>
        <v>11873177.766283493</v>
      </c>
      <c r="V128">
        <f>'Net zero Activity data'!AX11*'Net zero supporting data'!V118</f>
        <v>11891445.626009608</v>
      </c>
      <c r="W128">
        <f>'Net zero Activity data'!AY11*'Net zero supporting data'!W118</f>
        <v>11911340.163353177</v>
      </c>
      <c r="X128">
        <f>'Net zero Activity data'!AZ11*'Net zero supporting data'!X118</f>
        <v>11933089.979417022</v>
      </c>
      <c r="Y128">
        <f>'Net zero Activity data'!BA11*'Net zero supporting data'!Y118</f>
        <v>11955995.597299082</v>
      </c>
      <c r="Z128">
        <f>'Net zero Activity data'!BB11*'Net zero supporting data'!Z118</f>
        <v>11970582.228284674</v>
      </c>
      <c r="AA128">
        <f>'Net zero Activity data'!BC11*'Net zero supporting data'!AA118</f>
        <v>11986676.724938907</v>
      </c>
      <c r="AB128">
        <f>'Net zero Activity data'!BD11*'Net zero supporting data'!AB118</f>
        <v>12003677.563540908</v>
      </c>
      <c r="AC128">
        <f>'Net zero Activity data'!BE11*'Net zero supporting data'!AC118</f>
        <v>12021836.496556552</v>
      </c>
      <c r="AD128">
        <f>'Net zero Activity data'!BF11*'Net zero supporting data'!AD118</f>
        <v>12041066.480819432</v>
      </c>
      <c r="AE128">
        <f>'Net zero Activity data'!BG11*'Net zero supporting data'!AE118</f>
        <v>12052470.497060519</v>
      </c>
      <c r="AF128">
        <f>'Net zero Activity data'!BH11*'Net zero supporting data'!AF118</f>
        <v>12064572.369489649</v>
      </c>
      <c r="AG128">
        <f>'Net zero Activity data'!BI11*'Net zero supporting data'!AG118</f>
        <v>12077615.614570851</v>
      </c>
      <c r="AH128">
        <f>'Net zero Activity data'!BJ11*'Net zero supporting data'!AH118</f>
        <v>12091638.427724389</v>
      </c>
      <c r="AI128">
        <f>'Net zero Activity data'!BK11*'Net zero supporting data'!AI118</f>
        <v>12106632.589150071</v>
      </c>
      <c r="AJ128">
        <f>'Net zero Activity data'!BL11*'Net zero supporting data'!AJ118</f>
        <v>12113236.088067511</v>
      </c>
      <c r="AK128">
        <f>'Net zero Activity data'!BM11*'Net zero supporting data'!AK118</f>
        <v>12117204.74768424</v>
      </c>
      <c r="AL128">
        <f>'Net zero Activity data'!BN11*'Net zero supporting data'!AL118</f>
        <v>12121204.533110343</v>
      </c>
      <c r="AM128">
        <f>'Net zero Activity data'!BO11*'Net zero supporting data'!AM118</f>
        <v>12125859.11651635</v>
      </c>
      <c r="AN128">
        <f>'Net zero Activity data'!BP11*'Net zero supporting data'!AN118</f>
        <v>12130883.730261751</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116134.94925409948</v>
      </c>
      <c r="L129">
        <f>'Net zero Activity data'!AN12*'Net zero supporting data'!L119</f>
        <v>232657.8030861188</v>
      </c>
      <c r="M129">
        <f>'Net zero Activity data'!AO12*'Net zero supporting data'!M119</f>
        <v>349642.47948866489</v>
      </c>
      <c r="N129">
        <f>'Net zero Activity data'!AP12*'Net zero supporting data'!N119</f>
        <v>467173.03980629571</v>
      </c>
      <c r="O129">
        <f>'Net zero Activity data'!AQ12*'Net zero supporting data'!O119</f>
        <v>585328.04623912508</v>
      </c>
      <c r="P129">
        <f>'Net zero Activity data'!AR12*'Net zero supporting data'!P119</f>
        <v>703398.33164506988</v>
      </c>
      <c r="Q129">
        <f>'Net zero Activity data'!AS12*'Net zero supporting data'!Q119</f>
        <v>821961.07500188006</v>
      </c>
      <c r="R129">
        <f>'Net zero Activity data'!AT12*'Net zero supporting data'!R119</f>
        <v>941070.06278828112</v>
      </c>
      <c r="S129">
        <f>'Net zero Activity data'!AU12*'Net zero supporting data'!S119</f>
        <v>1060775.953020849</v>
      </c>
      <c r="T129">
        <f>'Net zero Activity data'!AV12*'Net zero supporting data'!T119</f>
        <v>1181117.2302519483</v>
      </c>
      <c r="U129">
        <f>'Net zero Activity data'!AW12*'Net zero supporting data'!U119</f>
        <v>1182768.6663730682</v>
      </c>
      <c r="V129">
        <f>'Net zero Activity data'!AX12*'Net zero supporting data'!V119</f>
        <v>1184588.4531657083</v>
      </c>
      <c r="W129">
        <f>'Net zero Activity data'!AY12*'Net zero supporting data'!W119</f>
        <v>1186570.2844719642</v>
      </c>
      <c r="X129">
        <f>'Net zero Activity data'!AZ12*'Net zero supporting data'!X119</f>
        <v>1188736.9328154891</v>
      </c>
      <c r="Y129">
        <f>'Net zero Activity data'!BA12*'Net zero supporting data'!Y119</f>
        <v>1191018.7185048896</v>
      </c>
      <c r="Z129">
        <f>'Net zero Activity data'!BB12*'Net zero supporting data'!Z119</f>
        <v>1192471.7928559447</v>
      </c>
      <c r="AA129">
        <f>'Net zero Activity data'!BC12*'Net zero supporting data'!AA119</f>
        <v>1194075.0760475541</v>
      </c>
      <c r="AB129">
        <f>'Net zero Activity data'!BD12*'Net zero supporting data'!AB119</f>
        <v>1195768.6461764891</v>
      </c>
      <c r="AC129">
        <f>'Net zero Activity data'!BE12*'Net zero supporting data'!AC119</f>
        <v>1197577.5820324535</v>
      </c>
      <c r="AD129">
        <f>'Net zero Activity data'!BF12*'Net zero supporting data'!AD119</f>
        <v>1199493.2126486793</v>
      </c>
      <c r="AE129">
        <f>'Net zero Activity data'!BG12*'Net zero supporting data'!AE119</f>
        <v>1200629.2449179064</v>
      </c>
      <c r="AF129">
        <f>'Net zero Activity data'!BH12*'Net zero supporting data'!AF119</f>
        <v>1201834.7954280877</v>
      </c>
      <c r="AG129">
        <f>'Net zero Activity data'!BI12*'Net zero supporting data'!AG119</f>
        <v>1203134.1225242994</v>
      </c>
      <c r="AH129">
        <f>'Net zero Activity data'!BJ12*'Net zero supporting data'!AH119</f>
        <v>1204531.031114307</v>
      </c>
      <c r="AI129">
        <f>'Net zero Activity data'!BK12*'Net zero supporting data'!AI119</f>
        <v>1206024.7023674401</v>
      </c>
      <c r="AJ129">
        <f>'Net zero Activity data'!BL12*'Net zero supporting data'!AJ119</f>
        <v>1206682.5221829705</v>
      </c>
      <c r="AK129">
        <f>'Net zero Activity data'!BM12*'Net zero supporting data'!AK119</f>
        <v>1207077.8675854034</v>
      </c>
      <c r="AL129">
        <f>'Net zero Activity data'!BN12*'Net zero supporting data'!AL119</f>
        <v>1207476.3136431759</v>
      </c>
      <c r="AM129">
        <f>'Net zero Activity data'!BO12*'Net zero supporting data'!AM119</f>
        <v>1207939.9886184873</v>
      </c>
      <c r="AN129">
        <f>'Net zero Activity data'!BP12*'Net zero supporting data'!AN119</f>
        <v>1208440.524853661</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88954.430707098305</v>
      </c>
      <c r="V130">
        <f>'Net zero Activity data'!AX13*'Net zero supporting data'!V120</f>
        <v>178311.7909812913</v>
      </c>
      <c r="W130">
        <f>'Net zero Activity data'!AY13*'Net zero supporting data'!W120</f>
        <v>268115.9512600365</v>
      </c>
      <c r="X130">
        <f>'Net zero Activity data'!AZ13*'Net zero supporting data'!X120</f>
        <v>358421.05541312421</v>
      </c>
      <c r="Y130">
        <f>'Net zero Activity data'!BA13*'Net zero supporting data'!Y120</f>
        <v>449240.92884648032</v>
      </c>
      <c r="Z130">
        <f>'Net zero Activity data'!BB13*'Net zero supporting data'!Z120</f>
        <v>539988.30168433418</v>
      </c>
      <c r="AA130">
        <f>'Net zero Activity data'!BC13*'Net zero supporting data'!AA120</f>
        <v>631133.40664510964</v>
      </c>
      <c r="AB130">
        <f>'Net zero Activity data'!BD13*'Net zero supporting data'!AB120</f>
        <v>722666.52020264987</v>
      </c>
      <c r="AC130">
        <f>'Net zero Activity data'!BE13*'Net zero supporting data'!AC120</f>
        <v>814635.26873695815</v>
      </c>
      <c r="AD130">
        <f>'Net zero Activity data'!BF13*'Net zero supporting data'!AD120</f>
        <v>907061.64724933472</v>
      </c>
      <c r="AE130">
        <f>'Net zero Activity data'!BG13*'Net zero supporting data'!AE120</f>
        <v>908111.17488903692</v>
      </c>
      <c r="AF130">
        <f>'Net zero Activity data'!BH13*'Net zero supporting data'!AF120</f>
        <v>909218.95525193831</v>
      </c>
      <c r="AG130">
        <f>'Net zero Activity data'!BI13*'Net zero supporting data'!AG120</f>
        <v>910411.51486189314</v>
      </c>
      <c r="AH130">
        <f>'Net zero Activity data'!BJ13*'Net zero supporting data'!AH120</f>
        <v>911693.19755275641</v>
      </c>
      <c r="AI130">
        <f>'Net zero Activity data'!BK13*'Net zero supporting data'!AI120</f>
        <v>913063.32528230478</v>
      </c>
      <c r="AJ130">
        <f>'Net zero Activity data'!BL13*'Net zero supporting data'!AJ120</f>
        <v>913524.15697631193</v>
      </c>
      <c r="AK130">
        <f>'Net zero Activity data'!BM13*'Net zero supporting data'!AK120</f>
        <v>913693.24228493869</v>
      </c>
      <c r="AL130">
        <f>'Net zero Activity data'!BN13*'Net zero supporting data'!AL120</f>
        <v>913855.73162139067</v>
      </c>
      <c r="AM130">
        <f>'Net zero Activity data'!BO13*'Net zero supporting data'!AM120</f>
        <v>914078.25752830936</v>
      </c>
      <c r="AN130">
        <f>'Net zero Activity data'!BP13*'Net zero supporting data'!AN120</f>
        <v>914330.79188951908</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86338.123921595383</v>
      </c>
      <c r="V131">
        <f>'Net zero Activity data'!AX14*'Net zero supporting data'!V121</f>
        <v>173067.32654066506</v>
      </c>
      <c r="W131">
        <f>'Net zero Activity data'!AY14*'Net zero supporting data'!W121</f>
        <v>260230.18798768244</v>
      </c>
      <c r="X131">
        <f>'Net zero Activity data'!AZ14*'Net zero supporting data'!X121</f>
        <v>347879.25966567936</v>
      </c>
      <c r="Y131">
        <f>'Net zero Activity data'!BA14*'Net zero supporting data'!Y121</f>
        <v>436027.96035099553</v>
      </c>
      <c r="Z131">
        <f>'Net zero Activity data'!BB14*'Net zero supporting data'!Z121</f>
        <v>524106.29281126539</v>
      </c>
      <c r="AA131">
        <f>'Net zero Activity data'!BC14*'Net zero supporting data'!AA121</f>
        <v>612570.65939084173</v>
      </c>
      <c r="AB131">
        <f>'Net zero Activity data'!BD14*'Net zero supporting data'!AB121</f>
        <v>701411.62254963059</v>
      </c>
      <c r="AC131">
        <f>'Net zero Activity data'!BE14*'Net zero supporting data'!AC121</f>
        <v>790675.40789175336</v>
      </c>
      <c r="AD131">
        <f>'Net zero Activity data'!BF14*'Net zero supporting data'!AD121</f>
        <v>880383.36350670701</v>
      </c>
      <c r="AE131">
        <f>'Net zero Activity data'!BG14*'Net zero supporting data'!AE121</f>
        <v>881402.0226864178</v>
      </c>
      <c r="AF131">
        <f>'Net zero Activity data'!BH14*'Net zero supporting data'!AF121</f>
        <v>882477.22127393994</v>
      </c>
      <c r="AG131">
        <f>'Net zero Activity data'!BI14*'Net zero supporting data'!AG121</f>
        <v>883634.70560124889</v>
      </c>
      <c r="AH131">
        <f>'Net zero Activity data'!BJ14*'Net zero supporting data'!AH121</f>
        <v>884878.69174238096</v>
      </c>
      <c r="AI131">
        <f>'Net zero Activity data'!BK14*'Net zero supporting data'!AI121</f>
        <v>886208.52159753093</v>
      </c>
      <c r="AJ131">
        <f>'Net zero Activity data'!BL14*'Net zero supporting data'!AJ121</f>
        <v>886655.79941818479</v>
      </c>
      <c r="AK131">
        <f>'Net zero Activity data'!BM14*'Net zero supporting data'!AK121</f>
        <v>886819.91162949917</v>
      </c>
      <c r="AL131">
        <f>'Net zero Activity data'!BN14*'Net zero supporting data'!AL121</f>
        <v>886977.62186782015</v>
      </c>
      <c r="AM131">
        <f>'Net zero Activity data'!BO14*'Net zero supporting data'!AM121</f>
        <v>887193.60289512353</v>
      </c>
      <c r="AN131">
        <f>'Net zero Activity data'!BP14*'Net zero supporting data'!AN121</f>
        <v>887438.70977512118</v>
      </c>
    </row>
    <row r="132" spans="1:40" x14ac:dyDescent="0.3">
      <c r="A132" t="s">
        <v>1098</v>
      </c>
      <c r="B132" s="11">
        <f>'Activity data'!AD5-'Net zero supporting data'!B122</f>
        <v>590059.9281599375</v>
      </c>
      <c r="C132" s="11">
        <f>'Activity data'!AE5-'Net zero supporting data'!C122</f>
        <v>593358.66490468499</v>
      </c>
      <c r="D132" s="11">
        <f>'Activity data'!AF5-'Net zero supporting data'!D122</f>
        <v>598039.0074127327</v>
      </c>
      <c r="E132" s="11">
        <f>'Activity data'!AG5-'Net zero supporting data'!E122</f>
        <v>601046.62603335571</v>
      </c>
      <c r="F132" s="11">
        <f>'Activity data'!AH5-'Net zero supporting data'!F122</f>
        <v>603045.20236245112</v>
      </c>
      <c r="G132" s="11">
        <f>'Activity data'!AI5-'Net zero supporting data'!G122</f>
        <v>604015.06594627828</v>
      </c>
      <c r="H132" s="11">
        <f>'Activity data'!AJ5-'Net zero supporting data'!H122</f>
        <v>606157.85554919671</v>
      </c>
      <c r="I132" s="11">
        <f>'Activity data'!AK5-'Net zero supporting data'!I122</f>
        <v>608615.99513645715</v>
      </c>
      <c r="J132" s="11">
        <f>'Activity data'!AL5-'Net zero supporting data'!J122</f>
        <v>590321.23142302397</v>
      </c>
      <c r="K132" s="11">
        <f>'Activity data'!AM5-'Net zero supporting data'!K122</f>
        <v>545823.62894507009</v>
      </c>
      <c r="L132" s="11">
        <f>'Activity data'!AN5-'Net zero supporting data'!L122</f>
        <v>498232.92610283341</v>
      </c>
      <c r="M132" s="11">
        <f>'Activity data'!AO5-'Net zero supporting data'!M122</f>
        <v>449601.85240883974</v>
      </c>
      <c r="N132" s="11">
        <f>'Activity data'!AP5-'Net zero supporting data'!N122</f>
        <v>400811.81765413994</v>
      </c>
      <c r="O132" s="11">
        <f>'Activity data'!AQ5-'Net zero supporting data'!O122</f>
        <v>351831.29269358818</v>
      </c>
      <c r="P132" s="11">
        <f>'Activity data'!AR5-'Net zero supporting data'!P122</f>
        <v>302074.45195671474</v>
      </c>
      <c r="Q132" s="11">
        <f>'Activity data'!AS5-'Net zero supporting data'!Q122</f>
        <v>251807.10932527104</v>
      </c>
      <c r="R132" s="11">
        <f>'Activity data'!AT5-'Net zero supporting data'!R122</f>
        <v>200794.36092297605</v>
      </c>
      <c r="S132" s="11">
        <f>'Activity data'!AU5-'Net zero supporting data'!S122</f>
        <v>148890.06734451093</v>
      </c>
      <c r="T132" s="11">
        <f>'Activity data'!AV5-'Net zero supporting data'!T122</f>
        <v>95953.546463092556</v>
      </c>
      <c r="U132" s="11">
        <f>'Activity data'!AW5-'Net zero supporting data'!U122</f>
        <v>97021.028016291792</v>
      </c>
      <c r="V132" s="11">
        <f>'Activity data'!AX5-'Net zero supporting data'!V122</f>
        <v>98163.275661403663</v>
      </c>
      <c r="W132" s="11">
        <f>'Activity data'!AY5-'Net zero supporting data'!W122</f>
        <v>99380.643191172043</v>
      </c>
      <c r="X132" s="11">
        <f>'Activity data'!AZ5-'Net zero supporting data'!X122</f>
        <v>100793.14899419085</v>
      </c>
      <c r="Y132" s="11">
        <f>'Activity data'!BA5-'Net zero supporting data'!Y122</f>
        <v>102130.74668275542</v>
      </c>
      <c r="Z132" s="11">
        <f>'Activity data'!BB5-'Net zero supporting data'!Z122</f>
        <v>103528.49106330657</v>
      </c>
      <c r="AA132" s="11">
        <f>'Activity data'!BC5-'Net zero supporting data'!AA122</f>
        <v>105069.70334896399</v>
      </c>
      <c r="AB132" s="11">
        <f>'Activity data'!BD5-'Net zero supporting data'!AB122</f>
        <v>106521.22569593135</v>
      </c>
      <c r="AC132" s="11">
        <f>'Activity data'!BE5-'Net zero supporting data'!AC122</f>
        <v>108005.34623164835</v>
      </c>
      <c r="AD132" s="11">
        <f>'Activity data'!BF5-'Net zero supporting data'!AD122</f>
        <v>109501.36320472264</v>
      </c>
      <c r="AE132" s="11">
        <f>'Activity data'!BG5-'Net zero supporting data'!AE122</f>
        <v>111099.76081469725</v>
      </c>
      <c r="AF132" s="11">
        <f>'Activity data'!BH5-'Net zero supporting data'!AF122</f>
        <v>112605.80578144628</v>
      </c>
      <c r="AG132" s="11">
        <f>'Activity data'!BI5-'Net zero supporting data'!AG122</f>
        <v>114134.81017279963</v>
      </c>
      <c r="AH132" s="11">
        <f>'Activity data'!BJ5-'Net zero supporting data'!AH122</f>
        <v>115715.25909119612</v>
      </c>
      <c r="AI132" s="11">
        <f>'Activity data'!BK5-'Net zero supporting data'!AI122</f>
        <v>117355.37496530078</v>
      </c>
      <c r="AJ132" s="11">
        <f>'Activity data'!BL5-'Net zero supporting data'!AJ122</f>
        <v>118984.93900825654</v>
      </c>
      <c r="AK132" s="11">
        <f>'Activity data'!BM5-'Net zero supporting data'!AK122</f>
        <v>119202.24740614567</v>
      </c>
      <c r="AL132" s="11">
        <f>'Activity data'!BN5-'Net zero supporting data'!AL122</f>
        <v>119134.10308061773</v>
      </c>
      <c r="AM132" s="11">
        <f>'Activity data'!BO5-'Net zero supporting data'!AM122</f>
        <v>119051.38668772799</v>
      </c>
      <c r="AN132" s="11">
        <f>'Activity data'!BP5-'Net zero supporting data'!AN122</f>
        <v>118843.7397718539</v>
      </c>
    </row>
    <row r="133" spans="1:40" x14ac:dyDescent="0.3">
      <c r="A133" t="s">
        <v>1099</v>
      </c>
      <c r="B133" s="11">
        <f>'Activity data'!AD6-'Net zero supporting data'!B123</f>
        <v>488906.79761823389</v>
      </c>
      <c r="C133" s="11">
        <f>'Activity data'!AE6-'Net zero supporting data'!C123</f>
        <v>491640.03663531045</v>
      </c>
      <c r="D133" s="11">
        <f>'Activity data'!AF6-'Net zero supporting data'!D123</f>
        <v>495518.03471340711</v>
      </c>
      <c r="E133" s="11">
        <f>'Activity data'!AG6-'Net zero supporting data'!E123</f>
        <v>498010.06157049473</v>
      </c>
      <c r="F133" s="11">
        <f>'Activity data'!AH6-'Net zero supporting data'!F123</f>
        <v>499666.02481460234</v>
      </c>
      <c r="G133" s="11">
        <f>'Activity data'!AI6-'Net zero supporting data'!G123</f>
        <v>500469.62606977345</v>
      </c>
      <c r="H133" s="11">
        <f>'Activity data'!AJ6-'Net zero supporting data'!H123</f>
        <v>502245.08031219151</v>
      </c>
      <c r="I133" s="11">
        <f>'Activity data'!AK6-'Net zero supporting data'!I123</f>
        <v>504281.82454163593</v>
      </c>
      <c r="J133" s="11">
        <f>'Activity data'!AL6-'Net zero supporting data'!J123</f>
        <v>489123.30603621987</v>
      </c>
      <c r="K133" s="11">
        <f>'Activity data'!AM6-'Net zero supporting data'!K123</f>
        <v>452253.86398305808</v>
      </c>
      <c r="L133" s="11">
        <f>'Activity data'!AN6-'Net zero supporting data'!L123</f>
        <v>412821.5673423477</v>
      </c>
      <c r="M133" s="11">
        <f>'Activity data'!AO6-'Net zero supporting data'!M123</f>
        <v>372527.24913875287</v>
      </c>
      <c r="N133" s="11">
        <f>'Activity data'!AP6-'Net zero supporting data'!N123</f>
        <v>332101.22034200164</v>
      </c>
      <c r="O133" s="11">
        <f>'Activity data'!AQ6-'Net zero supporting data'!O123</f>
        <v>291517.35680325876</v>
      </c>
      <c r="P133" s="11">
        <f>'Activity data'!AR6-'Net zero supporting data'!P123</f>
        <v>250290.26019270651</v>
      </c>
      <c r="Q133" s="11">
        <f>'Activity data'!AS6-'Net zero supporting data'!Q123</f>
        <v>208640.17629808176</v>
      </c>
      <c r="R133" s="11">
        <f>'Activity data'!AT6-'Net zero supporting data'!R123</f>
        <v>166372.47047903732</v>
      </c>
      <c r="S133" s="11">
        <f>'Activity data'!AU6-'Net zero supporting data'!S123</f>
        <v>123366.05579973769</v>
      </c>
      <c r="T133" s="11">
        <f>'Activity data'!AV6-'Net zero supporting data'!T123</f>
        <v>79504.367069419532</v>
      </c>
      <c r="U133" s="11">
        <f>'Activity data'!AW6-'Net zero supporting data'!U123</f>
        <v>80388.851784927479</v>
      </c>
      <c r="V133" s="11">
        <f>'Activity data'!AX6-'Net zero supporting data'!V123</f>
        <v>81335.285548020154</v>
      </c>
      <c r="W133" s="11">
        <f>'Activity data'!AY6-'Net zero supporting data'!W123</f>
        <v>82343.961501256796</v>
      </c>
      <c r="X133" s="11">
        <f>'Activity data'!AZ6-'Net zero supporting data'!X123</f>
        <v>83514.323452329496</v>
      </c>
      <c r="Y133" s="11">
        <f>'Activity data'!BA6-'Net zero supporting data'!Y123</f>
        <v>84622.618679997337</v>
      </c>
      <c r="Z133" s="11">
        <f>'Activity data'!BB6-'Net zero supporting data'!Z123</f>
        <v>85780.749738168321</v>
      </c>
      <c r="AA133" s="11">
        <f>'Activity data'!BC6-'Net zero supporting data'!AA123</f>
        <v>87057.75420342735</v>
      </c>
      <c r="AB133" s="11">
        <f>'Activity data'!BD6-'Net zero supporting data'!AB123</f>
        <v>88260.444148057431</v>
      </c>
      <c r="AC133" s="11">
        <f>'Activity data'!BE6-'Net zero supporting data'!AC123</f>
        <v>89490.144020508626</v>
      </c>
      <c r="AD133" s="11">
        <f>'Activity data'!BF6-'Net zero supporting data'!AD123</f>
        <v>90729.700941055897</v>
      </c>
      <c r="AE133" s="11">
        <f>'Activity data'!BG6-'Net zero supporting data'!AE123</f>
        <v>92054.087532177742</v>
      </c>
      <c r="AF133" s="11">
        <f>'Activity data'!BH6-'Net zero supporting data'!AF123</f>
        <v>93301.953361769789</v>
      </c>
      <c r="AG133" s="11">
        <f>'Activity data'!BI6-'Net zero supporting data'!AG123</f>
        <v>94568.842714605387</v>
      </c>
      <c r="AH133" s="11">
        <f>'Activity data'!BJ6-'Net zero supporting data'!AH123</f>
        <v>95878.357532705297</v>
      </c>
      <c r="AI133" s="11">
        <f>'Activity data'!BK6-'Net zero supporting data'!AI123</f>
        <v>97237.310685534962</v>
      </c>
      <c r="AJ133" s="11">
        <f>'Activity data'!BL6-'Net zero supporting data'!AJ123</f>
        <v>98587.52089255536</v>
      </c>
      <c r="AK133" s="11">
        <f>'Activity data'!BM6-'Net zero supporting data'!AK123</f>
        <v>98767.576422234997</v>
      </c>
      <c r="AL133" s="11">
        <f>'Activity data'!BN6-'Net zero supporting data'!AL123</f>
        <v>98711.113981083268</v>
      </c>
      <c r="AM133" s="11">
        <f>'Activity data'!BO6-'Net zero supporting data'!AM123</f>
        <v>98642.577541260398</v>
      </c>
      <c r="AN133" s="11">
        <f>'Activity data'!BP6-'Net zero supporting data'!AN123</f>
        <v>98470.527239536052</v>
      </c>
    </row>
    <row r="134" spans="1:40" x14ac:dyDescent="0.3">
      <c r="A134" t="s">
        <v>1100</v>
      </c>
      <c r="B134" s="11">
        <f>'Activity data'!AD7-'Net zero supporting data'!B124</f>
        <v>606918.78325022152</v>
      </c>
      <c r="C134" s="11">
        <f>'Activity data'!AE7-'Net zero supporting data'!C124</f>
        <v>610311.7696162475</v>
      </c>
      <c r="D134" s="11">
        <f>'Activity data'!AF7-'Net zero supporting data'!D124</f>
        <v>615125.83619595377</v>
      </c>
      <c r="E134" s="11">
        <f>'Activity data'!AG7-'Net zero supporting data'!E124</f>
        <v>618219.38677716604</v>
      </c>
      <c r="F134" s="11">
        <f>'Activity data'!AH7-'Net zero supporting data'!F124</f>
        <v>620275.0652870927</v>
      </c>
      <c r="G134" s="11">
        <f>'Activity data'!AI7-'Net zero supporting data'!G124</f>
        <v>621272.6392590293</v>
      </c>
      <c r="H134" s="11">
        <f>'Activity data'!AJ7-'Net zero supporting data'!H124</f>
        <v>623476.65142203099</v>
      </c>
      <c r="I134" s="11">
        <f>'Activity data'!AK7-'Net zero supporting data'!I124</f>
        <v>626005.02356892754</v>
      </c>
      <c r="J134" s="11">
        <f>'Activity data'!AL7-'Net zero supporting data'!J124</f>
        <v>607187.55232082482</v>
      </c>
      <c r="K134" s="11">
        <f>'Activity data'!AM7-'Net zero supporting data'!K124</f>
        <v>576757.8955035496</v>
      </c>
      <c r="L134" s="11">
        <f>'Activity data'!AN7-'Net zero supporting data'!L124</f>
        <v>543339.72801851179</v>
      </c>
      <c r="M134" s="11">
        <f>'Activity data'!AO7-'Net zero supporting data'!M124</f>
        <v>509002.74911251967</v>
      </c>
      <c r="N134" s="11">
        <f>'Activity data'!AP7-'Net zero supporting data'!N124</f>
        <v>474727.76324750076</v>
      </c>
      <c r="O134" s="11">
        <f>'Activity data'!AQ7-'Net zero supporting data'!O124</f>
        <v>440553.96650327567</v>
      </c>
      <c r="P134" s="11">
        <f>'Activity data'!AR7-'Net zero supporting data'!P124</f>
        <v>405818.97219141154</v>
      </c>
      <c r="Q134" s="11">
        <f>'Activity data'!AS7-'Net zero supporting data'!Q124</f>
        <v>370915.86897436745</v>
      </c>
      <c r="R134" s="11">
        <f>'Activity data'!AT7-'Net zero supporting data'!R124</f>
        <v>335613.43182840268</v>
      </c>
      <c r="S134" s="11">
        <f>'Activity data'!AU7-'Net zero supporting data'!S124</f>
        <v>299771.36963223096</v>
      </c>
      <c r="T134" s="11">
        <f>'Activity data'!AV7-'Net zero supporting data'!T124</f>
        <v>263186.87029876816</v>
      </c>
      <c r="U134" s="11">
        <f>'Activity data'!AW7-'Net zero supporting data'!U124</f>
        <v>266114.81970182888</v>
      </c>
      <c r="V134" s="11">
        <f>'Activity data'!AX7-'Net zero supporting data'!V124</f>
        <v>269247.84181413578</v>
      </c>
      <c r="W134" s="11">
        <f>'Activity data'!AY7-'Net zero supporting data'!W124</f>
        <v>272586.90703864332</v>
      </c>
      <c r="X134" s="11">
        <f>'Activity data'!AZ7-'Net zero supporting data'!X124</f>
        <v>276461.20866978052</v>
      </c>
      <c r="Y134" s="11">
        <f>'Activity data'!BA7-'Net zero supporting data'!Y124</f>
        <v>280130.04804412922</v>
      </c>
      <c r="Z134" s="11">
        <f>'Activity data'!BB7-'Net zero supporting data'!Z124</f>
        <v>283963.86120221228</v>
      </c>
      <c r="AA134" s="11">
        <f>'Activity data'!BC7-'Net zero supporting data'!AA124</f>
        <v>288191.18632858706</v>
      </c>
      <c r="AB134" s="11">
        <f>'Activity data'!BD7-'Net zero supporting data'!AB124</f>
        <v>292172.50476598326</v>
      </c>
      <c r="AC134" s="11">
        <f>'Activity data'!BE7-'Net zero supporting data'!AC124</f>
        <v>296243.23537823546</v>
      </c>
      <c r="AD134" s="11">
        <f>'Activity data'!BF7-'Net zero supporting data'!AD124</f>
        <v>300346.59621866787</v>
      </c>
      <c r="AE134" s="11">
        <f>'Activity data'!BG7-'Net zero supporting data'!AE124</f>
        <v>304730.77252031252</v>
      </c>
      <c r="AF134" s="11">
        <f>'Activity data'!BH7-'Net zero supporting data'!AF124</f>
        <v>308861.63871482405</v>
      </c>
      <c r="AG134" s="11">
        <f>'Activity data'!BI7-'Net zero supporting data'!AG124</f>
        <v>313055.47933110752</v>
      </c>
      <c r="AH134" s="11">
        <f>'Activity data'!BJ7-'Net zero supporting data'!AH124</f>
        <v>317390.42493585218</v>
      </c>
      <c r="AI134" s="11">
        <f>'Activity data'!BK7-'Net zero supporting data'!AI124</f>
        <v>321889.02847625356</v>
      </c>
      <c r="AJ134" s="11">
        <f>'Activity data'!BL7-'Net zero supporting data'!AJ124</f>
        <v>326358.6898512179</v>
      </c>
      <c r="AK134" s="11">
        <f>'Activity data'!BM7-'Net zero supporting data'!AK124</f>
        <v>326954.73574257107</v>
      </c>
      <c r="AL134" s="11">
        <f>'Activity data'!BN7-'Net zero supporting data'!AL124</f>
        <v>326767.82559255144</v>
      </c>
      <c r="AM134" s="11">
        <f>'Activity data'!BO7-'Net zero supporting data'!AM124</f>
        <v>326540.94634348253</v>
      </c>
      <c r="AN134" s="11">
        <f>'Activity data'!BP7-'Net zero supporting data'!AN124</f>
        <v>325971.4005170851</v>
      </c>
    </row>
    <row r="135" spans="1:40" x14ac:dyDescent="0.3">
      <c r="A135" t="s">
        <v>1101</v>
      </c>
      <c r="B135" s="11">
        <f>'Activity data'!AD8-'Net zero supporting data'!B125</f>
        <v>5954880.1627134718</v>
      </c>
      <c r="C135" s="11">
        <f>'Activity data'!AE8-'Net zero supporting data'!C125</f>
        <v>5903235.3888004776</v>
      </c>
      <c r="D135" s="11">
        <f>'Activity data'!AF8-'Net zero supporting data'!D125</f>
        <v>5883575.7867908748</v>
      </c>
      <c r="E135" s="11">
        <f>'Activity data'!AG8-'Net zero supporting data'!E125</f>
        <v>5805008.3335930631</v>
      </c>
      <c r="F135" s="11">
        <f>'Activity data'!AH8-'Net zero supporting data'!F125</f>
        <v>5690965.7565264795</v>
      </c>
      <c r="G135" s="11">
        <f>'Activity data'!AI8-'Net zero supporting data'!G125</f>
        <v>5543806.2775503108</v>
      </c>
      <c r="H135" s="11">
        <f>'Activity data'!AJ8-'Net zero supporting data'!H125</f>
        <v>5427737.2925172495</v>
      </c>
      <c r="I135" s="11">
        <f>'Activity data'!AK8-'Net zero supporting data'!I125</f>
        <v>5317922.8374796053</v>
      </c>
      <c r="J135" s="11">
        <f>'Activity data'!AL8-'Net zero supporting data'!J125</f>
        <v>4678221.5408411995</v>
      </c>
      <c r="K135" s="11">
        <f>'Activity data'!AM8-'Net zero supporting data'!K125</f>
        <v>4468957.9956183024</v>
      </c>
      <c r="L135" s="11">
        <f>'Activity data'!AN8-'Net zero supporting data'!L125</f>
        <v>4192640.2422367618</v>
      </c>
      <c r="M135" s="11">
        <f>'Activity data'!AO8-'Net zero supporting data'!M125</f>
        <v>3901749.499991654</v>
      </c>
      <c r="N135" s="11">
        <f>'Activity data'!AP8-'Net zero supporting data'!N125</f>
        <v>3620327.5071304571</v>
      </c>
      <c r="O135" s="11">
        <f>'Activity data'!AQ8-'Net zero supporting data'!O125</f>
        <v>3349385.6604120359</v>
      </c>
      <c r="P135" s="11">
        <f>'Activity data'!AR8-'Net zero supporting data'!P125</f>
        <v>3080101.4405782479</v>
      </c>
      <c r="Q135" s="11">
        <f>'Activity data'!AS8-'Net zero supporting data'!Q125</f>
        <v>2814534.3671400771</v>
      </c>
      <c r="R135" s="11">
        <f>'Activity data'!AT8-'Net zero supporting data'!R125</f>
        <v>2547875.6972514391</v>
      </c>
      <c r="S135" s="11">
        <f>'Activity data'!AU8-'Net zero supporting data'!S125</f>
        <v>2277546.4893903695</v>
      </c>
      <c r="T135" s="11">
        <f>'Activity data'!AV8-'Net zero supporting data'!T125</f>
        <v>1999775.7848355314</v>
      </c>
      <c r="U135" s="11">
        <f>'Activity data'!AW8-'Net zero supporting data'!U125</f>
        <v>2012122.4788219198</v>
      </c>
      <c r="V135" s="11">
        <f>'Activity data'!AX8-'Net zero supporting data'!V125</f>
        <v>2026212.2557027675</v>
      </c>
      <c r="W135" s="11">
        <f>'Activity data'!AY8-'Net zero supporting data'!W125</f>
        <v>2041854.3871240322</v>
      </c>
      <c r="X135" s="11">
        <f>'Activity data'!AZ8-'Net zero supporting data'!X125</f>
        <v>2065232.2393980585</v>
      </c>
      <c r="Y135" s="11">
        <f>'Activity data'!BA8-'Net zero supporting data'!Y125</f>
        <v>2081645.4207525775</v>
      </c>
      <c r="Z135" s="11">
        <f>'Activity data'!BB8-'Net zero supporting data'!Z125</f>
        <v>2100698.972899348</v>
      </c>
      <c r="AA135" s="11">
        <f>'Activity data'!BC8-'Net zero supporting data'!AA125</f>
        <v>2123890.5488627437</v>
      </c>
      <c r="AB135" s="11">
        <f>'Activity data'!BD8-'Net zero supporting data'!AB125</f>
        <v>2139507.9171452965</v>
      </c>
      <c r="AC135" s="11">
        <f>'Activity data'!BE8-'Net zero supporting data'!AC125</f>
        <v>2153714.1524556847</v>
      </c>
      <c r="AD135" s="11">
        <f>'Activity data'!BF8-'Net zero supporting data'!AD125</f>
        <v>2165513.1864539734</v>
      </c>
      <c r="AE135" s="11">
        <f>'Activity data'!BG8-'Net zero supporting data'!AE125</f>
        <v>2192075.666880439</v>
      </c>
      <c r="AF135" s="11">
        <f>'Activity data'!BH8-'Net zero supporting data'!AF125</f>
        <v>2211986.8764901622</v>
      </c>
      <c r="AG135" s="11">
        <f>'Activity data'!BI8-'Net zero supporting data'!AG125</f>
        <v>2230535.6525965775</v>
      </c>
      <c r="AH135" s="11">
        <f>'Activity data'!BJ8-'Net zero supporting data'!AH125</f>
        <v>2248915.3052350748</v>
      </c>
      <c r="AI135" s="11">
        <f>'Activity data'!BK8-'Net zero supporting data'!AI125</f>
        <v>2267378.1993912426</v>
      </c>
      <c r="AJ135" s="11">
        <f>'Activity data'!BL8-'Net zero supporting data'!AJ125</f>
        <v>2284766.9104923876</v>
      </c>
      <c r="AK135" s="11">
        <f>'Activity data'!BM8-'Net zero supporting data'!AK125</f>
        <v>2243753.6733219204</v>
      </c>
      <c r="AL135" s="11">
        <f>'Activity data'!BN8-'Net zero supporting data'!AL125</f>
        <v>2191720.0399348699</v>
      </c>
      <c r="AM135" s="11">
        <f>'Activity data'!BO8-'Net zero supporting data'!AM125</f>
        <v>2139671.969094337</v>
      </c>
      <c r="AN135" s="11">
        <f>'Activity data'!BP8-'Net zero supporting data'!AN125</f>
        <v>2083554.4168587117</v>
      </c>
    </row>
    <row r="136" spans="1:40" x14ac:dyDescent="0.3">
      <c r="A136" t="s">
        <v>1102</v>
      </c>
      <c r="B136" s="11">
        <f>'Activity data'!AD9-'Net zero supporting data'!B126</f>
        <v>5280742.7858025115</v>
      </c>
      <c r="C136" s="11">
        <f>'Activity data'!AE9-'Net zero supporting data'!C126</f>
        <v>5234944.5900683478</v>
      </c>
      <c r="D136" s="11">
        <f>'Activity data'!AF9-'Net zero supporting data'!D126</f>
        <v>5217510.603380586</v>
      </c>
      <c r="E136" s="11">
        <f>'Activity data'!AG9-'Net zero supporting data'!E126</f>
        <v>5147837.5788466781</v>
      </c>
      <c r="F136" s="11">
        <f>'Activity data'!AH9-'Net zero supporting data'!F126</f>
        <v>5046705.4822027273</v>
      </c>
      <c r="G136" s="11">
        <f>'Activity data'!AI9-'Net zero supporting data'!G126</f>
        <v>4916205.5668842373</v>
      </c>
      <c r="H136" s="11">
        <f>'Activity data'!AJ9-'Net zero supporting data'!H126</f>
        <v>4813276.4669492589</v>
      </c>
      <c r="I136" s="11">
        <f>'Activity data'!AK9-'Net zero supporting data'!I126</f>
        <v>4715893.837010215</v>
      </c>
      <c r="J136" s="11">
        <f>'Activity data'!AL9-'Net zero supporting data'!J126</f>
        <v>4148611.5550855915</v>
      </c>
      <c r="K136" s="11">
        <f>'Activity data'!AM9-'Net zero supporting data'!K126</f>
        <v>3963038.2225294379</v>
      </c>
      <c r="L136" s="11">
        <f>'Activity data'!AN9-'Net zero supporting data'!L126</f>
        <v>3718001.724247694</v>
      </c>
      <c r="M136" s="11">
        <f>'Activity data'!AO9-'Net zero supporting data'!M126</f>
        <v>3460042.0094265603</v>
      </c>
      <c r="N136" s="11">
        <f>'Activity data'!AP9-'Net zero supporting data'!N126</f>
        <v>3210479.1100968206</v>
      </c>
      <c r="O136" s="11">
        <f>'Activity data'!AQ9-'Net zero supporting data'!O126</f>
        <v>2970209.9252710501</v>
      </c>
      <c r="P136" s="11">
        <f>'Activity data'!AR9-'Net zero supporting data'!P126</f>
        <v>2731410.7114561815</v>
      </c>
      <c r="Q136" s="11">
        <f>'Activity data'!AS9-'Net zero supporting data'!Q126</f>
        <v>2495907.8350110119</v>
      </c>
      <c r="R136" s="11">
        <f>'Activity data'!AT9-'Net zero supporting data'!R126</f>
        <v>2259436.9390720306</v>
      </c>
      <c r="S136" s="11">
        <f>'Activity data'!AU9-'Net zero supporting data'!S126</f>
        <v>2019711.0377612705</v>
      </c>
      <c r="T136" s="11">
        <f>'Activity data'!AV9-'Net zero supporting data'!T126</f>
        <v>1773386.0733447163</v>
      </c>
      <c r="U136" s="11">
        <f>'Activity data'!AW9-'Net zero supporting data'!U126</f>
        <v>1784335.0283892495</v>
      </c>
      <c r="V136" s="11">
        <f>'Activity data'!AX9-'Net zero supporting data'!V126</f>
        <v>1796829.7361892462</v>
      </c>
      <c r="W136" s="11">
        <f>'Activity data'!AY9-'Net zero supporting data'!W126</f>
        <v>1810701.060279802</v>
      </c>
      <c r="X136" s="11">
        <f>'Activity data'!AZ9-'Net zero supporting data'!X126</f>
        <v>1831432.3632397875</v>
      </c>
      <c r="Y136" s="11">
        <f>'Activity data'!BA9-'Net zero supporting data'!Y126</f>
        <v>1845987.448591908</v>
      </c>
      <c r="Z136" s="11">
        <f>'Activity data'!BB9-'Net zero supporting data'!Z126</f>
        <v>1862883.9948352706</v>
      </c>
      <c r="AA136" s="11">
        <f>'Activity data'!BC9-'Net zero supporting data'!AA126</f>
        <v>1883450.1093688477</v>
      </c>
      <c r="AB136" s="11">
        <f>'Activity data'!BD9-'Net zero supporting data'!AB126</f>
        <v>1897299.4736948851</v>
      </c>
      <c r="AC136" s="11">
        <f>'Activity data'!BE9-'Net zero supporting data'!AC126</f>
        <v>1909897.4559512674</v>
      </c>
      <c r="AD136" s="11">
        <f>'Activity data'!BF9-'Net zero supporting data'!AD126</f>
        <v>1920360.7502516368</v>
      </c>
      <c r="AE136" s="11">
        <f>'Activity data'!BG9-'Net zero supporting data'!AE126</f>
        <v>1943916.1574222757</v>
      </c>
      <c r="AF136" s="11">
        <f>'Activity data'!BH9-'Net zero supporting data'!AF126</f>
        <v>1961573.2678308985</v>
      </c>
      <c r="AG136" s="11">
        <f>'Activity data'!BI9-'Net zero supporting data'!AG126</f>
        <v>1978022.1824913044</v>
      </c>
      <c r="AH136" s="11">
        <f>'Activity data'!BJ9-'Net zero supporting data'!AH126</f>
        <v>1994321.1197367641</v>
      </c>
      <c r="AI136" s="11">
        <f>'Activity data'!BK9-'Net zero supporting data'!AI126</f>
        <v>2010693.8749318565</v>
      </c>
      <c r="AJ136" s="11">
        <f>'Activity data'!BL9-'Net zero supporting data'!AJ126</f>
        <v>2026114.0527007962</v>
      </c>
      <c r="AK136" s="11">
        <f>'Activity data'!BM9-'Net zero supporting data'!AK126</f>
        <v>1989743.8235118915</v>
      </c>
      <c r="AL136" s="11">
        <f>'Activity data'!BN9-'Net zero supporting data'!AL126</f>
        <v>1943600.7901309221</v>
      </c>
      <c r="AM136" s="11">
        <f>'Activity data'!BO9-'Net zero supporting data'!AM126</f>
        <v>1897444.9537251666</v>
      </c>
      <c r="AN136" s="11">
        <f>'Activity data'!BP9-'Net zero supporting data'!AN126</f>
        <v>1847680.3319313102</v>
      </c>
    </row>
    <row r="137" spans="1:40" x14ac:dyDescent="0.3">
      <c r="A137" t="s">
        <v>1103</v>
      </c>
      <c r="B137" s="11">
        <f>'Activity data'!AD10-'Net zero supporting data'!B127</f>
        <v>541460.03376820497</v>
      </c>
      <c r="C137" s="11">
        <f>'Activity data'!AE10-'Net zero supporting data'!C127</f>
        <v>559717.10307731002</v>
      </c>
      <c r="D137" s="11">
        <f>'Activity data'!AF10-'Net zero supporting data'!D127</f>
        <v>581386.33409904398</v>
      </c>
      <c r="E137" s="11">
        <f>'Activity data'!AG10-'Net zero supporting data'!E127</f>
        <v>597546.77075746469</v>
      </c>
      <c r="F137" s="11">
        <f>'Activity data'!AH10-'Net zero supporting data'!F127</f>
        <v>610009.49754182261</v>
      </c>
      <c r="G137" s="11">
        <f>'Activity data'!AI10-'Net zero supporting data'!G127</f>
        <v>618596.39996388659</v>
      </c>
      <c r="H137" s="11">
        <f>'Activity data'!AJ10-'Net zero supporting data'!H127</f>
        <v>630321.10002649156</v>
      </c>
      <c r="I137" s="11">
        <f>'Activity data'!AK10-'Net zero supporting data'!I127</f>
        <v>642612.0089772722</v>
      </c>
      <c r="J137" s="11">
        <f>'Activity data'!AL10-'Net zero supporting data'!J127</f>
        <v>588158.58255962201</v>
      </c>
      <c r="K137" s="11">
        <f>'Activity data'!AM10-'Net zero supporting data'!K127</f>
        <v>560083.05727407034</v>
      </c>
      <c r="L137" s="11">
        <f>'Activity data'!AN10-'Net zero supporting data'!L127</f>
        <v>521236.57759420783</v>
      </c>
      <c r="M137" s="11">
        <f>'Activity data'!AO10-'Net zero supporting data'!M127</f>
        <v>478216.41479968349</v>
      </c>
      <c r="N137" s="11">
        <f>'Activity data'!AP10-'Net zero supporting data'!N127</f>
        <v>433964.79227712925</v>
      </c>
      <c r="O137" s="11">
        <f>'Activity data'!AQ10-'Net zero supporting data'!O127</f>
        <v>388470.05822276988</v>
      </c>
      <c r="P137" s="11">
        <f>'Activity data'!AR10-'Net zero supporting data'!P127</f>
        <v>340527.06471358007</v>
      </c>
      <c r="Q137" s="11">
        <f>'Activity data'!AS10-'Net zero supporting data'!Q127</f>
        <v>290176.19340020983</v>
      </c>
      <c r="R137" s="11">
        <f>'Activity data'!AT10-'Net zero supporting data'!R127</f>
        <v>236661.68658904266</v>
      </c>
      <c r="S137" s="11">
        <f>'Activity data'!AU10-'Net zero supporting data'!S127</f>
        <v>179506.1323685511</v>
      </c>
      <c r="T137" s="11">
        <f>'Activity data'!AV10-'Net zero supporting data'!T127</f>
        <v>118234.39350747294</v>
      </c>
      <c r="U137" s="11">
        <f>'Activity data'!AW10-'Net zero supporting data'!U127</f>
        <v>122909.55834107089</v>
      </c>
      <c r="V137" s="11">
        <f>'Activity data'!AX10-'Net zero supporting data'!V127</f>
        <v>127882.65043183544</v>
      </c>
      <c r="W137" s="11">
        <f>'Activity data'!AY10-'Net zero supporting data'!W127</f>
        <v>133162.69351162645</v>
      </c>
      <c r="X137" s="11">
        <f>'Activity data'!AZ10-'Net zero supporting data'!X127</f>
        <v>139188.16402187909</v>
      </c>
      <c r="Y137" s="11">
        <f>'Activity data'!BA10-'Net zero supporting data'!Y127</f>
        <v>145000.34228620073</v>
      </c>
      <c r="Z137" s="11">
        <f>'Activity data'!BB10-'Net zero supporting data'!Z127</f>
        <v>151257.51340618776</v>
      </c>
      <c r="AA137" s="11">
        <f>'Activity data'!BC10-'Net zero supporting data'!AA127</f>
        <v>158105.47253246501</v>
      </c>
      <c r="AB137" s="11">
        <f>'Activity data'!BD10-'Net zero supporting data'!AB127</f>
        <v>164691.02469739551</v>
      </c>
      <c r="AC137" s="11">
        <f>'Activity data'!BE10-'Net zero supporting data'!AC127</f>
        <v>171464.39810057159</v>
      </c>
      <c r="AD137" s="11">
        <f>'Activity data'!BF10-'Net zero supporting data'!AD127</f>
        <v>178350.50064586941</v>
      </c>
      <c r="AE137" s="11">
        <f>'Activity data'!BG10-'Net zero supporting data'!AE127</f>
        <v>185632.09924578364</v>
      </c>
      <c r="AF137" s="11">
        <f>'Activity data'!BH10-'Net zero supporting data'!AF127</f>
        <v>192621.74424710847</v>
      </c>
      <c r="AG137" s="11">
        <f>'Activity data'!BI10-'Net zero supporting data'!AG127</f>
        <v>199757.79575247597</v>
      </c>
      <c r="AH137" s="11">
        <f>'Activity data'!BJ10-'Net zero supporting data'!AH127</f>
        <v>207153.09922385286</v>
      </c>
      <c r="AI137" s="11">
        <f>'Activity data'!BK10-'Net zero supporting data'!AI127</f>
        <v>214844.11545886123</v>
      </c>
      <c r="AJ137" s="11">
        <f>'Activity data'!BL10-'Net zero supporting data'!AJ127</f>
        <v>222733.44666411588</v>
      </c>
      <c r="AK137" s="11">
        <f>'Activity data'!BM10-'Net zero supporting data'!AK127</f>
        <v>225077.04083118099</v>
      </c>
      <c r="AL137" s="11">
        <f>'Activity data'!BN10-'Net zero supporting data'!AL127</f>
        <v>226270.36707864678</v>
      </c>
      <c r="AM137" s="11">
        <f>'Activity data'!BO10-'Net zero supporting data'!AM127</f>
        <v>227382.09257281502</v>
      </c>
      <c r="AN137" s="11">
        <f>'Activity data'!BP10-'Net zero supporting data'!AN127</f>
        <v>227963.94145816658</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19401079.540803332</v>
      </c>
      <c r="K138" s="11">
        <f>'Activity data'!AM11-'Net zero supporting data'!K128</f>
        <v>18264454.13461588</v>
      </c>
      <c r="L138" s="11">
        <f>'Activity data'!AN11-'Net zero supporting data'!L128</f>
        <v>17127193.657955054</v>
      </c>
      <c r="M138" s="11">
        <f>'Activity data'!AO11-'Net zero supporting data'!M128</f>
        <v>15989419.542770101</v>
      </c>
      <c r="N138" s="11">
        <f>'Activity data'!AP11-'Net zero supporting data'!N128</f>
        <v>14850712.207688592</v>
      </c>
      <c r="O138" s="11">
        <f>'Activity data'!AQ11-'Net zero supporting data'!O128</f>
        <v>13710183.852293354</v>
      </c>
      <c r="P138" s="11">
        <f>'Activity data'!AR11-'Net zero supporting data'!P128</f>
        <v>12552954.841665862</v>
      </c>
      <c r="Q138" s="11">
        <f>'Activity data'!AS11-'Net zero supporting data'!Q128</f>
        <v>11394548.30895463</v>
      </c>
      <c r="R138" s="11">
        <f>'Activity data'!AT11-'Net zero supporting data'!R128</f>
        <v>10234136.932822557</v>
      </c>
      <c r="S138" s="11">
        <f>'Activity data'!AU11-'Net zero supporting data'!S128</f>
        <v>9070994.3674988002</v>
      </c>
      <c r="T138" s="11">
        <f>'Activity data'!AV11-'Net zero supporting data'!T128</f>
        <v>7904399.9255322702</v>
      </c>
      <c r="U138" s="11">
        <f>'Activity data'!AW11-'Net zero supporting data'!U128</f>
        <v>7915451.8441889957</v>
      </c>
      <c r="V138" s="11">
        <f>'Activity data'!AX11-'Net zero supporting data'!V128</f>
        <v>7927630.4173397403</v>
      </c>
      <c r="W138" s="11">
        <f>'Activity data'!AY11-'Net zero supporting data'!W128</f>
        <v>7940893.4422354531</v>
      </c>
      <c r="X138" s="11">
        <f>'Activity data'!AZ11-'Net zero supporting data'!X128</f>
        <v>7955393.3196113482</v>
      </c>
      <c r="Y138" s="11">
        <f>'Activity data'!BA11-'Net zero supporting data'!Y128</f>
        <v>7970663.7315327208</v>
      </c>
      <c r="Z138" s="11">
        <f>'Activity data'!BB11-'Net zero supporting data'!Z128</f>
        <v>7980388.1521897819</v>
      </c>
      <c r="AA138" s="11">
        <f>'Activity data'!BC11-'Net zero supporting data'!AA128</f>
        <v>7991117.8166259378</v>
      </c>
      <c r="AB138" s="11">
        <f>'Activity data'!BD11-'Net zero supporting data'!AB128</f>
        <v>8002451.7090272736</v>
      </c>
      <c r="AC138" s="11">
        <f>'Activity data'!BE11-'Net zero supporting data'!AC128</f>
        <v>8014557.6643710341</v>
      </c>
      <c r="AD138" s="11">
        <f>'Activity data'!BF11-'Net zero supporting data'!AD128</f>
        <v>8027377.653879622</v>
      </c>
      <c r="AE138" s="11">
        <f>'Activity data'!BG11-'Net zero supporting data'!AE128</f>
        <v>8034980.3313736804</v>
      </c>
      <c r="AF138" s="11">
        <f>'Activity data'!BH11-'Net zero supporting data'!AF128</f>
        <v>8043048.2463264335</v>
      </c>
      <c r="AG138" s="11">
        <f>'Activity data'!BI11-'Net zero supporting data'!AG128</f>
        <v>8051743.7430472355</v>
      </c>
      <c r="AH138" s="11">
        <f>'Activity data'!BJ11-'Net zero supporting data'!AH128</f>
        <v>8061092.2851495948</v>
      </c>
      <c r="AI138" s="11">
        <f>'Activity data'!BK11-'Net zero supporting data'!AI128</f>
        <v>8071088.3927667141</v>
      </c>
      <c r="AJ138" s="11">
        <f>'Activity data'!BL11-'Net zero supporting data'!AJ128</f>
        <v>8075490.7253783401</v>
      </c>
      <c r="AK138" s="11">
        <f>'Activity data'!BM11-'Net zero supporting data'!AK128</f>
        <v>8078136.4984561615</v>
      </c>
      <c r="AL138" s="11">
        <f>'Activity data'!BN11-'Net zero supporting data'!AL128</f>
        <v>8080803.0220735632</v>
      </c>
      <c r="AM138" s="11">
        <f>'Activity data'!BO11-'Net zero supporting data'!AM128</f>
        <v>8083906.0776775684</v>
      </c>
      <c r="AN138" s="11">
        <f>'Activity data'!BP11-'Net zero supporting data'!AN128</f>
        <v>8087255.8201745003</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2899011.8854073947</v>
      </c>
      <c r="K139" s="11">
        <f>'Activity data'!AM12-'Net zero supporting data'!K129</f>
        <v>2787238.7820983878</v>
      </c>
      <c r="L139" s="11">
        <f>'Activity data'!AN12-'Net zero supporting data'!L129</f>
        <v>2675564.7354903664</v>
      </c>
      <c r="M139" s="11">
        <f>'Activity data'!AO12-'Net zero supporting data'!M129</f>
        <v>2564044.8495835429</v>
      </c>
      <c r="N139" s="11">
        <f>'Activity data'!AP12-'Net zero supporting data'!N129</f>
        <v>2452658.4589830525</v>
      </c>
      <c r="O139" s="11">
        <f>'Activity data'!AQ12-'Net zero supporting data'!O129</f>
        <v>2341312.1849565003</v>
      </c>
      <c r="P139" s="11">
        <f>'Activity data'!AR12-'Net zero supporting data'!P129</f>
        <v>2227428.0502093881</v>
      </c>
      <c r="Q139" s="11">
        <f>'Activity data'!AS12-'Net zero supporting data'!Q129</f>
        <v>2113614.192861977</v>
      </c>
      <c r="R139" s="11">
        <f>'Activity data'!AT12-'Net zero supporting data'!R129</f>
        <v>1999773.8834250974</v>
      </c>
      <c r="S139" s="11">
        <f>'Activity data'!AU12-'Net zero supporting data'!S129</f>
        <v>1885823.9164815096</v>
      </c>
      <c r="T139" s="11">
        <f>'Activity data'!AV12-'Net zero supporting data'!T129</f>
        <v>1771675.8453779225</v>
      </c>
      <c r="U139" s="11">
        <f>'Activity data'!AW12-'Net zero supporting data'!U129</f>
        <v>1774152.9995596025</v>
      </c>
      <c r="V139" s="11">
        <f>'Activity data'!AX12-'Net zero supporting data'!V129</f>
        <v>1776882.6797485624</v>
      </c>
      <c r="W139" s="11">
        <f>'Activity data'!AY12-'Net zero supporting data'!W129</f>
        <v>1779855.4267079465</v>
      </c>
      <c r="X139" s="11">
        <f>'Activity data'!AZ12-'Net zero supporting data'!X129</f>
        <v>1783105.3992232333</v>
      </c>
      <c r="Y139" s="11">
        <f>'Activity data'!BA12-'Net zero supporting data'!Y129</f>
        <v>1786528.0777573341</v>
      </c>
      <c r="Z139" s="11">
        <f>'Activity data'!BB12-'Net zero supporting data'!Z129</f>
        <v>1788707.689283917</v>
      </c>
      <c r="AA139" s="11">
        <f>'Activity data'!BC12-'Net zero supporting data'!AA129</f>
        <v>1791112.614071331</v>
      </c>
      <c r="AB139" s="11">
        <f>'Activity data'!BD12-'Net zero supporting data'!AB129</f>
        <v>1793652.9692647336</v>
      </c>
      <c r="AC139" s="11">
        <f>'Activity data'!BE12-'Net zero supporting data'!AC129</f>
        <v>1796366.3730486801</v>
      </c>
      <c r="AD139" s="11">
        <f>'Activity data'!BF12-'Net zero supporting data'!AD129</f>
        <v>1799239.8189730186</v>
      </c>
      <c r="AE139" s="11">
        <f>'Activity data'!BG12-'Net zero supporting data'!AE129</f>
        <v>1800943.8673768593</v>
      </c>
      <c r="AF139" s="11">
        <f>'Activity data'!BH12-'Net zero supporting data'!AF129</f>
        <v>1802752.1931421317</v>
      </c>
      <c r="AG139" s="11">
        <f>'Activity data'!BI12-'Net zero supporting data'!AG129</f>
        <v>1804701.1837864488</v>
      </c>
      <c r="AH139" s="11">
        <f>'Activity data'!BJ12-'Net zero supporting data'!AH129</f>
        <v>1806796.5466714606</v>
      </c>
      <c r="AI139" s="11">
        <f>'Activity data'!BK12-'Net zero supporting data'!AI129</f>
        <v>1809037.05355116</v>
      </c>
      <c r="AJ139" s="11">
        <f>'Activity data'!BL12-'Net zero supporting data'!AJ129</f>
        <v>1810023.7832744557</v>
      </c>
      <c r="AK139" s="11">
        <f>'Activity data'!BM12-'Net zero supporting data'!AK129</f>
        <v>1810616.8013781048</v>
      </c>
      <c r="AL139" s="11">
        <f>'Activity data'!BN12-'Net zero supporting data'!AL129</f>
        <v>1811214.4704647639</v>
      </c>
      <c r="AM139" s="11">
        <f>'Activity data'!BO12-'Net zero supporting data'!AM129</f>
        <v>1811909.9829277305</v>
      </c>
      <c r="AN139" s="11">
        <f>'Activity data'!BP12-'Net zero supporting data'!AN129</f>
        <v>1812660.7872804913</v>
      </c>
    </row>
    <row r="140" spans="1:40" x14ac:dyDescent="0.3">
      <c r="A140" t="s">
        <v>1106</v>
      </c>
      <c r="B140" s="11">
        <f>'Activity data'!AD13-'Net zero supporting data'!B130</f>
        <v>2068089.0408217213</v>
      </c>
      <c r="C140" s="11">
        <f>'Activity data'!AE13-'Net zero supporting data'!C130</f>
        <v>2073465.0740723507</v>
      </c>
      <c r="D140" s="11">
        <f>'Activity data'!AF13-'Net zero supporting data'!D130</f>
        <v>2080881.1219592756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2125847.6846541637</v>
      </c>
      <c r="I140" s="11">
        <f>'Activity data'!AK13-'Net zero supporting data'!I130</f>
        <v>2139834.1013227375</v>
      </c>
      <c r="J140" s="11">
        <f>'Activity data'!AL13-'Net zero supporting data'!J130</f>
        <v>2152518.1962041226</v>
      </c>
      <c r="K140" s="11">
        <f>'Activity data'!AM13-'Net zero supporting data'!K130</f>
        <v>2158713.882746954</v>
      </c>
      <c r="L140" s="11">
        <f>'Activity data'!AN13-'Net zero supporting data'!L130</f>
        <v>2165279.1077432432</v>
      </c>
      <c r="M140" s="11">
        <f>'Activity data'!AO13-'Net zero supporting data'!M130</f>
        <v>2172369.4304553187</v>
      </c>
      <c r="N140" s="11">
        <f>'Activity data'!AP13-'Net zero supporting data'!N130</f>
        <v>2180064.1146987509</v>
      </c>
      <c r="O140" s="11">
        <f>'Activity data'!AQ13-'Net zero supporting data'!O130</f>
        <v>2188353.3075740724</v>
      </c>
      <c r="P140" s="11">
        <f>'Activity data'!AR13-'Net zero supporting data'!P130</f>
        <v>2193588.3657051953</v>
      </c>
      <c r="Q140" s="11">
        <f>'Activity data'!AS13-'Net zero supporting data'!Q130</f>
        <v>2199331.8584795827</v>
      </c>
      <c r="R140" s="11">
        <f>'Activity data'!AT13-'Net zero supporting data'!R130</f>
        <v>2205540.4271014892</v>
      </c>
      <c r="S140" s="11">
        <f>'Activity data'!AU13-'Net zero supporting data'!S130</f>
        <v>2212181.9409609269</v>
      </c>
      <c r="T140" s="11">
        <f>'Activity data'!AV13-'Net zero supporting data'!T130</f>
        <v>2219204.7981962431</v>
      </c>
      <c r="U140" s="11">
        <f>'Activity data'!AW13-'Net zero supporting data'!U130</f>
        <v>2134906.3369703591</v>
      </c>
      <c r="V140" s="11">
        <f>'Activity data'!AX13-'Net zero supporting data'!V130</f>
        <v>2050585.59628485</v>
      </c>
      <c r="W140" s="11">
        <f>'Activity data'!AY13-'Net zero supporting data'!W130</f>
        <v>1966183.6425736009</v>
      </c>
      <c r="X140" s="11">
        <f>'Activity data'!AZ13-'Net zero supporting data'!X130</f>
        <v>1881710.540918902</v>
      </c>
      <c r="Y140" s="11">
        <f>'Activity data'!BA13-'Net zero supporting data'!Y130</f>
        <v>1796963.7153859213</v>
      </c>
      <c r="Z140" s="11">
        <f>'Activity data'!BB13-'Net zero supporting data'!Z130</f>
        <v>1709962.9553337249</v>
      </c>
      <c r="AA140" s="11">
        <f>'Activity data'!BC13-'Net zero supporting data'!AA130</f>
        <v>1622914.4742302818</v>
      </c>
      <c r="AB140" s="11">
        <f>'Activity data'!BD13-'Net zero supporting data'!AB130</f>
        <v>1535666.355430631</v>
      </c>
      <c r="AC140" s="11">
        <f>'Activity data'!BE13-'Net zero supporting data'!AC130</f>
        <v>1448240.4777545924</v>
      </c>
      <c r="AD140" s="11">
        <f>'Activity data'!BF13-'Net zero supporting data'!AD130</f>
        <v>1360592.470874002</v>
      </c>
      <c r="AE140" s="11">
        <f>'Activity data'!BG13-'Net zero supporting data'!AE130</f>
        <v>1362166.7623335551</v>
      </c>
      <c r="AF140" s="11">
        <f>'Activity data'!BH13-'Net zero supporting data'!AF130</f>
        <v>1363828.4328779075</v>
      </c>
      <c r="AG140" s="11">
        <f>'Activity data'!BI13-'Net zero supporting data'!AG130</f>
        <v>1365617.2722928396</v>
      </c>
      <c r="AH140" s="11">
        <f>'Activity data'!BJ13-'Net zero supporting data'!AH130</f>
        <v>1367539.7963291346</v>
      </c>
      <c r="AI140" s="11">
        <f>'Activity data'!BK13-'Net zero supporting data'!AI130</f>
        <v>1369594.9879234571</v>
      </c>
      <c r="AJ140" s="11">
        <f>'Activity data'!BL13-'Net zero supporting data'!AJ130</f>
        <v>1370286.2354644677</v>
      </c>
      <c r="AK140" s="11">
        <f>'Activity data'!BM13-'Net zero supporting data'!AK130</f>
        <v>1370539.863427408</v>
      </c>
      <c r="AL140" s="11">
        <f>'Activity data'!BN13-'Net zero supporting data'!AL130</f>
        <v>1370783.5974320858</v>
      </c>
      <c r="AM140" s="11">
        <f>'Activity data'!BO13-'Net zero supporting data'!AM130</f>
        <v>1371117.3862924641</v>
      </c>
      <c r="AN140" s="11">
        <f>'Activity data'!BP13-'Net zero supporting data'!AN130</f>
        <v>1371496.1878342787</v>
      </c>
    </row>
    <row r="141" spans="1:40" x14ac:dyDescent="0.3">
      <c r="A141" t="s">
        <v>1107</v>
      </c>
      <c r="B141" s="11">
        <f>'Activity data'!AD14-'Net zero supporting data'!B131</f>
        <v>4014525.785124517</v>
      </c>
      <c r="C141" s="11">
        <f>'Activity data'!AE14-'Net zero supporting data'!C131</f>
        <v>4024961.6143757389</v>
      </c>
      <c r="D141" s="11">
        <f>'Activity data'!AF14-'Net zero supporting data'!D131</f>
        <v>4039357.4720385927</v>
      </c>
      <c r="E141" s="11">
        <f>'Activity data'!AG14-'Net zero supporting data'!E131</f>
        <v>4056895.4286306924</v>
      </c>
      <c r="F141" s="11">
        <f>'Activity data'!AH14-'Net zero supporting data'!F131</f>
        <v>4077550.4703819794</v>
      </c>
      <c r="G141" s="11">
        <f>'Activity data'!AI14-'Net zero supporting data'!G131</f>
        <v>4101196.8798749652</v>
      </c>
      <c r="H141" s="11">
        <f>'Activity data'!AJ14-'Net zero supporting data'!H131</f>
        <v>4126645.5055051409</v>
      </c>
      <c r="I141" s="11">
        <f>'Activity data'!AK14-'Net zero supporting data'!I131</f>
        <v>4153795.6084500188</v>
      </c>
      <c r="J141" s="11">
        <f>'Activity data'!AL14-'Net zero supporting data'!J131</f>
        <v>4178417.6749844728</v>
      </c>
      <c r="K141" s="11">
        <f>'Activity data'!AM14-'Net zero supporting data'!K131</f>
        <v>4190444.5959205567</v>
      </c>
      <c r="L141" s="11">
        <f>'Activity data'!AN14-'Net zero supporting data'!L131</f>
        <v>4203188.8562074713</v>
      </c>
      <c r="M141" s="11">
        <f>'Activity data'!AO14-'Net zero supporting data'!M131</f>
        <v>4216952.4238250293</v>
      </c>
      <c r="N141" s="11">
        <f>'Activity data'!AP14-'Net zero supporting data'!N131</f>
        <v>4231889.1638269862</v>
      </c>
      <c r="O141" s="11">
        <f>'Activity data'!AQ14-'Net zero supporting data'!O131</f>
        <v>4247979.9499967285</v>
      </c>
      <c r="P141" s="11">
        <f>'Activity data'!AR14-'Net zero supporting data'!P131</f>
        <v>4258142.1216630256</v>
      </c>
      <c r="Q141" s="11">
        <f>'Activity data'!AS14-'Net zero supporting data'!Q131</f>
        <v>4269291.2546956595</v>
      </c>
      <c r="R141" s="11">
        <f>'Activity data'!AT14-'Net zero supporting data'!R131</f>
        <v>4281343.1820205376</v>
      </c>
      <c r="S141" s="11">
        <f>'Activity data'!AU14-'Net zero supporting data'!S131</f>
        <v>4294235.5324535631</v>
      </c>
      <c r="T141" s="11">
        <f>'Activity data'!AV14-'Net zero supporting data'!T131</f>
        <v>4307868.137675059</v>
      </c>
      <c r="U141" s="11">
        <f>'Activity data'!AW14-'Net zero supporting data'!U131</f>
        <v>4230568.0721581737</v>
      </c>
      <c r="V141" s="11">
        <f>'Activity data'!AX14-'Net zero supporting data'!V131</f>
        <v>4153615.8369759615</v>
      </c>
      <c r="W141" s="11">
        <f>'Activity data'!AY14-'Net zero supporting data'!W131</f>
        <v>4076939.611807025</v>
      </c>
      <c r="X141" s="11">
        <f>'Activity data'!AZ14-'Net zero supporting data'!X131</f>
        <v>4000611.4861553125</v>
      </c>
      <c r="Y141" s="11">
        <f>'Activity data'!BA14-'Net zero supporting data'!Y131</f>
        <v>3924251.6431589597</v>
      </c>
      <c r="Z141" s="11">
        <f>'Activity data'!BB14-'Net zero supporting data'!Z131</f>
        <v>3843446.1472826125</v>
      </c>
      <c r="AA141" s="11">
        <f>'Activity data'!BC14-'Net zero supporting data'!AA131</f>
        <v>3762934.0505437413</v>
      </c>
      <c r="AB141" s="11">
        <f>'Activity data'!BD14-'Net zero supporting data'!AB131</f>
        <v>3682411.0183855603</v>
      </c>
      <c r="AC141" s="11">
        <f>'Activity data'!BE14-'Net zero supporting data'!AC131</f>
        <v>3601965.7470624326</v>
      </c>
      <c r="AD141" s="11">
        <f>'Activity data'!BF14-'Net zero supporting data'!AD131</f>
        <v>3521533.4540268281</v>
      </c>
      <c r="AE141" s="11">
        <f>'Activity data'!BG14-'Net zero supporting data'!AE131</f>
        <v>3525608.0907456712</v>
      </c>
      <c r="AF141" s="11">
        <f>'Activity data'!BH14-'Net zero supporting data'!AF131</f>
        <v>3529908.8850957593</v>
      </c>
      <c r="AG141" s="11">
        <f>'Activity data'!BI14-'Net zero supporting data'!AG131</f>
        <v>3534538.8224049956</v>
      </c>
      <c r="AH141" s="11">
        <f>'Activity data'!BJ14-'Net zero supporting data'!AH131</f>
        <v>3539514.7669695234</v>
      </c>
      <c r="AI141" s="11">
        <f>'Activity data'!BK14-'Net zero supporting data'!AI131</f>
        <v>3544834.0863901237</v>
      </c>
      <c r="AJ141" s="11">
        <f>'Activity data'!BL14-'Net zero supporting data'!AJ131</f>
        <v>3546623.1976727387</v>
      </c>
      <c r="AK141" s="11">
        <f>'Activity data'!BM14-'Net zero supporting data'!AK131</f>
        <v>3547279.6465179967</v>
      </c>
      <c r="AL141" s="11">
        <f>'Activity data'!BN14-'Net zero supporting data'!AL131</f>
        <v>3547910.4874712802</v>
      </c>
      <c r="AM141" s="11">
        <f>'Activity data'!BO14-'Net zero supporting data'!AM131</f>
        <v>3548774.4115804941</v>
      </c>
      <c r="AN141" s="11">
        <f>'Activity data'!BP14-'Net zero supporting data'!AN131</f>
        <v>3549754.8391004847</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21013.634775712126</v>
      </c>
      <c r="L157">
        <f>'Net zero Activity data'!AN47*'Net zero supporting data'!L154</f>
        <v>42016.344471405959</v>
      </c>
      <c r="M157">
        <f>'Net zero Activity data'!AO47*'Net zero supporting data'!M154</f>
        <v>63014.19247300188</v>
      </c>
      <c r="N157">
        <f>'Net zero Activity data'!AP47*'Net zero supporting data'!N154</f>
        <v>84007.230691993027</v>
      </c>
      <c r="O157">
        <f>'Net zero Activity data'!AQ47*'Net zero supporting data'!O154</f>
        <v>104992.72006194433</v>
      </c>
      <c r="P157">
        <f>'Net zero Activity data'!AR47*'Net zero supporting data'!P154</f>
        <v>125968.75158086792</v>
      </c>
      <c r="Q157">
        <f>'Net zero Activity data'!AS47*'Net zero supporting data'!Q154</f>
        <v>146935.94745059544</v>
      </c>
      <c r="R157">
        <f>'Net zero Activity data'!AT47*'Net zero supporting data'!R154</f>
        <v>167892.18098041823</v>
      </c>
      <c r="S157">
        <f>'Net zero Activity data'!AU47*'Net zero supporting data'!S154</f>
        <v>188837.69763493948</v>
      </c>
      <c r="T157">
        <f>'Net zero Activity data'!AV47*'Net zero supporting data'!T154</f>
        <v>209772.68346734607</v>
      </c>
      <c r="U157">
        <f>'Net zero Activity data'!AW47*'Net zero supporting data'!U154</f>
        <v>230699.30464784152</v>
      </c>
      <c r="V157">
        <f>'Net zero Activity data'!AX47*'Net zero supporting data'!V154</f>
        <v>251607.19192362699</v>
      </c>
      <c r="W157">
        <f>'Net zero Activity data'!AY47*'Net zero supporting data'!W154</f>
        <v>272501.57866470551</v>
      </c>
      <c r="X157">
        <f>'Net zero Activity data'!AZ47*'Net zero supporting data'!X154</f>
        <v>293381.98580852232</v>
      </c>
      <c r="Y157">
        <f>'Net zero Activity data'!BA47*'Net zero supporting data'!Y154</f>
        <v>314240.30288866395</v>
      </c>
      <c r="Z157">
        <f>'Net zero Activity data'!BB47*'Net zero supporting data'!Z154</f>
        <v>335093.24366485275</v>
      </c>
      <c r="AA157">
        <f>'Net zero Activity data'!BC47*'Net zero supporting data'!AA154</f>
        <v>355929.23375884228</v>
      </c>
      <c r="AB157">
        <f>'Net zero Activity data'!BD47*'Net zero supporting data'!AB154</f>
        <v>376744.98015154025</v>
      </c>
      <c r="AC157">
        <f>'Net zero Activity data'!BE47*'Net zero supporting data'!AC154</f>
        <v>397557.134039592</v>
      </c>
      <c r="AD157">
        <f>'Net zero Activity data'!BF47*'Net zero supporting data'!AD154</f>
        <v>418357.26667155337</v>
      </c>
      <c r="AE157">
        <f>'Net zero Activity data'!BG47*'Net zero supporting data'!AE154</f>
        <v>418235.32520100323</v>
      </c>
      <c r="AF157">
        <f>'Net zero Activity data'!BH47*'Net zero supporting data'!AF154</f>
        <v>418105.57810020371</v>
      </c>
      <c r="AG157">
        <f>'Net zero Activity data'!BI47*'Net zero supporting data'!AG154</f>
        <v>417985.53998164536</v>
      </c>
      <c r="AH157">
        <f>'Net zero Activity data'!BJ47*'Net zero supporting data'!AH154</f>
        <v>417866.54413191642</v>
      </c>
      <c r="AI157">
        <f>'Net zero Activity data'!BK47*'Net zero supporting data'!AI154</f>
        <v>417746.60797014873</v>
      </c>
      <c r="AJ157">
        <f>'Net zero Activity data'!BL47*'Net zero supporting data'!AJ154</f>
        <v>417625.27984634298</v>
      </c>
      <c r="AK157">
        <f>'Net zero Activity data'!BM47*'Net zero supporting data'!AK154</f>
        <v>417504.53818456718</v>
      </c>
      <c r="AL157">
        <f>'Net zero Activity data'!BN47*'Net zero supporting data'!AL154</f>
        <v>417478.55497608142</v>
      </c>
      <c r="AM157">
        <f>'Net zero Activity data'!BO47*'Net zero supporting data'!AM154</f>
        <v>417471.81175362546</v>
      </c>
      <c r="AN157">
        <f>'Net zero Activity data'!BP47*'Net zero supporting data'!AN154</f>
        <v>417466.45737135364</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138.68998951970005</v>
      </c>
      <c r="L158">
        <f>'Net zero Activity data'!AN48*'Net zero supporting data'!L155</f>
        <v>277.30787351127941</v>
      </c>
      <c r="M158">
        <f>'Net zero Activity data'!AO48*'Net zero supporting data'!M155</f>
        <v>415.89367032181246</v>
      </c>
      <c r="N158">
        <f>'Net zero Activity data'!AP48*'Net zero supporting data'!N155</f>
        <v>554.44772256715407</v>
      </c>
      <c r="O158">
        <f>'Net zero Activity data'!AQ48*'Net zero supporting data'!O155</f>
        <v>692.95195240883277</v>
      </c>
      <c r="P158">
        <f>'Net zero Activity data'!AR48*'Net zero supporting data'!P155</f>
        <v>831.39376043372829</v>
      </c>
      <c r="Q158">
        <f>'Net zero Activity data'!AS48*'Net zero supporting data'!Q155</f>
        <v>969.77725317393026</v>
      </c>
      <c r="R158">
        <f>'Net zero Activity data'!AT48*'Net zero supporting data'!R155</f>
        <v>1108.0883944707605</v>
      </c>
      <c r="S158">
        <f>'Net zero Activity data'!AU48*'Net zero supporting data'!S155</f>
        <v>1246.3288043906009</v>
      </c>
      <c r="T158">
        <f>'Net zero Activity data'!AV48*'Net zero supporting data'!T155</f>
        <v>1384.4997108844843</v>
      </c>
      <c r="U158">
        <f>'Net zero Activity data'!AW48*'Net zero supporting data'!U155</f>
        <v>1522.6154106757544</v>
      </c>
      <c r="V158">
        <f>'Net zero Activity data'!AX48*'Net zero supporting data'!V155</f>
        <v>1660.6074666959387</v>
      </c>
      <c r="W158">
        <f>'Net zero Activity data'!AY48*'Net zero supporting data'!W155</f>
        <v>1798.5104191870566</v>
      </c>
      <c r="X158">
        <f>'Net zero Activity data'!AZ48*'Net zero supporting data'!X155</f>
        <v>1936.3211063362478</v>
      </c>
      <c r="Y158">
        <f>'Net zero Activity data'!BA48*'Net zero supporting data'!Y155</f>
        <v>2073.9859990651826</v>
      </c>
      <c r="Z158">
        <f>'Net zero Activity data'!BB48*'Net zero supporting data'!Z155</f>
        <v>2211.6154081880281</v>
      </c>
      <c r="AA158">
        <f>'Net zero Activity data'!BC48*'Net zero supporting data'!AA155</f>
        <v>2349.1329428083595</v>
      </c>
      <c r="AB158">
        <f>'Net zero Activity data'!BD48*'Net zero supporting data'!AB155</f>
        <v>2486.516869000166</v>
      </c>
      <c r="AC158">
        <f>'Net zero Activity data'!BE48*'Net zero supporting data'!AC155</f>
        <v>2623.8770846613074</v>
      </c>
      <c r="AD158">
        <f>'Net zero Activity data'!BF48*'Net zero supporting data'!AD155</f>
        <v>2761.1579600322525</v>
      </c>
      <c r="AE158">
        <f>'Net zero Activity data'!BG48*'Net zero supporting data'!AE155</f>
        <v>2760.3531463266222</v>
      </c>
      <c r="AF158">
        <f>'Net zero Activity data'!BH48*'Net zero supporting data'!AF155</f>
        <v>2759.4968154613448</v>
      </c>
      <c r="AG158">
        <f>'Net zero Activity data'!BI48*'Net zero supporting data'!AG155</f>
        <v>2758.70456387886</v>
      </c>
      <c r="AH158">
        <f>'Net zero Activity data'!BJ48*'Net zero supporting data'!AH155</f>
        <v>2757.9191912706488</v>
      </c>
      <c r="AI158">
        <f>'Net zero Activity data'!BK48*'Net zero supporting data'!AI155</f>
        <v>2757.1276126029825</v>
      </c>
      <c r="AJ158">
        <f>'Net zero Activity data'!BL48*'Net zero supporting data'!AJ155</f>
        <v>2756.3268469858644</v>
      </c>
      <c r="AK158">
        <f>'Net zero Activity data'!BM48*'Net zero supporting data'!AK155</f>
        <v>2755.5299520181438</v>
      </c>
      <c r="AL158">
        <f>'Net zero Activity data'!BN48*'Net zero supporting data'!AL155</f>
        <v>2755.3584628421377</v>
      </c>
      <c r="AM158">
        <f>'Net zero Activity data'!BO48*'Net zero supporting data'!AM155</f>
        <v>2755.3139575739287</v>
      </c>
      <c r="AN158">
        <f>'Net zero Activity data'!BP48*'Net zero supporting data'!AN155</f>
        <v>2755.2786186509347</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1025422.8509539994</v>
      </c>
      <c r="L159">
        <f>'Net zero Activity data'!AN50*'Net zero supporting data'!L156</f>
        <v>2063745.2223250729</v>
      </c>
      <c r="M159">
        <f>'Net zero Activity data'!AO50*'Net zero supporting data'!M156</f>
        <v>3112180.853938824</v>
      </c>
      <c r="N159">
        <f>'Net zero Activity data'!AP50*'Net zero supporting data'!N156</f>
        <v>4175690.7397339046</v>
      </c>
      <c r="O159">
        <f>'Net zero Activity data'!AQ50*'Net zero supporting data'!O156</f>
        <v>5259063.0361992326</v>
      </c>
      <c r="P159">
        <f>'Net zero Activity data'!AR50*'Net zero supporting data'!P156</f>
        <v>6358298.597413619</v>
      </c>
      <c r="Q159">
        <f>'Net zero Activity data'!AS50*'Net zero supporting data'!Q156</f>
        <v>7481397.9619818265</v>
      </c>
      <c r="R159">
        <f>'Net zero Activity data'!AT50*'Net zero supporting data'!R156</f>
        <v>8629055.7210041787</v>
      </c>
      <c r="S159">
        <f>'Net zero Activity data'!AU50*'Net zero supporting data'!S156</f>
        <v>9801941.9521694928</v>
      </c>
      <c r="T159">
        <f>'Net zero Activity data'!AV50*'Net zero supporting data'!T156</f>
        <v>10996172.007381588</v>
      </c>
      <c r="U159">
        <f>'Net zero Activity data'!AW50*'Net zero supporting data'!U156</f>
        <v>12230354.654911447</v>
      </c>
      <c r="V159">
        <f>'Net zero Activity data'!AX50*'Net zero supporting data'!V156</f>
        <v>13499285.482639201</v>
      </c>
      <c r="W159">
        <f>'Net zero Activity data'!AY50*'Net zero supporting data'!W156</f>
        <v>14805587.631939</v>
      </c>
      <c r="X159">
        <f>'Net zero Activity data'!AZ50*'Net zero supporting data'!X156</f>
        <v>16171099.267340811</v>
      </c>
      <c r="Y159">
        <f>'Net zero Activity data'!BA50*'Net zero supporting data'!Y156</f>
        <v>17556108.645726759</v>
      </c>
      <c r="Z159">
        <f>'Net zero Activity data'!BB50*'Net zero supporting data'!Z156</f>
        <v>18982803.864737466</v>
      </c>
      <c r="AA159">
        <f>'Net zero Activity data'!BC50*'Net zero supporting data'!AA156</f>
        <v>20469485.232607622</v>
      </c>
      <c r="AB159">
        <f>'Net zero Activity data'!BD50*'Net zero supporting data'!AB156</f>
        <v>21972989.785762705</v>
      </c>
      <c r="AC159">
        <f>'Net zero Activity data'!BE50*'Net zero supporting data'!AC156</f>
        <v>23516860.777417578</v>
      </c>
      <c r="AD159">
        <f>'Net zero Activity data'!BF50*'Net zero supporting data'!AD156</f>
        <v>25097474.126295839</v>
      </c>
      <c r="AE159">
        <f>'Net zero Activity data'!BG50*'Net zero supporting data'!AE156</f>
        <v>25463823.379728153</v>
      </c>
      <c r="AF159">
        <f>'Net zero Activity data'!BH50*'Net zero supporting data'!AF156</f>
        <v>25809005.608330689</v>
      </c>
      <c r="AG159">
        <f>'Net zero Activity data'!BI50*'Net zero supporting data'!AG156</f>
        <v>26159450.087083336</v>
      </c>
      <c r="AH159">
        <f>'Net zero Activity data'!BJ50*'Net zero supporting data'!AH156</f>
        <v>26521685.539469708</v>
      </c>
      <c r="AI159">
        <f>'Net zero Activity data'!BK50*'Net zero supporting data'!AI156</f>
        <v>26897596.528244447</v>
      </c>
      <c r="AJ159">
        <f>'Net zero Activity data'!BL50*'Net zero supporting data'!AJ156</f>
        <v>27271089.060285006</v>
      </c>
      <c r="AK159">
        <f>'Net zero Activity data'!BM50*'Net zero supporting data'!AK156</f>
        <v>27320895.672128309</v>
      </c>
      <c r="AL159">
        <f>'Net zero Activity data'!BN50*'Net zero supporting data'!AL156</f>
        <v>27305277.141027514</v>
      </c>
      <c r="AM159">
        <f>'Net zero Activity data'!BO50*'Net zero supporting data'!AM156</f>
        <v>27286318.723802257</v>
      </c>
      <c r="AN159">
        <f>'Net zero Activity data'!BP50*'Net zero supporting data'!AN156</f>
        <v>27238726.502609428</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2998306.4370398941</v>
      </c>
      <c r="L160">
        <f>'Net zero Activity data'!AN51*'Net zero supporting data'!L156</f>
        <v>6034330.6946503529</v>
      </c>
      <c r="M160">
        <f>'Net zero Activity data'!AO51*'Net zero supporting data'!M156</f>
        <v>9099925.8295402396</v>
      </c>
      <c r="N160">
        <f>'Net zero Activity data'!AP51*'Net zero supporting data'!N156</f>
        <v>12209597.642947095</v>
      </c>
      <c r="O160">
        <f>'Net zero Activity data'!AQ51*'Net zero supporting data'!O156</f>
        <v>15377346.564458504</v>
      </c>
      <c r="P160">
        <f>'Net zero Activity data'!AR51*'Net zero supporting data'!P156</f>
        <v>18591479.208319496</v>
      </c>
      <c r="Q160">
        <f>'Net zero Activity data'!AS51*'Net zero supporting data'!Q156</f>
        <v>21875388.915507533</v>
      </c>
      <c r="R160">
        <f>'Net zero Activity data'!AT51*'Net zero supporting data'!R156</f>
        <v>25231106.650092971</v>
      </c>
      <c r="S160">
        <f>'Net zero Activity data'!AU51*'Net zero supporting data'!S156</f>
        <v>28660591.699647602</v>
      </c>
      <c r="T160">
        <f>'Net zero Activity data'!AV51*'Net zero supporting data'!T156</f>
        <v>32152485.466709323</v>
      </c>
      <c r="U160">
        <f>'Net zero Activity data'!AW51*'Net zero supporting data'!U156</f>
        <v>35761199.445658602</v>
      </c>
      <c r="V160">
        <f>'Net zero Activity data'!AX51*'Net zero supporting data'!V156</f>
        <v>39471516.08761254</v>
      </c>
      <c r="W160">
        <f>'Net zero Activity data'!AY51*'Net zero supporting data'!W156</f>
        <v>43291105.381259292</v>
      </c>
      <c r="X160">
        <f>'Net zero Activity data'!AZ51*'Net zero supporting data'!X156</f>
        <v>47283821.481226325</v>
      </c>
      <c r="Y160">
        <f>'Net zero Activity data'!BA51*'Net zero supporting data'!Y156</f>
        <v>51333548.411645107</v>
      </c>
      <c r="Z160">
        <f>'Net zero Activity data'!BB51*'Net zero supporting data'!Z156</f>
        <v>55505163.521328025</v>
      </c>
      <c r="AA160">
        <f>'Net zero Activity data'!BC51*'Net zero supporting data'!AA156</f>
        <v>59852176.376527533</v>
      </c>
      <c r="AB160">
        <f>'Net zero Activity data'!BD51*'Net zero supporting data'!AB156</f>
        <v>64248379.733659372</v>
      </c>
      <c r="AC160">
        <f>'Net zero Activity data'!BE51*'Net zero supporting data'!AC156</f>
        <v>68762613.376815826</v>
      </c>
      <c r="AD160">
        <f>'Net zero Activity data'!BF51*'Net zero supporting data'!AD156</f>
        <v>73384280.598297998</v>
      </c>
      <c r="AE160">
        <f>'Net zero Activity data'!BG51*'Net zero supporting data'!AE156</f>
        <v>74455475.104787648</v>
      </c>
      <c r="AF160">
        <f>'Net zero Activity data'!BH51*'Net zero supporting data'!AF156</f>
        <v>75464777.849511802</v>
      </c>
      <c r="AG160">
        <f>'Net zero Activity data'!BI51*'Net zero supporting data'!AG156</f>
        <v>76489467.259828344</v>
      </c>
      <c r="AH160">
        <f>'Net zero Activity data'!BJ51*'Net zero supporting data'!AH156</f>
        <v>77548633.132330269</v>
      </c>
      <c r="AI160">
        <f>'Net zero Activity data'!BK51*'Net zero supporting data'!AI156</f>
        <v>78647785.873415321</v>
      </c>
      <c r="AJ160">
        <f>'Net zero Activity data'!BL51*'Net zero supporting data'!AJ156</f>
        <v>79739867.117715359</v>
      </c>
      <c r="AK160">
        <f>'Net zero Activity data'!BM51*'Net zero supporting data'!AK156</f>
        <v>79885500.194604576</v>
      </c>
      <c r="AL160">
        <f>'Net zero Activity data'!BN51*'Net zero supporting data'!AL156</f>
        <v>79839832.066287488</v>
      </c>
      <c r="AM160">
        <f>'Net zero Activity data'!BO51*'Net zero supporting data'!AM156</f>
        <v>79784398.208587036</v>
      </c>
      <c r="AN160">
        <f>'Net zero Activity data'!BP51*'Net zero supporting data'!AN156</f>
        <v>79645239.945220143</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160392.48877427576</v>
      </c>
      <c r="L161">
        <f>'Net zero Activity data'!AN52*'Net zero supporting data'!L156</f>
        <v>322802.66828146647</v>
      </c>
      <c r="M161">
        <f>'Net zero Activity data'!AO52*'Net zero supporting data'!M156</f>
        <v>486794.72299110261</v>
      </c>
      <c r="N161">
        <f>'Net zero Activity data'!AP52*'Net zero supporting data'!N156</f>
        <v>653144.63148009416</v>
      </c>
      <c r="O161">
        <f>'Net zero Activity data'!AQ52*'Net zero supporting data'!O156</f>
        <v>822601.33779155859</v>
      </c>
      <c r="P161">
        <f>'Net zero Activity data'!AR52*'Net zero supporting data'!P156</f>
        <v>994539.31171942118</v>
      </c>
      <c r="Q161">
        <f>'Net zero Activity data'!AS52*'Net zero supporting data'!Q156</f>
        <v>1170209.9651053024</v>
      </c>
      <c r="R161">
        <f>'Net zero Activity data'!AT52*'Net zero supporting data'!R156</f>
        <v>1349721.9430756085</v>
      </c>
      <c r="S161">
        <f>'Net zero Activity data'!AU52*'Net zero supporting data'!S156</f>
        <v>1533180.056468212</v>
      </c>
      <c r="T161">
        <f>'Net zero Activity data'!AV52*'Net zero supporting data'!T156</f>
        <v>1719976.6843630411</v>
      </c>
      <c r="U161">
        <f>'Net zero Activity data'!AW52*'Net zero supporting data'!U156</f>
        <v>1913022.5349164717</v>
      </c>
      <c r="V161">
        <f>'Net zero Activity data'!AX52*'Net zero supporting data'!V156</f>
        <v>2111503.555065677</v>
      </c>
      <c r="W161">
        <f>'Net zero Activity data'!AY52*'Net zero supporting data'!W156</f>
        <v>2315830.0459591192</v>
      </c>
      <c r="X161">
        <f>'Net zero Activity data'!AZ52*'Net zero supporting data'!X156</f>
        <v>2529417.8448350322</v>
      </c>
      <c r="Y161">
        <f>'Net zero Activity data'!BA52*'Net zero supporting data'!Y156</f>
        <v>2746055.4016910773</v>
      </c>
      <c r="Z161">
        <f>'Net zero Activity data'!BB52*'Net zero supporting data'!Z156</f>
        <v>2969213.288885219</v>
      </c>
      <c r="AA161">
        <f>'Net zero Activity data'!BC52*'Net zero supporting data'!AA156</f>
        <v>3201753.9665044039</v>
      </c>
      <c r="AB161">
        <f>'Net zero Activity data'!BD52*'Net zero supporting data'!AB156</f>
        <v>3436926.0586219579</v>
      </c>
      <c r="AC161">
        <f>'Net zero Activity data'!BE52*'Net zero supporting data'!AC156</f>
        <v>3678412.1055415832</v>
      </c>
      <c r="AD161">
        <f>'Net zero Activity data'!BF52*'Net zero supporting data'!AD156</f>
        <v>3925645.2431497099</v>
      </c>
      <c r="AE161">
        <f>'Net zero Activity data'!BG52*'Net zero supporting data'!AE156</f>
        <v>3982948.1094393963</v>
      </c>
      <c r="AF161">
        <f>'Net zero Activity data'!BH52*'Net zero supporting data'!AF156</f>
        <v>4036940.1154442392</v>
      </c>
      <c r="AG161">
        <f>'Net zero Activity data'!BI52*'Net zero supporting data'!AG156</f>
        <v>4091755.2213023226</v>
      </c>
      <c r="AH161">
        <f>'Net zero Activity data'!BJ52*'Net zero supporting data'!AH156</f>
        <v>4148414.6234957431</v>
      </c>
      <c r="AI161">
        <f>'Net zero Activity data'!BK52*'Net zero supporting data'!AI156</f>
        <v>4207213.0976969814</v>
      </c>
      <c r="AJ161">
        <f>'Net zero Activity data'!BL52*'Net zero supporting data'!AJ156</f>
        <v>4265633.2866920456</v>
      </c>
      <c r="AK161">
        <f>'Net zero Activity data'!BM52*'Net zero supporting data'!AK156</f>
        <v>4273423.8351701982</v>
      </c>
      <c r="AL161">
        <f>'Net zero Activity data'!BN52*'Net zero supporting data'!AL156</f>
        <v>4270980.8477997445</v>
      </c>
      <c r="AM161">
        <f>'Net zero Activity data'!BO52*'Net zero supporting data'!AM156</f>
        <v>4268015.4489702256</v>
      </c>
      <c r="AN161">
        <f>'Net zero Activity data'!BP52*'Net zero supporting data'!AN156</f>
        <v>4260571.2665080242</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1016109.5087488097</v>
      </c>
      <c r="L162">
        <f>'Net zero Activity data'!AN53*'Net zero supporting data'!L156</f>
        <v>2036559.1038387287</v>
      </c>
      <c r="M162">
        <f>'Net zero Activity data'!AO53*'Net zero supporting data'!M156</f>
        <v>3050906.3873853558</v>
      </c>
      <c r="N162">
        <f>'Net zero Activity data'!AP53*'Net zero supporting data'!N156</f>
        <v>4072455.5759315412</v>
      </c>
      <c r="O162">
        <f>'Net zero Activity data'!AQ53*'Net zero supporting data'!O156</f>
        <v>5113275.7889735671</v>
      </c>
      <c r="P162">
        <f>'Net zero Activity data'!AR53*'Net zero supporting data'!P156</f>
        <v>6171608.8435758054</v>
      </c>
      <c r="Q162">
        <f>'Net zero Activity data'!AS53*'Net zero supporting data'!Q156</f>
        <v>7260034.7408710904</v>
      </c>
      <c r="R162">
        <f>'Net zero Activity data'!AT53*'Net zero supporting data'!R156</f>
        <v>8377741.8914002124</v>
      </c>
      <c r="S162">
        <f>'Net zero Activity data'!AU53*'Net zero supporting data'!S156</f>
        <v>9523882.4136148598</v>
      </c>
      <c r="T162">
        <f>'Net zero Activity data'!AV53*'Net zero supporting data'!T156</f>
        <v>10685218.572145639</v>
      </c>
      <c r="U162">
        <f>'Net zero Activity data'!AW53*'Net zero supporting data'!U156</f>
        <v>11826308.482927611</v>
      </c>
      <c r="V162">
        <f>'Net zero Activity data'!AX53*'Net zero supporting data'!V156</f>
        <v>12991768.971254908</v>
      </c>
      <c r="W162">
        <f>'Net zero Activity data'!AY53*'Net zero supporting data'!W156</f>
        <v>14183069.301902696</v>
      </c>
      <c r="X162">
        <f>'Net zero Activity data'!AZ53*'Net zero supporting data'!X156</f>
        <v>15448952.46085549</v>
      </c>
      <c r="Y162">
        <f>'Net zero Activity data'!BA53*'Net zero supporting data'!Y156</f>
        <v>16683997.635472445</v>
      </c>
      <c r="Z162">
        <f>'Net zero Activity data'!BB53*'Net zero supporting data'!Z156</f>
        <v>17959155.50127133</v>
      </c>
      <c r="AA162">
        <f>'Net zero Activity data'!BC53*'Net zero supporting data'!AA156</f>
        <v>19292262.336112205</v>
      </c>
      <c r="AB162">
        <f>'Net zero Activity data'!BD53*'Net zero supporting data'!AB156</f>
        <v>20577305.630363327</v>
      </c>
      <c r="AC162">
        <f>'Net zero Activity data'!BE53*'Net zero supporting data'!AC156</f>
        <v>21864712.337903224</v>
      </c>
      <c r="AD162">
        <f>'Net zero Activity data'!BF53*'Net zero supporting data'!AD156</f>
        <v>23141576.06426594</v>
      </c>
      <c r="AE162">
        <f>'Net zero Activity data'!BG53*'Net zero supporting data'!AE156</f>
        <v>23425433.796045069</v>
      </c>
      <c r="AF162">
        <f>'Net zero Activity data'!BH53*'Net zero supporting data'!AF156</f>
        <v>23638213.276953924</v>
      </c>
      <c r="AG162">
        <f>'Net zero Activity data'!BI53*'Net zero supporting data'!AG156</f>
        <v>23836433.225855984</v>
      </c>
      <c r="AH162">
        <f>'Net zero Activity data'!BJ53*'Net zero supporting data'!AH156</f>
        <v>24032845.850922957</v>
      </c>
      <c r="AI162">
        <f>'Net zero Activity data'!BK53*'Net zero supporting data'!AI156</f>
        <v>24230148.029526211</v>
      </c>
      <c r="AJ162">
        <f>'Net zero Activity data'!BL53*'Net zero supporting data'!AJ156</f>
        <v>24415971.040498324</v>
      </c>
      <c r="AK162">
        <f>'Net zero Activity data'!BM53*'Net zero supporting data'!AK156</f>
        <v>23977686.501960691</v>
      </c>
      <c r="AL162">
        <f>'Net zero Activity data'!BN53*'Net zero supporting data'!AL156</f>
        <v>23421633.418350365</v>
      </c>
      <c r="AM162">
        <f>'Net zero Activity data'!BO53*'Net zero supporting data'!AM156</f>
        <v>22865426.050097473</v>
      </c>
      <c r="AN162">
        <f>'Net zero Activity data'!BP53*'Net zero supporting data'!AN156</f>
        <v>22265730.50830875</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1235859.6804556483</v>
      </c>
      <c r="L163">
        <f>'Net zero Activity data'!AN55*'Net zero supporting data'!L156</f>
        <v>2535856.1291720071</v>
      </c>
      <c r="M163">
        <f>'Net zero Activity data'!AO55*'Net zero supporting data'!M156</f>
        <v>3888009.1981743644</v>
      </c>
      <c r="N163">
        <f>'Net zero Activity data'!AP55*'Net zero supporting data'!N156</f>
        <v>5310169.3880086178</v>
      </c>
      <c r="O163">
        <f>'Net zero Activity data'!AQ55*'Net zero supporting data'!O156</f>
        <v>6820206.6344128633</v>
      </c>
      <c r="P163">
        <f>'Net zero Activity data'!AR55*'Net zero supporting data'!P156</f>
        <v>8418692.1298885737</v>
      </c>
      <c r="Q163">
        <f>'Net zero Activity data'!AS55*'Net zero supporting data'!Q156</f>
        <v>10126109.480608165</v>
      </c>
      <c r="R163">
        <f>'Net zero Activity data'!AT55*'Net zero supporting data'!R156</f>
        <v>11945539.98721165</v>
      </c>
      <c r="S163">
        <f>'Net zero Activity data'!AU55*'Net zero supporting data'!S156</f>
        <v>13880073.293615853</v>
      </c>
      <c r="T163">
        <f>'Net zero Activity data'!AV55*'Net zero supporting data'!T156</f>
        <v>15914404.46333323</v>
      </c>
      <c r="U163">
        <f>'Net zero Activity data'!AW55*'Net zero supporting data'!U156</f>
        <v>18198052.211418558</v>
      </c>
      <c r="V163">
        <f>'Net zero Activity data'!AX55*'Net zero supporting data'!V156</f>
        <v>20655677.209728185</v>
      </c>
      <c r="W163">
        <f>'Net zero Activity data'!AY55*'Net zero supporting data'!W156</f>
        <v>23300888.780624118</v>
      </c>
      <c r="X163">
        <f>'Net zero Activity data'!AZ55*'Net zero supporting data'!X156</f>
        <v>26228708.434641104</v>
      </c>
      <c r="Y163">
        <f>'Net zero Activity data'!BA55*'Net zero supporting data'!Y156</f>
        <v>29275670.46282319</v>
      </c>
      <c r="Z163">
        <f>'Net zero Activity data'!BB55*'Net zero supporting data'!Z156</f>
        <v>32574930.864758603</v>
      </c>
      <c r="AA163">
        <f>'Net zero Activity data'!BC55*'Net zero supporting data'!AA156</f>
        <v>36177819.476033971</v>
      </c>
      <c r="AB163">
        <f>'Net zero Activity data'!BD55*'Net zero supporting data'!AB156</f>
        <v>39901479.606516503</v>
      </c>
      <c r="AC163">
        <f>'Net zero Activity data'!BE55*'Net zero supporting data'!AC156</f>
        <v>43850456.984818272</v>
      </c>
      <c r="AD163">
        <f>'Net zero Activity data'!BF55*'Net zero supporting data'!AD156</f>
        <v>48012120.996534638</v>
      </c>
      <c r="AE163">
        <f>'Net zero Activity data'!BG55*'Net zero supporting data'!AE156</f>
        <v>49972334.126081459</v>
      </c>
      <c r="AF163">
        <f>'Net zero Activity data'!BH55*'Net zero supporting data'!AF156</f>
        <v>51853953.074787237</v>
      </c>
      <c r="AG163">
        <f>'Net zero Activity data'!BI55*'Net zero supporting data'!AG156</f>
        <v>53774984.79083214</v>
      </c>
      <c r="AH163">
        <f>'Net zero Activity data'!BJ55*'Net zero supporting data'!AH156</f>
        <v>55765807.377749681</v>
      </c>
      <c r="AI163">
        <f>'Net zero Activity data'!BK55*'Net zero supporting data'!AI156</f>
        <v>57836236.116241038</v>
      </c>
      <c r="AJ163">
        <f>'Net zero Activity data'!BL55*'Net zero supporting data'!AJ156</f>
        <v>59960051.42955225</v>
      </c>
      <c r="AK163">
        <f>'Net zero Activity data'!BM55*'Net zero supporting data'!AK156</f>
        <v>60590949.16355598</v>
      </c>
      <c r="AL163">
        <f>'Net zero Activity data'!BN55*'Net zero supporting data'!AL156</f>
        <v>60912193.701553792</v>
      </c>
      <c r="AM163">
        <f>'Net zero Activity data'!BO55*'Net zero supporting data'!AM156</f>
        <v>61211471.240712054</v>
      </c>
      <c r="AN163">
        <f>'Net zero Activity data'!BP55*'Net zero supporting data'!AN156</f>
        <v>61368105.502931863</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189708.35683427146</v>
      </c>
      <c r="L164">
        <f>'Net zero Activity data'!AN56*'Net zero supporting data'!L156</f>
        <v>380050.36220034416</v>
      </c>
      <c r="M164">
        <f>'Net zero Activity data'!AO56*'Net zero supporting data'!M156</f>
        <v>571146.76235942543</v>
      </c>
      <c r="N164">
        <f>'Net zero Activity data'!AP56*'Net zero supporting data'!N156</f>
        <v>763134.87290558743</v>
      </c>
      <c r="O164">
        <f>'Net zero Activity data'!AQ56*'Net zero supporting data'!O156</f>
        <v>956143.02648966957</v>
      </c>
      <c r="P164">
        <f>'Net zero Activity data'!AR56*'Net zero supporting data'!P156</f>
        <v>1149012.7868777087</v>
      </c>
      <c r="Q164">
        <f>'Net zero Activity data'!AS56*'Net zero supporting data'!Q156</f>
        <v>1342686.9854582869</v>
      </c>
      <c r="R164">
        <f>'Net zero Activity data'!AT56*'Net zero supporting data'!R156</f>
        <v>1537253.4833323441</v>
      </c>
      <c r="S164">
        <f>'Net zero Activity data'!AU56*'Net zero supporting data'!S156</f>
        <v>1732795.0312062502</v>
      </c>
      <c r="T164">
        <f>'Net zero Activity data'!AV56*'Net zero supporting data'!T156</f>
        <v>1929374.4942316192</v>
      </c>
      <c r="U164">
        <f>'Net zero Activity data'!AW56*'Net zero supporting data'!U156</f>
        <v>2125279.3566382397</v>
      </c>
      <c r="V164">
        <f>'Net zero Activity data'!AX56*'Net zero supporting data'!V156</f>
        <v>2322053.7529996135</v>
      </c>
      <c r="W164">
        <f>'Net zero Activity data'!AY56*'Net zero supporting data'!W156</f>
        <v>2519766.7928191372</v>
      </c>
      <c r="X164">
        <f>'Net zero Activity data'!AZ56*'Net zero supporting data'!X156</f>
        <v>2718549.9658239083</v>
      </c>
      <c r="Y164">
        <f>'Net zero Activity data'!BA56*'Net zero supporting data'!Y156</f>
        <v>2918323.1081290534</v>
      </c>
      <c r="Z164">
        <f>'Net zero Activity data'!BB56*'Net zero supporting data'!Z156</f>
        <v>3116675.7755094436</v>
      </c>
      <c r="AA164">
        <f>'Net zero Activity data'!BC56*'Net zero supporting data'!AA156</f>
        <v>3315920.2937333118</v>
      </c>
      <c r="AB164">
        <f>'Net zero Activity data'!BD56*'Net zero supporting data'!AB156</f>
        <v>3515954.083234217</v>
      </c>
      <c r="AC164">
        <f>'Net zero Activity data'!BE56*'Net zero supporting data'!AC156</f>
        <v>3716899.2261452465</v>
      </c>
      <c r="AD164">
        <f>'Net zero Activity data'!BF56*'Net zero supporting data'!AD156</f>
        <v>3918783.9296775642</v>
      </c>
      <c r="AE164">
        <f>'Net zero Activity data'!BG56*'Net zero supporting data'!AE156</f>
        <v>3922495.3846097789</v>
      </c>
      <c r="AF164">
        <f>'Net zero Activity data'!BH56*'Net zero supporting data'!AF156</f>
        <v>3926433.9579304918</v>
      </c>
      <c r="AG164">
        <f>'Net zero Activity data'!BI56*'Net zero supporting data'!AG156</f>
        <v>3930678.9024540088</v>
      </c>
      <c r="AH164">
        <f>'Net zero Activity data'!BJ56*'Net zero supporting data'!AH156</f>
        <v>3935242.6489396286</v>
      </c>
      <c r="AI164">
        <f>'Net zero Activity data'!BK56*'Net zero supporting data'!AI156</f>
        <v>3940122.5222405149</v>
      </c>
      <c r="AJ164">
        <f>'Net zero Activity data'!BL56*'Net zero supporting data'!AJ156</f>
        <v>3942271.6412972468</v>
      </c>
      <c r="AK164">
        <f>'Net zero Activity data'!BM56*'Net zero supporting data'!AK156</f>
        <v>3943563.2477802089</v>
      </c>
      <c r="AL164">
        <f>'Net zero Activity data'!BN56*'Net zero supporting data'!AL156</f>
        <v>3944864.9842065414</v>
      </c>
      <c r="AM164">
        <f>'Net zero Activity data'!BO56*'Net zero supporting data'!AM156</f>
        <v>3946379.8256601496</v>
      </c>
      <c r="AN164">
        <f>'Net zero Activity data'!BP56*'Net zero supporting data'!AN156</f>
        <v>3948015.0940667875</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23959.785813592527</v>
      </c>
      <c r="L165">
        <f>'Net zero Activity data'!AN58*'Net zero supporting data'!L156</f>
        <v>48065.307832419407</v>
      </c>
      <c r="M165">
        <f>'Net zero Activity data'!AO58*'Net zero supporting data'!M156</f>
        <v>72334.050395978353</v>
      </c>
      <c r="N165">
        <f>'Net zero Activity data'!AP58*'Net zero supporting data'!N156</f>
        <v>96787.016872498003</v>
      </c>
      <c r="O165">
        <f>'Net zero Activity data'!AQ58*'Net zero supporting data'!O156</f>
        <v>121443.78408133793</v>
      </c>
      <c r="P165">
        <f>'Net zero Activity data'!AR58*'Net zero supporting data'!P156</f>
        <v>146081.16756613966</v>
      </c>
      <c r="Q165">
        <f>'Net zero Activity data'!AS58*'Net zero supporting data'!Q156</f>
        <v>170874.26211661019</v>
      </c>
      <c r="R165">
        <f>'Net zero Activity data'!AT58*'Net zero supporting data'!R156</f>
        <v>195836.14728720582</v>
      </c>
      <c r="S165">
        <f>'Net zero Activity data'!AU58*'Net zero supporting data'!S156</f>
        <v>220979.09926259951</v>
      </c>
      <c r="T165">
        <f>'Net zero Activity data'!AV58*'Net zero supporting data'!T156</f>
        <v>246311.80660967488</v>
      </c>
      <c r="U165">
        <f>'Net zero Activity data'!AW58*'Net zero supporting data'!U156</f>
        <v>271511.43515833013</v>
      </c>
      <c r="V165">
        <f>'Net zero Activity data'!AX58*'Net zero supporting data'!V156</f>
        <v>296865.11636132078</v>
      </c>
      <c r="W165">
        <f>'Net zero Activity data'!AY58*'Net zero supporting data'!W156</f>
        <v>322383.35140824097</v>
      </c>
      <c r="X165">
        <f>'Net zero Activity data'!AZ58*'Net zero supporting data'!X156</f>
        <v>348088.29062473442</v>
      </c>
      <c r="Y165">
        <f>'Net zero Activity data'!BA58*'Net zero supporting data'!Y156</f>
        <v>373962.82063666481</v>
      </c>
      <c r="Z165">
        <f>'Net zero Activity data'!BB58*'Net zero supporting data'!Z156</f>
        <v>399559.01995184534</v>
      </c>
      <c r="AA165">
        <f>'Net zero Activity data'!BC58*'Net zero supporting data'!AA156</f>
        <v>425304.42908940266</v>
      </c>
      <c r="AB165">
        <f>'Net zero Activity data'!BD58*'Net zero supporting data'!AB156</f>
        <v>451178.40938144899</v>
      </c>
      <c r="AC165">
        <f>'Net zero Activity data'!BE58*'Net zero supporting data'!AC156</f>
        <v>477201.89053245675</v>
      </c>
      <c r="AD165">
        <f>'Net zero Activity data'!BF58*'Net zero supporting data'!AD156</f>
        <v>503378.4922011834</v>
      </c>
      <c r="AE165">
        <f>'Net zero Activity data'!BG58*'Net zero supporting data'!AE156</f>
        <v>503960.93292326538</v>
      </c>
      <c r="AF165">
        <f>'Net zero Activity data'!BH58*'Net zero supporting data'!AF156</f>
        <v>504575.70129149966</v>
      </c>
      <c r="AG165">
        <f>'Net zero Activity data'!BI58*'Net zero supporting data'!AG156</f>
        <v>505237.51833573199</v>
      </c>
      <c r="AH165">
        <f>'Net zero Activity data'!BJ58*'Net zero supporting data'!AH156</f>
        <v>505948.79468873795</v>
      </c>
      <c r="AI165">
        <f>'Net zero Activity data'!BK58*'Net zero supporting data'!AI156</f>
        <v>506709.15406752395</v>
      </c>
      <c r="AJ165">
        <f>'Net zero Activity data'!BL58*'Net zero supporting data'!AJ156</f>
        <v>506964.89496891835</v>
      </c>
      <c r="AK165">
        <f>'Net zero Activity data'!BM58*'Net zero supporting data'!AK156</f>
        <v>507058.72972421645</v>
      </c>
      <c r="AL165">
        <f>'Net zero Activity data'!BN58*'Net zero supporting data'!AL156</f>
        <v>507148.90401107993</v>
      </c>
      <c r="AM165">
        <f>'Net zero Activity data'!BO58*'Net zero supporting data'!AM156</f>
        <v>507272.39589924453</v>
      </c>
      <c r="AN165">
        <f>'Net zero Activity data'!BP58*'Net zero supporting data'!AN156</f>
        <v>507412.54113232781</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326932.49247106531</v>
      </c>
      <c r="L166">
        <f>'Net zero Activity data'!AN62*'Net zero supporting data'!L156</f>
        <v>652824.05814986769</v>
      </c>
      <c r="M166">
        <f>'Net zero Activity data'!AO62*'Net zero supporting data'!M156</f>
        <v>974395.47777532483</v>
      </c>
      <c r="N166">
        <f>'Net zero Activity data'!AP62*'Net zero supporting data'!N156</f>
        <v>1296185.893003091</v>
      </c>
      <c r="O166">
        <f>'Net zero Activity data'!AQ62*'Net zero supporting data'!O156</f>
        <v>1622288.7521184306</v>
      </c>
      <c r="P166">
        <f>'Net zero Activity data'!AR62*'Net zero supporting data'!P156</f>
        <v>1952919.6517520286</v>
      </c>
      <c r="Q166">
        <f>'Net zero Activity data'!AS62*'Net zero supporting data'!Q156</f>
        <v>2291822.3253789642</v>
      </c>
      <c r="R166">
        <f>'Net zero Activity data'!AT62*'Net zero supporting data'!R156</f>
        <v>2638803.3777746828</v>
      </c>
      <c r="S166">
        <f>'Net zero Activity data'!AU62*'Net zero supporting data'!S156</f>
        <v>2993655.8057579598</v>
      </c>
      <c r="T166">
        <f>'Net zero Activity data'!AV62*'Net zero supporting data'!T156</f>
        <v>3352128.6917364132</v>
      </c>
      <c r="U166">
        <f>'Net zero Activity data'!AW62*'Net zero supporting data'!U156</f>
        <v>3736355.8841519728</v>
      </c>
      <c r="V166">
        <f>'Net zero Activity data'!AX62*'Net zero supporting data'!V156</f>
        <v>4135119.9629007815</v>
      </c>
      <c r="W166">
        <f>'Net zero Activity data'!AY62*'Net zero supporting data'!W156</f>
        <v>4549563.9480584105</v>
      </c>
      <c r="X166">
        <f>'Net zero Activity data'!AZ62*'Net zero supporting data'!X156</f>
        <v>4996800.8813830968</v>
      </c>
      <c r="Y166">
        <f>'Net zero Activity data'!BA62*'Net zero supporting data'!Y156</f>
        <v>5442217.5564699201</v>
      </c>
      <c r="Z166">
        <f>'Net zero Activity data'!BB62*'Net zero supporting data'!Z156</f>
        <v>5911623.5857160836</v>
      </c>
      <c r="AA166">
        <f>'Net zero Activity data'!BC62*'Net zero supporting data'!AA156</f>
        <v>6411100.1468657609</v>
      </c>
      <c r="AB166">
        <f>'Net zero Activity data'!BD62*'Net zero supporting data'!AB156</f>
        <v>6904897.2859984459</v>
      </c>
      <c r="AC166">
        <f>'Net zero Activity data'!BE62*'Net zero supporting data'!AC156</f>
        <v>7411027.0472285571</v>
      </c>
      <c r="AD166">
        <f>'Net zero Activity data'!BF62*'Net zero supporting data'!AD156</f>
        <v>7925690.5320555922</v>
      </c>
      <c r="AE166">
        <f>'Net zero Activity data'!BG62*'Net zero supporting data'!AE156</f>
        <v>8070435.7429926433</v>
      </c>
      <c r="AF166">
        <f>'Net zero Activity data'!BH62*'Net zero supporting data'!AF156</f>
        <v>8192617.2050258713</v>
      </c>
      <c r="AG166">
        <f>'Net zero Activity data'!BI62*'Net zero supporting data'!AG156</f>
        <v>8312374.5511065172</v>
      </c>
      <c r="AH166">
        <f>'Net zero Activity data'!BJ62*'Net zero supporting data'!AH156</f>
        <v>8434374.4249305855</v>
      </c>
      <c r="AI166">
        <f>'Net zero Activity data'!BK62*'Net zero supporting data'!AI156</f>
        <v>8559715.1265138444</v>
      </c>
      <c r="AJ166">
        <f>'Net zero Activity data'!BL62*'Net zero supporting data'!AJ156</f>
        <v>8685184.8354840968</v>
      </c>
      <c r="AK166">
        <f>'Net zero Activity data'!BM62*'Net zero supporting data'!AK156</f>
        <v>8582217.0154649131</v>
      </c>
      <c r="AL166">
        <f>'Net zero Activity data'!BN62*'Net zero supporting data'!AL156</f>
        <v>8435431.8590533379</v>
      </c>
      <c r="AM166">
        <f>'Net zero Activity data'!BO62*'Net zero supporting data'!AM156</f>
        <v>8288129.984377522</v>
      </c>
      <c r="AN166">
        <f>'Net zero Activity data'!BP62*'Net zero supporting data'!AN156</f>
        <v>8123817.3576568281</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546266.67296646594</v>
      </c>
      <c r="L167">
        <f>'Net zero Activity data'!AN64*'Net zero supporting data'!L156</f>
        <v>1111279.3292744192</v>
      </c>
      <c r="M167">
        <f>'Net zero Activity data'!AO64*'Net zero supporting data'!M156</f>
        <v>1692182.0980300496</v>
      </c>
      <c r="N167">
        <f>'Net zero Activity data'!AP64*'Net zero supporting data'!N156</f>
        <v>2293189.128070334</v>
      </c>
      <c r="O167">
        <f>'Net zero Activity data'!AQ64*'Net zero supporting data'!O156</f>
        <v>2918476.9904258479</v>
      </c>
      <c r="P167">
        <f>'Net zero Activity data'!AR64*'Net zero supporting data'!P156</f>
        <v>3565807.9830412292</v>
      </c>
      <c r="Q167">
        <f>'Net zero Activity data'!AS64*'Net zero supporting data'!Q156</f>
        <v>4241404.0248910263</v>
      </c>
      <c r="R167">
        <f>'Net zero Activity data'!AT64*'Net zero supporting data'!R156</f>
        <v>4945867.2507342864</v>
      </c>
      <c r="S167">
        <f>'Net zero Activity data'!AU64*'Net zero supporting data'!S156</f>
        <v>5679797.0608709734</v>
      </c>
      <c r="T167">
        <f>'Net zero Activity data'!AV64*'Net zero supporting data'!T156</f>
        <v>6439516.6689283224</v>
      </c>
      <c r="U167">
        <f>'Net zero Activity data'!AW64*'Net zero supporting data'!U156</f>
        <v>7245026.3106618598</v>
      </c>
      <c r="V167">
        <f>'Net zero Activity data'!AX64*'Net zero supporting data'!V156</f>
        <v>8089608.1916621057</v>
      </c>
      <c r="W167">
        <f>'Net zero Activity data'!AY64*'Net zero supporting data'!W156</f>
        <v>8975890.6427386813</v>
      </c>
      <c r="X167">
        <f>'Net zero Activity data'!AZ64*'Net zero supporting data'!X156</f>
        <v>9924966.8167222831</v>
      </c>
      <c r="Y167">
        <f>'Net zero Activity data'!BA64*'Net zero supporting data'!Y156</f>
        <v>10899008.352568878</v>
      </c>
      <c r="Z167">
        <f>'Net zero Activity data'!BB64*'Net zero supporting data'!Z156</f>
        <v>11922820.333907161</v>
      </c>
      <c r="AA167">
        <f>'Net zero Activity data'!BC64*'Net zero supporting data'!AA156</f>
        <v>13011417.167888284</v>
      </c>
      <c r="AB167">
        <f>'Net zero Activity data'!BD64*'Net zero supporting data'!AB156</f>
        <v>14123169.028072128</v>
      </c>
      <c r="AC167">
        <f>'Net zero Activity data'!BE64*'Net zero supporting data'!AC156</f>
        <v>15281013.674339324</v>
      </c>
      <c r="AD167">
        <f>'Net zero Activity data'!BF64*'Net zero supporting data'!AD156</f>
        <v>16481578.18087009</v>
      </c>
      <c r="AE167">
        <f>'Net zero Activity data'!BG64*'Net zero supporting data'!AE156</f>
        <v>16905807.542223215</v>
      </c>
      <c r="AF167">
        <f>'Net zero Activity data'!BH64*'Net zero supporting data'!AF156</f>
        <v>17310120.591923479</v>
      </c>
      <c r="AG167">
        <f>'Net zero Activity data'!BI64*'Net zero supporting data'!AG156</f>
        <v>17720490.884549733</v>
      </c>
      <c r="AH167">
        <f>'Net zero Activity data'!BJ64*'Net zero supporting data'!AH156</f>
        <v>18143459.19632693</v>
      </c>
      <c r="AI167">
        <f>'Net zero Activity data'!BK64*'Net zero supporting data'!AI156</f>
        <v>18581016.430020448</v>
      </c>
      <c r="AJ167">
        <f>'Net zero Activity data'!BL64*'Net zero supporting data'!AJ156</f>
        <v>19021350.896084767</v>
      </c>
      <c r="AK167">
        <f>'Net zero Activity data'!BM64*'Net zero supporting data'!AK156</f>
        <v>19137803.916924313</v>
      </c>
      <c r="AL167">
        <f>'Net zero Activity data'!BN64*'Net zero supporting data'!AL156</f>
        <v>19187411.531661671</v>
      </c>
      <c r="AM167">
        <f>'Net zero Activity data'!BO64*'Net zero supporting data'!AM156</f>
        <v>19232313.678314943</v>
      </c>
      <c r="AN167">
        <f>'Net zero Activity data'!BP64*'Net zero supporting data'!AN156</f>
        <v>19246895.445061047</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2220964.5787942265</v>
      </c>
      <c r="L168">
        <f>'Net zero Activity data'!AN65*'Net zero supporting data'!L156</f>
        <v>4515752.4824294709</v>
      </c>
      <c r="M168">
        <f>'Net zero Activity data'!AO65*'Net zero supporting data'!M156</f>
        <v>6848447.6767418142</v>
      </c>
      <c r="N168">
        <f>'Net zero Activity data'!AP65*'Net zero supporting data'!N156</f>
        <v>9266367.8274601214</v>
      </c>
      <c r="O168">
        <f>'Net zero Activity data'!AQ65*'Net zero supporting data'!O156</f>
        <v>11814706.418417403</v>
      </c>
      <c r="P168">
        <f>'Net zero Activity data'!AR65*'Net zero supporting data'!P156</f>
        <v>14510681.85298893</v>
      </c>
      <c r="Q168">
        <f>'Net zero Activity data'!AS65*'Net zero supporting data'!Q156</f>
        <v>17390597.532675639</v>
      </c>
      <c r="R168">
        <f>'Net zero Activity data'!AT65*'Net zero supporting data'!R156</f>
        <v>20456555.402669683</v>
      </c>
      <c r="S168">
        <f>'Net zero Activity data'!AU65*'Net zero supporting data'!S156</f>
        <v>23710613.863906767</v>
      </c>
      <c r="T168">
        <f>'Net zero Activity data'!AV65*'Net zero supporting data'!T156</f>
        <v>27107505.009627853</v>
      </c>
      <c r="U168">
        <f>'Net zero Activity data'!AW65*'Net zero supporting data'!U156</f>
        <v>30931550.638772067</v>
      </c>
      <c r="V168">
        <f>'Net zero Activity data'!AX65*'Net zero supporting data'!V156</f>
        <v>35045913.888142668</v>
      </c>
      <c r="W168">
        <f>'Net zero Activity data'!AY65*'Net zero supporting data'!W156</f>
        <v>39472964.632055722</v>
      </c>
      <c r="X168">
        <f>'Net zero Activity data'!AZ65*'Net zero supporting data'!X156</f>
        <v>44433156.63645725</v>
      </c>
      <c r="Y168">
        <f>'Net zero Activity data'!BA65*'Net zero supporting data'!Y156</f>
        <v>49511639.358930327</v>
      </c>
      <c r="Z168">
        <f>'Net zero Activity data'!BB65*'Net zero supporting data'!Z156</f>
        <v>55061858.019301385</v>
      </c>
      <c r="AA168">
        <f>'Net zero Activity data'!BC65*'Net zero supporting data'!AA156</f>
        <v>61154242.213578098</v>
      </c>
      <c r="AB168">
        <f>'Net zero Activity data'!BD65*'Net zero supporting data'!AB156</f>
        <v>67342619.853313819</v>
      </c>
      <c r="AC168">
        <f>'Net zero Activity data'!BE65*'Net zero supporting data'!AC156</f>
        <v>73864466.452221468</v>
      </c>
      <c r="AD168">
        <f>'Net zero Activity data'!BF65*'Net zero supporting data'!AD156</f>
        <v>80679108.754256934</v>
      </c>
      <c r="AE168">
        <f>'Net zero Activity data'!BG65*'Net zero supporting data'!AE156</f>
        <v>83964948.107228711</v>
      </c>
      <c r="AF168">
        <f>'Net zero Activity data'!BH65*'Net zero supporting data'!AF156</f>
        <v>87009930.456020206</v>
      </c>
      <c r="AG168">
        <f>'Net zero Activity data'!BI65*'Net zero supporting data'!AG156</f>
        <v>90082747.289664358</v>
      </c>
      <c r="AH168">
        <f>'Net zero Activity data'!BJ65*'Net zero supporting data'!AH156</f>
        <v>93249375.23147808</v>
      </c>
      <c r="AI168">
        <f>'Net zero Activity data'!BK65*'Net zero supporting data'!AI156</f>
        <v>96528558.054082721</v>
      </c>
      <c r="AJ168">
        <f>'Net zero Activity data'!BL65*'Net zero supporting data'!AJ156</f>
        <v>99906822.249366969</v>
      </c>
      <c r="AK168">
        <f>'Net zero Activity data'!BM65*'Net zero supporting data'!AK156</f>
        <v>100029987.6627578</v>
      </c>
      <c r="AL168">
        <f>'Net zero Activity data'!BN65*'Net zero supporting data'!AL156</f>
        <v>99493127.228062972</v>
      </c>
      <c r="AM168">
        <f>'Net zero Activity data'!BO65*'Net zero supporting data'!AM156</f>
        <v>98917930.047957927</v>
      </c>
      <c r="AN168">
        <f>'Net zero Activity data'!BP65*'Net zero supporting data'!AN156</f>
        <v>98054041.199069142</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399259.06073853036</v>
      </c>
      <c r="L169">
        <f>'Net zero Activity data'!AN47-'Net zero supporting data'!L157</f>
        <v>378147.10024265357</v>
      </c>
      <c r="M169">
        <f>'Net zero Activity data'!AO47-'Net zero supporting data'!M157</f>
        <v>357080.42401367723</v>
      </c>
      <c r="N169">
        <f>'Net zero Activity data'!AP47-'Net zero supporting data'!N157</f>
        <v>336028.92276797205</v>
      </c>
      <c r="O169">
        <f>'Net zero Activity data'!AQ47-'Net zero supporting data'!O157</f>
        <v>314978.160185833</v>
      </c>
      <c r="P169">
        <f>'Net zero Activity data'!AR47-'Net zero supporting data'!P157</f>
        <v>293927.08702202514</v>
      </c>
      <c r="Q169">
        <f>'Net zero Activity data'!AS47-'Net zero supporting data'!Q157</f>
        <v>272881.04526539159</v>
      </c>
      <c r="R169">
        <f>'Net zero Activity data'!AT47-'Net zero supporting data'!R157</f>
        <v>251838.2714706274</v>
      </c>
      <c r="S169">
        <f>'Net zero Activity data'!AU47-'Net zero supporting data'!S157</f>
        <v>230801.63044270387</v>
      </c>
      <c r="T169">
        <f>'Net zero Activity data'!AV47-'Net zero supporting data'!T157</f>
        <v>209772.68346734607</v>
      </c>
      <c r="U169">
        <f>'Net zero Activity data'!AW47-'Net zero supporting data'!U157</f>
        <v>188753.97653005211</v>
      </c>
      <c r="V169">
        <f>'Net zero Activity data'!AX47-'Net zero supporting data'!V157</f>
        <v>167738.12794908462</v>
      </c>
      <c r="W169">
        <f>'Net zero Activity data'!AY47-'Net zero supporting data'!W157</f>
        <v>146731.61928099522</v>
      </c>
      <c r="X169">
        <f>'Net zero Activity data'!AZ47-'Net zero supporting data'!X157</f>
        <v>125735.13677508093</v>
      </c>
      <c r="Y169">
        <f>'Net zero Activity data'!BA47-'Net zero supporting data'!Y157</f>
        <v>104746.7676295545</v>
      </c>
      <c r="Z169">
        <f>'Net zero Activity data'!BB47-'Net zero supporting data'!Z157</f>
        <v>83773.310916213028</v>
      </c>
      <c r="AA169">
        <f>'Net zero Activity data'!BC47-'Net zero supporting data'!AA157</f>
        <v>62811.041251560266</v>
      </c>
      <c r="AB169">
        <f>'Net zero Activity data'!BD47-'Net zero supporting data'!AB157</f>
        <v>41860.553350170958</v>
      </c>
      <c r="AC169">
        <f>'Net zero Activity data'!BE47-'Net zero supporting data'!AC157</f>
        <v>20924.059686294117</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2635.1098008743006</v>
      </c>
      <c r="L170">
        <f>'Net zero Activity data'!AN48-'Net zero supporting data'!L158</f>
        <v>2495.7708616015143</v>
      </c>
      <c r="M170">
        <f>'Net zero Activity data'!AO48-'Net zero supporting data'!M158</f>
        <v>2356.7307984902704</v>
      </c>
      <c r="N170">
        <f>'Net zero Activity data'!AP48-'Net zero supporting data'!N158</f>
        <v>2217.7908902686163</v>
      </c>
      <c r="O170">
        <f>'Net zero Activity data'!AQ48-'Net zero supporting data'!O158</f>
        <v>2078.8558572264983</v>
      </c>
      <c r="P170">
        <f>'Net zero Activity data'!AR48-'Net zero supporting data'!P158</f>
        <v>1939.9187743453658</v>
      </c>
      <c r="Q170">
        <f>'Net zero Activity data'!AS48-'Net zero supporting data'!Q158</f>
        <v>1801.014898751585</v>
      </c>
      <c r="R170">
        <f>'Net zero Activity data'!AT48-'Net zero supporting data'!R158</f>
        <v>1662.1325917061411</v>
      </c>
      <c r="S170">
        <f>'Net zero Activity data'!AU48-'Net zero supporting data'!S158</f>
        <v>1523.290760921846</v>
      </c>
      <c r="T170">
        <f>'Net zero Activity data'!AV48-'Net zero supporting data'!T158</f>
        <v>1384.4997108844843</v>
      </c>
      <c r="U170">
        <f>'Net zero Activity data'!AW48-'Net zero supporting data'!U158</f>
        <v>1245.7762450983441</v>
      </c>
      <c r="V170">
        <f>'Net zero Activity data'!AX48-'Net zero supporting data'!V158</f>
        <v>1107.0716444639586</v>
      </c>
      <c r="W170">
        <f>'Net zero Activity data'!AY48-'Net zero supporting data'!W158</f>
        <v>968.42868725456833</v>
      </c>
      <c r="X170">
        <f>'Net zero Activity data'!AZ48-'Net zero supporting data'!X158</f>
        <v>829.85190271553392</v>
      </c>
      <c r="Y170">
        <f>'Net zero Activity data'!BA48-'Net zero supporting data'!Y158</f>
        <v>691.3286663550598</v>
      </c>
      <c r="Z170">
        <f>'Net zero Activity data'!BB48-'Net zero supporting data'!Z158</f>
        <v>552.90385204700624</v>
      </c>
      <c r="AA170">
        <f>'Net zero Activity data'!BC48-'Net zero supporting data'!AA158</f>
        <v>414.55287226029759</v>
      </c>
      <c r="AB170">
        <f>'Net zero Activity data'!BD48-'Net zero supporting data'!AB158</f>
        <v>276.2796521111286</v>
      </c>
      <c r="AC170">
        <f>'Net zero Activity data'!BE48-'Net zero supporting data'!AC158</f>
        <v>138.09879392954144</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20399477.19036686</v>
      </c>
      <c r="D171">
        <f>'Net zero Activity data'!AF50-'Net zero supporting data'!D159</f>
        <v>20560385.837839566</v>
      </c>
      <c r="E171">
        <f>'Net zero Activity data'!AG50-'Net zero supporting data'!E159</f>
        <v>20663786.784143396</v>
      </c>
      <c r="F171">
        <f>'Net zero Activity data'!AH50-'Net zero supporting data'!F159</f>
        <v>20732497.185878474</v>
      </c>
      <c r="G171">
        <f>'Net zero Activity data'!AI50-'Net zero supporting data'!G159</f>
        <v>20765840.779266842</v>
      </c>
      <c r="H171">
        <f>'Net zero Activity data'!AJ50-'Net zero supporting data'!H159</f>
        <v>20839509.186275803</v>
      </c>
      <c r="I171">
        <f>'Net zero Activity data'!AK50-'Net zero supporting data'!I159</f>
        <v>20924019.222796652</v>
      </c>
      <c r="J171">
        <f>'Net zero Activity data'!AL50-'Net zero supporting data'!J159</f>
        <v>20295051.218873963</v>
      </c>
      <c r="K171">
        <f>'Net zero Activity data'!AM50-'Net zero supporting data'!K159</f>
        <v>19483034.168125987</v>
      </c>
      <c r="L171">
        <f>'Net zero Activity data'!AN50-'Net zero supporting data'!L159</f>
        <v>18573707.000925656</v>
      </c>
      <c r="M171">
        <f>'Net zero Activity data'!AO50-'Net zero supporting data'!M159</f>
        <v>17635691.505653333</v>
      </c>
      <c r="N171">
        <f>'Net zero Activity data'!AP50-'Net zero supporting data'!N159</f>
        <v>16702762.958935618</v>
      </c>
      <c r="O171">
        <f>'Net zero Activity data'!AQ50-'Net zero supporting data'!O159</f>
        <v>15777189.108597698</v>
      </c>
      <c r="P171">
        <f>'Net zero Activity data'!AR50-'Net zero supporting data'!P159</f>
        <v>14836030.060631778</v>
      </c>
      <c r="Q171">
        <f>'Net zero Activity data'!AS50-'Net zero supporting data'!Q159</f>
        <v>13894024.786537681</v>
      </c>
      <c r="R171">
        <f>'Net zero Activity data'!AT50-'Net zero supporting data'!R159</f>
        <v>12943583.581506269</v>
      </c>
      <c r="S171">
        <f>'Net zero Activity data'!AU50-'Net zero supporting data'!S159</f>
        <v>11980151.274873827</v>
      </c>
      <c r="T171">
        <f>'Net zero Activity data'!AV50-'Net zero supporting data'!T159</f>
        <v>10996172.007381588</v>
      </c>
      <c r="U171">
        <f>'Net zero Activity data'!AW50-'Net zero supporting data'!U159</f>
        <v>10006653.80856391</v>
      </c>
      <c r="V171">
        <f>'Net zero Activity data'!AX50-'Net zero supporting data'!V159</f>
        <v>8999523.6550927982</v>
      </c>
      <c r="W171">
        <f>'Net zero Activity data'!AY50-'Net zero supporting data'!W159</f>
        <v>7972239.4941209946</v>
      </c>
      <c r="X171">
        <f>'Net zero Activity data'!AZ50-'Net zero supporting data'!X159</f>
        <v>6930471.114574628</v>
      </c>
      <c r="Y171">
        <f>'Net zero Activity data'!BA50-'Net zero supporting data'!Y159</f>
        <v>5852036.215242248</v>
      </c>
      <c r="Z171">
        <f>'Net zero Activity data'!BB50-'Net zero supporting data'!Z159</f>
        <v>4745700.966184359</v>
      </c>
      <c r="AA171">
        <f>'Net zero Activity data'!BC50-'Net zero supporting data'!AA159</f>
        <v>3612262.099871926</v>
      </c>
      <c r="AB171">
        <f>'Net zero Activity data'!BD50-'Net zero supporting data'!AB159</f>
        <v>2441443.3095291778</v>
      </c>
      <c r="AC171">
        <f>'Net zero Activity data'!BE50-'Net zero supporting data'!AC159</f>
        <v>1237729.514600914</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59647474.907762975</v>
      </c>
      <c r="D172">
        <f>'Net zero Activity data'!AF51-'Net zero supporting data'!D160</f>
        <v>60117967.088665649</v>
      </c>
      <c r="E172">
        <f>'Net zero Activity data'!AG51-'Net zero supporting data'!E160</f>
        <v>60420308.43263936</v>
      </c>
      <c r="F172">
        <f>'Net zero Activity data'!AH51-'Net zero supporting data'!F160</f>
        <v>60621215.638502978</v>
      </c>
      <c r="G172">
        <f>'Net zero Activity data'!AI51-'Net zero supporting data'!G160</f>
        <v>60718711.330740973</v>
      </c>
      <c r="H172">
        <f>'Net zero Activity data'!AJ51-'Net zero supporting data'!H160</f>
        <v>60934115.599073708</v>
      </c>
      <c r="I172">
        <f>'Net zero Activity data'!AK51-'Net zero supporting data'!I160</f>
        <v>61181220.475134552</v>
      </c>
      <c r="J172">
        <f>'Net zero Activity data'!AL51-'Net zero supporting data'!J160</f>
        <v>59342136.420103937</v>
      </c>
      <c r="K172">
        <f>'Net zero Activity data'!AM51-'Net zero supporting data'!K160</f>
        <v>56967822.30375798</v>
      </c>
      <c r="L172">
        <f>'Net zero Activity data'!AN51-'Net zero supporting data'!L160</f>
        <v>54308976.251853175</v>
      </c>
      <c r="M172">
        <f>'Net zero Activity data'!AO51-'Net zero supporting data'!M160</f>
        <v>51566246.367394686</v>
      </c>
      <c r="N172">
        <f>'Net zero Activity data'!AP51-'Net zero supporting data'!N160</f>
        <v>48838390.571788378</v>
      </c>
      <c r="O172">
        <f>'Net zero Activity data'!AQ51-'Net zero supporting data'!O160</f>
        <v>46132039.693375513</v>
      </c>
      <c r="P172">
        <f>'Net zero Activity data'!AR51-'Net zero supporting data'!P160</f>
        <v>43380118.152745485</v>
      </c>
      <c r="Q172">
        <f>'Net zero Activity data'!AS51-'Net zero supporting data'!Q160</f>
        <v>40625722.271656848</v>
      </c>
      <c r="R172">
        <f>'Net zero Activity data'!AT51-'Net zero supporting data'!R160</f>
        <v>37846659.975139454</v>
      </c>
      <c r="S172">
        <f>'Net zero Activity data'!AU51-'Net zero supporting data'!S160</f>
        <v>35029612.07734707</v>
      </c>
      <c r="T172">
        <f>'Net zero Activity data'!AV51-'Net zero supporting data'!T160</f>
        <v>32152485.466709323</v>
      </c>
      <c r="U172">
        <f>'Net zero Activity data'!AW51-'Net zero supporting data'!U160</f>
        <v>29259163.182811581</v>
      </c>
      <c r="V172">
        <f>'Net zero Activity data'!AX51-'Net zero supporting data'!V160</f>
        <v>26314344.05840835</v>
      </c>
      <c r="W172">
        <f>'Net zero Activity data'!AY51-'Net zero supporting data'!W160</f>
        <v>23310595.205293454</v>
      </c>
      <c r="X172">
        <f>'Net zero Activity data'!AZ51-'Net zero supporting data'!X160</f>
        <v>20264494.920525551</v>
      </c>
      <c r="Y172">
        <f>'Net zero Activity data'!BA51-'Net zero supporting data'!Y160</f>
        <v>17111182.803881682</v>
      </c>
      <c r="Z172">
        <f>'Net zero Activity data'!BB51-'Net zero supporting data'!Z160</f>
        <v>13876290.880331986</v>
      </c>
      <c r="AA172">
        <f>'Net zero Activity data'!BC51-'Net zero supporting data'!AA160</f>
        <v>10562148.772328362</v>
      </c>
      <c r="AB172">
        <f>'Net zero Activity data'!BD51-'Net zero supporting data'!AB160</f>
        <v>7138708.8592954576</v>
      </c>
      <c r="AC172">
        <f>'Net zero Activity data'!BE51-'Net zero supporting data'!AC160</f>
        <v>3619084.9145692289</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3190803.5921112793</v>
      </c>
      <c r="D173">
        <f>'Net zero Activity data'!AF52-'Net zero supporting data'!D161</f>
        <v>3215972.2709733113</v>
      </c>
      <c r="E173">
        <f>'Net zero Activity data'!AG52-'Net zero supporting data'!E161</f>
        <v>3232145.8281588736</v>
      </c>
      <c r="F173">
        <f>'Net zero Activity data'!AH52-'Net zero supporting data'!F161</f>
        <v>3242893.2308803126</v>
      </c>
      <c r="G173">
        <f>'Net zero Activity data'!AI52-'Net zero supporting data'!G161</f>
        <v>3248108.7006967533</v>
      </c>
      <c r="H173">
        <f>'Net zero Activity data'!AJ52-'Net zero supporting data'!H161</f>
        <v>3259631.6145202648</v>
      </c>
      <c r="I173">
        <f>'Net zero Activity data'!AK52-'Net zero supporting data'!I161</f>
        <v>3272850.3321169848</v>
      </c>
      <c r="J173">
        <f>'Net zero Activity data'!AL52-'Net zero supporting data'!J161</f>
        <v>3174469.7046376048</v>
      </c>
      <c r="K173">
        <f>'Net zero Activity data'!AM52-'Net zero supporting data'!K161</f>
        <v>3047457.2867112388</v>
      </c>
      <c r="L173">
        <f>'Net zero Activity data'!AN52-'Net zero supporting data'!L161</f>
        <v>2905224.0145331975</v>
      </c>
      <c r="M173">
        <f>'Net zero Activity data'!AO52-'Net zero supporting data'!M161</f>
        <v>2758503.4302829141</v>
      </c>
      <c r="N173">
        <f>'Net zero Activity data'!AP52-'Net zero supporting data'!N161</f>
        <v>2612578.5259203766</v>
      </c>
      <c r="O173">
        <f>'Net zero Activity data'!AQ52-'Net zero supporting data'!O161</f>
        <v>2467804.013374676</v>
      </c>
      <c r="P173">
        <f>'Net zero Activity data'!AR52-'Net zero supporting data'!P161</f>
        <v>2320591.7273453162</v>
      </c>
      <c r="Q173">
        <f>'Net zero Activity data'!AS52-'Net zero supporting data'!Q161</f>
        <v>2173247.0780527042</v>
      </c>
      <c r="R173">
        <f>'Net zero Activity data'!AT52-'Net zero supporting data'!R161</f>
        <v>2024582.9146134132</v>
      </c>
      <c r="S173">
        <f>'Net zero Activity data'!AU52-'Net zero supporting data'!S161</f>
        <v>1873886.7356833704</v>
      </c>
      <c r="T173">
        <f>'Net zero Activity data'!AV52-'Net zero supporting data'!T161</f>
        <v>1719976.6843630411</v>
      </c>
      <c r="U173">
        <f>'Net zero Activity data'!AW52-'Net zero supporting data'!U161</f>
        <v>1565200.2558407495</v>
      </c>
      <c r="V173">
        <f>'Net zero Activity data'!AX52-'Net zero supporting data'!V161</f>
        <v>1407669.0367104509</v>
      </c>
      <c r="W173">
        <f>'Net zero Activity data'!AY52-'Net zero supporting data'!W161</f>
        <v>1246985.4093626016</v>
      </c>
      <c r="X173">
        <f>'Net zero Activity data'!AZ52-'Net zero supporting data'!X161</f>
        <v>1084036.2192150126</v>
      </c>
      <c r="Y173">
        <f>'Net zero Activity data'!BA52-'Net zero supporting data'!Y161</f>
        <v>915351.80056369118</v>
      </c>
      <c r="Z173">
        <f>'Net zero Activity data'!BB52-'Net zero supporting data'!Z161</f>
        <v>742303.32222130336</v>
      </c>
      <c r="AA173">
        <f>'Net zero Activity data'!BC52-'Net zero supporting data'!AA161</f>
        <v>565015.40585371712</v>
      </c>
      <c r="AB173">
        <f>'Net zero Activity data'!BD52-'Net zero supporting data'!AB161</f>
        <v>381880.67318021599</v>
      </c>
      <c r="AC173">
        <f>'Net zero Activity data'!BE52-'Net zero supporting data'!AC161</f>
        <v>193600.63713376597</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25454532.089860555</v>
      </c>
      <c r="C174">
        <f>'Net zero Activity data'!AE53-'Net zero supporting data'!C162</f>
        <v>25233773.062151946</v>
      </c>
      <c r="D174">
        <f>'Net zero Activity data'!AF53-'Net zero supporting data'!D162</f>
        <v>25149736.783242296</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23201224.762306098</v>
      </c>
      <c r="I174">
        <f>'Net zero Activity data'!AK53-'Net zero supporting data'!I162</f>
        <v>22731815.556191605</v>
      </c>
      <c r="J174">
        <f>'Net zero Activity data'!AL53-'Net zero supporting data'!J162</f>
        <v>19997369.733895183</v>
      </c>
      <c r="K174">
        <f>'Net zero Activity data'!AM53-'Net zero supporting data'!K162</f>
        <v>19306080.666227382</v>
      </c>
      <c r="L174">
        <f>'Net zero Activity data'!AN53-'Net zero supporting data'!L162</f>
        <v>18329031.934548557</v>
      </c>
      <c r="M174">
        <f>'Net zero Activity data'!AO53-'Net zero supporting data'!M162</f>
        <v>17288469.528517012</v>
      </c>
      <c r="N174">
        <f>'Net zero Activity data'!AP53-'Net zero supporting data'!N162</f>
        <v>16289822.303726163</v>
      </c>
      <c r="O174">
        <f>'Net zero Activity data'!AQ53-'Net zero supporting data'!O162</f>
        <v>15339827.366920702</v>
      </c>
      <c r="P174">
        <f>'Net zero Activity data'!AR53-'Net zero supporting data'!P162</f>
        <v>14400420.635010213</v>
      </c>
      <c r="Q174">
        <f>'Net zero Activity data'!AS53-'Net zero supporting data'!Q162</f>
        <v>13482921.661617741</v>
      </c>
      <c r="R174">
        <f>'Net zero Activity data'!AT53-'Net zero supporting data'!R162</f>
        <v>12566612.837100321</v>
      </c>
      <c r="S174">
        <f>'Net zero Activity data'!AU53-'Net zero supporting data'!S162</f>
        <v>11640300.727751499</v>
      </c>
      <c r="T174">
        <f>'Net zero Activity data'!AV53-'Net zero supporting data'!T162</f>
        <v>10685218.572145639</v>
      </c>
      <c r="U174">
        <f>'Net zero Activity data'!AW53-'Net zero supporting data'!U162</f>
        <v>9676070.5769407693</v>
      </c>
      <c r="V174">
        <f>'Net zero Activity data'!AX53-'Net zero supporting data'!V162</f>
        <v>8661179.3141699359</v>
      </c>
      <c r="W174">
        <f>'Net zero Activity data'!AY53-'Net zero supporting data'!W162</f>
        <v>7637037.3164091408</v>
      </c>
      <c r="X174">
        <f>'Net zero Activity data'!AZ53-'Net zero supporting data'!X162</f>
        <v>6620979.6260809172</v>
      </c>
      <c r="Y174">
        <f>'Net zero Activity data'!BA53-'Net zero supporting data'!Y162</f>
        <v>5561332.5451574754</v>
      </c>
      <c r="Z174">
        <f>'Net zero Activity data'!BB53-'Net zero supporting data'!Z162</f>
        <v>4489788.8753178231</v>
      </c>
      <c r="AA174">
        <f>'Net zero Activity data'!BC53-'Net zero supporting data'!AA162</f>
        <v>3404516.8828433231</v>
      </c>
      <c r="AB174">
        <f>'Net zero Activity data'!BD53-'Net zero supporting data'!AB162</f>
        <v>2286367.292262584</v>
      </c>
      <c r="AC174">
        <f>'Net zero Activity data'!BE53-'Net zero supporting data'!AC162</f>
        <v>1150774.3335738443</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22601454.870712787</v>
      </c>
      <c r="D175">
        <f>'Net zero Activity data'!AF55-'Net zero supporting data'!D163</f>
        <v>23476461.448728904</v>
      </c>
      <c r="E175">
        <f>'Net zero Activity data'!AG55-'Net zero supporting data'!E163</f>
        <v>24129022.140224975</v>
      </c>
      <c r="F175">
        <f>'Net zero Activity data'!AH55-'Net zero supporting data'!F163</f>
        <v>24632268.790066551</v>
      </c>
      <c r="G175">
        <f>'Net zero Activity data'!AI55-'Net zero supporting data'!G163</f>
        <v>24979009.110318452</v>
      </c>
      <c r="H175">
        <f>'Net zero Activity data'!AJ55-'Net zero supporting data'!H163</f>
        <v>25452454.13795951</v>
      </c>
      <c r="I175">
        <f>'Net zero Activity data'!AK55-'Net zero supporting data'!I163</f>
        <v>25948762.759661101</v>
      </c>
      <c r="J175">
        <f>'Net zero Activity data'!AL55-'Net zero supporting data'!J163</f>
        <v>23749925.788327374</v>
      </c>
      <c r="K175">
        <f>'Net zero Activity data'!AM55-'Net zero supporting data'!K163</f>
        <v>23481333.928657319</v>
      </c>
      <c r="L175">
        <f>'Net zero Activity data'!AN55-'Net zero supporting data'!L163</f>
        <v>22822705.162548061</v>
      </c>
      <c r="M175">
        <f>'Net zero Activity data'!AO55-'Net zero supporting data'!M163</f>
        <v>22032052.12298806</v>
      </c>
      <c r="N175">
        <f>'Net zero Activity data'!AP55-'Net zero supporting data'!N163</f>
        <v>21240677.552034471</v>
      </c>
      <c r="O175">
        <f>'Net zero Activity data'!AQ55-'Net zero supporting data'!O163</f>
        <v>20460619.903238591</v>
      </c>
      <c r="P175">
        <f>'Net zero Activity data'!AR55-'Net zero supporting data'!P163</f>
        <v>19643614.969740011</v>
      </c>
      <c r="Q175">
        <f>'Net zero Activity data'!AS55-'Net zero supporting data'!Q163</f>
        <v>18805631.892558023</v>
      </c>
      <c r="R175">
        <f>'Net zero Activity data'!AT55-'Net zero supporting data'!R163</f>
        <v>17918309.980817474</v>
      </c>
      <c r="S175">
        <f>'Net zero Activity data'!AU55-'Net zero supporting data'!S163</f>
        <v>16964534.025530487</v>
      </c>
      <c r="T175">
        <f>'Net zero Activity data'!AV55-'Net zero supporting data'!T163</f>
        <v>15914404.46333323</v>
      </c>
      <c r="U175">
        <f>'Net zero Activity data'!AW55-'Net zero supporting data'!U163</f>
        <v>14889315.445706088</v>
      </c>
      <c r="V175">
        <f>'Net zero Activity data'!AX55-'Net zero supporting data'!V163</f>
        <v>13770451.47315212</v>
      </c>
      <c r="W175">
        <f>'Net zero Activity data'!AY55-'Net zero supporting data'!W163</f>
        <v>12546632.420336057</v>
      </c>
      <c r="X175">
        <f>'Net zero Activity data'!AZ55-'Net zero supporting data'!X163</f>
        <v>11240875.043417607</v>
      </c>
      <c r="Y175">
        <f>'Net zero Activity data'!BA55-'Net zero supporting data'!Y163</f>
        <v>9758556.8209410533</v>
      </c>
      <c r="Z175">
        <f>'Net zero Activity data'!BB55-'Net zero supporting data'!Z163</f>
        <v>8143732.7161896378</v>
      </c>
      <c r="AA175">
        <f>'Net zero Activity data'!BC55-'Net zero supporting data'!AA163</f>
        <v>6384321.0840059817</v>
      </c>
      <c r="AB175">
        <f>'Net zero Activity data'!BD55-'Net zero supporting data'!AB163</f>
        <v>4433497.7340573743</v>
      </c>
      <c r="AC175">
        <f>'Net zero Activity data'!BE55-'Net zero supporting data'!AC163</f>
        <v>2307918.7886746302</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3788467.0187979373</v>
      </c>
      <c r="K176">
        <f>'Net zero Activity data'!AM56-'Net zero supporting data'!K164</f>
        <v>3604458.7798511577</v>
      </c>
      <c r="L176">
        <f>'Net zero Activity data'!AN56-'Net zero supporting data'!L164</f>
        <v>3420453.2598030972</v>
      </c>
      <c r="M176">
        <f>'Net zero Activity data'!AO56-'Net zero supporting data'!M164</f>
        <v>3236498.3200367433</v>
      </c>
      <c r="N176">
        <f>'Net zero Activity data'!AP56-'Net zero supporting data'!N164</f>
        <v>3052539.4916223497</v>
      </c>
      <c r="O176">
        <f>'Net zero Activity data'!AQ56-'Net zero supporting data'!O164</f>
        <v>2868429.0794690088</v>
      </c>
      <c r="P176">
        <f>'Net zero Activity data'!AR56-'Net zero supporting data'!P164</f>
        <v>2681029.8360479875</v>
      </c>
      <c r="Q176">
        <f>'Net zero Activity data'!AS56-'Net zero supporting data'!Q164</f>
        <v>2493561.5444225334</v>
      </c>
      <c r="R176">
        <f>'Net zero Activity data'!AT56-'Net zero supporting data'!R164</f>
        <v>2305880.224998517</v>
      </c>
      <c r="S176">
        <f>'Net zero Activity data'!AU56-'Net zero supporting data'!S164</f>
        <v>2117860.5936965286</v>
      </c>
      <c r="T176">
        <f>'Net zero Activity data'!AV56-'Net zero supporting data'!T164</f>
        <v>1929374.4942316192</v>
      </c>
      <c r="U176">
        <f>'Net zero Activity data'!AW56-'Net zero supporting data'!U164</f>
        <v>1738864.9281585594</v>
      </c>
      <c r="V176">
        <f>'Net zero Activity data'!AX56-'Net zero supporting data'!V164</f>
        <v>1548035.8353330754</v>
      </c>
      <c r="W176">
        <f>'Net zero Activity data'!AY56-'Net zero supporting data'!W164</f>
        <v>1356797.5038256887</v>
      </c>
      <c r="X176">
        <f>'Net zero Activity data'!AZ56-'Net zero supporting data'!X164</f>
        <v>1165092.8424959597</v>
      </c>
      <c r="Y176">
        <f>'Net zero Activity data'!BA56-'Net zero supporting data'!Y164</f>
        <v>972774.36937635019</v>
      </c>
      <c r="Z176">
        <f>'Net zero Activity data'!BB56-'Net zero supporting data'!Z164</f>
        <v>779168.94387735985</v>
      </c>
      <c r="AA176">
        <f>'Net zero Activity data'!BC56-'Net zero supporting data'!AA164</f>
        <v>585162.40477646515</v>
      </c>
      <c r="AB176">
        <f>'Net zero Activity data'!BD56-'Net zero supporting data'!AB164</f>
        <v>390661.56480380055</v>
      </c>
      <c r="AC176">
        <f>'Net zero Activity data'!BE56-'Net zero supporting data'!AC164</f>
        <v>195626.27506027464</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459078.62878496025</v>
      </c>
      <c r="C177">
        <f>'Net zero Activity data'!AE58-'Net zero supporting data'!C165</f>
        <v>460272.01162500499</v>
      </c>
      <c r="D177">
        <f>'Net zero Activity data'!AF58-'Net zero supporting data'!D165</f>
        <v>461918.24108018371</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471900.01049903809</v>
      </c>
      <c r="I177">
        <f>'Net zero Activity data'!AK58-'Net zero supporting data'!I165</f>
        <v>475004.74383453937</v>
      </c>
      <c r="J177">
        <f>'Net zero Activity data'!AL58-'Net zero supporting data'!J165</f>
        <v>477820.3851200862</v>
      </c>
      <c r="K177">
        <f>'Net zero Activity data'!AM58-'Net zero supporting data'!K165</f>
        <v>455235.93045825796</v>
      </c>
      <c r="L177">
        <f>'Net zero Activity data'!AN58-'Net zero supporting data'!L165</f>
        <v>432587.77049177466</v>
      </c>
      <c r="M177">
        <f>'Net zero Activity data'!AO58-'Net zero supporting data'!M165</f>
        <v>409892.95224387723</v>
      </c>
      <c r="N177">
        <f>'Net zero Activity data'!AP58-'Net zero supporting data'!N165</f>
        <v>387148.06748999201</v>
      </c>
      <c r="O177">
        <f>'Net zero Activity data'!AQ58-'Net zero supporting data'!O165</f>
        <v>364331.3522440138</v>
      </c>
      <c r="P177">
        <f>'Net zero Activity data'!AR58-'Net zero supporting data'!P165</f>
        <v>340856.05765432591</v>
      </c>
      <c r="Q177">
        <f>'Net zero Activity data'!AS58-'Net zero supporting data'!Q165</f>
        <v>317337.91535941896</v>
      </c>
      <c r="R177">
        <f>'Net zero Activity data'!AT58-'Net zero supporting data'!R165</f>
        <v>293754.22093080881</v>
      </c>
      <c r="S177">
        <f>'Net zero Activity data'!AU58-'Net zero supporting data'!S165</f>
        <v>270085.56576539949</v>
      </c>
      <c r="T177">
        <f>'Net zero Activity data'!AV58-'Net zero supporting data'!T165</f>
        <v>246311.80660967488</v>
      </c>
      <c r="U177">
        <f>'Net zero Activity data'!AW58-'Net zero supporting data'!U165</f>
        <v>222145.71967499732</v>
      </c>
      <c r="V177">
        <f>'Net zero Activity data'!AX58-'Net zero supporting data'!V165</f>
        <v>197910.07757421373</v>
      </c>
      <c r="W177">
        <f>'Net zero Activity data'!AY58-'Net zero supporting data'!W165</f>
        <v>173591.03537366813</v>
      </c>
      <c r="X177">
        <f>'Net zero Activity data'!AZ58-'Net zero supporting data'!X165</f>
        <v>149180.6959820289</v>
      </c>
      <c r="Y177">
        <f>'Net zero Activity data'!BA58-'Net zero supporting data'!Y165</f>
        <v>124654.27354555478</v>
      </c>
      <c r="Z177">
        <f>'Net zero Activity data'!BB58-'Net zero supporting data'!Z165</f>
        <v>99889.754987961205</v>
      </c>
      <c r="AA177">
        <f>'Net zero Activity data'!BC58-'Net zero supporting data'!AA165</f>
        <v>75053.722780482611</v>
      </c>
      <c r="AB177">
        <f>'Net zero Activity data'!BD58-'Net zero supporting data'!AB165</f>
        <v>50130.934375716373</v>
      </c>
      <c r="AC177">
        <f>'Net zero Activity data'!BE58-'Net zero supporting data'!AC165</f>
        <v>25115.88897539227</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7887809.550391132</v>
      </c>
      <c r="D178">
        <f>'Net zero Activity data'!AF62-'Net zero supporting data'!D166</f>
        <v>7891347.8708342696</v>
      </c>
      <c r="E178">
        <f>'Net zero Activity data'!AG62-'Net zero supporting data'!E166</f>
        <v>7818899.2502508275</v>
      </c>
      <c r="F178">
        <f>'Net zero Activity data'!AH62-'Net zero supporting data'!F166</f>
        <v>7700573.9427559106</v>
      </c>
      <c r="G178">
        <f>'Net zero Activity data'!AI62-'Net zero supporting data'!G166</f>
        <v>7538263.5038453471</v>
      </c>
      <c r="H178">
        <f>'Net zero Activity data'!AJ62-'Net zero supporting data'!H166</f>
        <v>7420408.1254293481</v>
      </c>
      <c r="I178">
        <f>'Net zero Activity data'!AK62-'Net zero supporting data'!I166</f>
        <v>7312981.3674521055</v>
      </c>
      <c r="J178">
        <f>'Net zero Activity data'!AL62-'Net zero supporting data'!J166</f>
        <v>6456995.8084671451</v>
      </c>
      <c r="K178">
        <f>'Net zero Activity data'!AM62-'Net zero supporting data'!K166</f>
        <v>6211717.3569502402</v>
      </c>
      <c r="L178">
        <f>'Net zero Activity data'!AN62-'Net zero supporting data'!L166</f>
        <v>5875416.5233488092</v>
      </c>
      <c r="M178">
        <f>'Net zero Activity data'!AO62-'Net zero supporting data'!M166</f>
        <v>5521574.3740601726</v>
      </c>
      <c r="N178">
        <f>'Net zero Activity data'!AP62-'Net zero supporting data'!N166</f>
        <v>5184743.572012363</v>
      </c>
      <c r="O178">
        <f>'Net zero Activity data'!AQ62-'Net zero supporting data'!O166</f>
        <v>4866866.2563552912</v>
      </c>
      <c r="P178">
        <f>'Net zero Activity data'!AR62-'Net zero supporting data'!P166</f>
        <v>4556812.5207547341</v>
      </c>
      <c r="Q178">
        <f>'Net zero Activity data'!AS62-'Net zero supporting data'!Q166</f>
        <v>4256241.4614180773</v>
      </c>
      <c r="R178">
        <f>'Net zero Activity data'!AT62-'Net zero supporting data'!R166</f>
        <v>3958205.0666620247</v>
      </c>
      <c r="S178">
        <f>'Net zero Activity data'!AU62-'Net zero supporting data'!S166</f>
        <v>3658912.6514819511</v>
      </c>
      <c r="T178">
        <f>'Net zero Activity data'!AV62-'Net zero supporting data'!T166</f>
        <v>3352128.6917364132</v>
      </c>
      <c r="U178">
        <f>'Net zero Activity data'!AW62-'Net zero supporting data'!U166</f>
        <v>3057018.4506697953</v>
      </c>
      <c r="V178">
        <f>'Net zero Activity data'!AX62-'Net zero supporting data'!V166</f>
        <v>2756746.6419338533</v>
      </c>
      <c r="W178">
        <f>'Net zero Activity data'!AY62-'Net zero supporting data'!W166</f>
        <v>2449765.2028006809</v>
      </c>
      <c r="X178">
        <f>'Net zero Activity data'!AZ62-'Net zero supporting data'!X166</f>
        <v>2141486.0920213256</v>
      </c>
      <c r="Y178">
        <f>'Net zero Activity data'!BA62-'Net zero supporting data'!Y166</f>
        <v>1814072.5188233042</v>
      </c>
      <c r="Z178">
        <f>'Net zero Activity data'!BB62-'Net zero supporting data'!Z166</f>
        <v>1477905.8964290181</v>
      </c>
      <c r="AA178">
        <f>'Net zero Activity data'!BC62-'Net zero supporting data'!AA166</f>
        <v>1131370.6141527789</v>
      </c>
      <c r="AB178">
        <f>'Net zero Activity data'!BD62-'Net zero supporting data'!AB166</f>
        <v>767210.80955537967</v>
      </c>
      <c r="AC178">
        <f>'Net zero Activity data'!BE62-'Net zero supporting data'!AC166</f>
        <v>390054.05511728954</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9991382.7736652158</v>
      </c>
      <c r="C179">
        <f>'Net zero Activity data'!AE64-'Net zero supporting data'!C167</f>
        <v>10194527.393101329</v>
      </c>
      <c r="D179">
        <f>'Net zero Activity data'!AF64-'Net zero supporting data'!D167</f>
        <v>10431984.200032011</v>
      </c>
      <c r="E179">
        <f>'Net zero Activity data'!AG64-'Net zero supporting data'!E167</f>
        <v>10614285.632427368</v>
      </c>
      <c r="F179">
        <f>'Net zero Activity data'!AH64-'Net zero supporting data'!F167</f>
        <v>10760627.916590165</v>
      </c>
      <c r="G179">
        <f>'Net zero Activity data'!AI64-'Net zero supporting data'!G167</f>
        <v>10870140.745282182</v>
      </c>
      <c r="H179">
        <f>'Net zero Activity data'!AJ64-'Net zero supporting data'!H167</f>
        <v>11010566.420753065</v>
      </c>
      <c r="I179">
        <f>'Net zero Activity data'!AK64-'Net zero supporting data'!I167</f>
        <v>11156570.250775764</v>
      </c>
      <c r="J179">
        <f>'Net zero Activity data'!AL64-'Net zero supporting data'!J167</f>
        <v>10660006.742784219</v>
      </c>
      <c r="K179">
        <f>'Net zero Activity data'!AM64-'Net zero supporting data'!K167</f>
        <v>10379066.786362853</v>
      </c>
      <c r="L179">
        <f>'Net zero Activity data'!AN64-'Net zero supporting data'!L167</f>
        <v>10001513.963469772</v>
      </c>
      <c r="M179">
        <f>'Net zero Activity data'!AO64-'Net zero supporting data'!M167</f>
        <v>9589031.8888369463</v>
      </c>
      <c r="N179">
        <f>'Net zero Activity data'!AP64-'Net zero supporting data'!N167</f>
        <v>9172756.5122813359</v>
      </c>
      <c r="O179">
        <f>'Net zero Activity data'!AQ64-'Net zero supporting data'!O167</f>
        <v>8755430.9712775443</v>
      </c>
      <c r="P179">
        <f>'Net zero Activity data'!AR64-'Net zero supporting data'!P167</f>
        <v>8320218.6270962022</v>
      </c>
      <c r="Q179">
        <f>'Net zero Activity data'!AS64-'Net zero supporting data'!Q167</f>
        <v>7876893.1890833341</v>
      </c>
      <c r="R179">
        <f>'Net zero Activity data'!AT64-'Net zero supporting data'!R167</f>
        <v>7418800.8761014305</v>
      </c>
      <c r="S179">
        <f>'Net zero Activity data'!AU64-'Net zero supporting data'!S167</f>
        <v>6941974.1855089683</v>
      </c>
      <c r="T179">
        <f>'Net zero Activity data'!AV64-'Net zero supporting data'!T167</f>
        <v>6439516.6689283224</v>
      </c>
      <c r="U179">
        <f>'Net zero Activity data'!AW64-'Net zero supporting data'!U167</f>
        <v>5927748.7996324301</v>
      </c>
      <c r="V179">
        <f>'Net zero Activity data'!AX64-'Net zero supporting data'!V167</f>
        <v>5393072.127774735</v>
      </c>
      <c r="W179">
        <f>'Net zero Activity data'!AY64-'Net zero supporting data'!W167</f>
        <v>4833171.8845515959</v>
      </c>
      <c r="X179">
        <f>'Net zero Activity data'!AZ64-'Net zero supporting data'!X167</f>
        <v>4253557.2071666885</v>
      </c>
      <c r="Y179">
        <f>'Net zero Activity data'!BA64-'Net zero supporting data'!Y167</f>
        <v>3633002.784189621</v>
      </c>
      <c r="Z179">
        <f>'Net zero Activity data'!BB64-'Net zero supporting data'!Z167</f>
        <v>2980705.0834767856</v>
      </c>
      <c r="AA179">
        <f>'Net zero Activity data'!BC64-'Net zero supporting data'!AA167</f>
        <v>2296132.4413920436</v>
      </c>
      <c r="AB179">
        <f>'Net zero Activity data'!BD64-'Net zero supporting data'!AB167</f>
        <v>1569241.0031191185</v>
      </c>
      <c r="AC179">
        <f>'Net zero Activity data'!BE64-'Net zero supporting data'!AC167</f>
        <v>804263.87759679928</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50031084.230106682</v>
      </c>
      <c r="C180">
        <f>'Net zero Activity data'!AE65-'Net zero supporting data'!C168</f>
        <v>50689904.185566798</v>
      </c>
      <c r="D180">
        <f>'Net zero Activity data'!AF65-'Net zero supporting data'!D168</f>
        <v>51748158.015700467</v>
      </c>
      <c r="E180">
        <f>'Net zero Activity data'!AG65-'Net zero supporting data'!E168</f>
        <v>52052013.608416252</v>
      </c>
      <c r="F180">
        <f>'Net zero Activity data'!AH65-'Net zero supporting data'!F168</f>
        <v>51865691.663914979</v>
      </c>
      <c r="G180">
        <f>'Net zero Activity data'!AI65-'Net zero supporting data'!G168</f>
        <v>51191174.533183962</v>
      </c>
      <c r="H180">
        <f>'Net zero Activity data'!AJ65-'Net zero supporting data'!H168</f>
        <v>50907218.229325041</v>
      </c>
      <c r="I180">
        <f>'Net zero Activity data'!AK65-'Net zero supporting data'!I168</f>
        <v>50687682.526318632</v>
      </c>
      <c r="J180">
        <f>'Net zero Activity data'!AL65-'Net zero supporting data'!J168</f>
        <v>42727081.346861497</v>
      </c>
      <c r="K180">
        <f>'Net zero Activity data'!AM65-'Net zero supporting data'!K168</f>
        <v>42198326.997090302</v>
      </c>
      <c r="L180">
        <f>'Net zero Activity data'!AN65-'Net zero supporting data'!L168</f>
        <v>40641772.341865242</v>
      </c>
      <c r="M180">
        <f>'Net zero Activity data'!AO65-'Net zero supporting data'!M168</f>
        <v>38807870.168203607</v>
      </c>
      <c r="N180">
        <f>'Net zero Activity data'!AP65-'Net zero supporting data'!N168</f>
        <v>37065471.309840485</v>
      </c>
      <c r="O180">
        <f>'Net zero Activity data'!AQ65-'Net zero supporting data'!O168</f>
        <v>35444119.255252212</v>
      </c>
      <c r="P180">
        <f>'Net zero Activity data'!AR65-'Net zero supporting data'!P168</f>
        <v>33858257.656974174</v>
      </c>
      <c r="Q180">
        <f>'Net zero Activity data'!AS65-'Net zero supporting data'!Q168</f>
        <v>32296823.989254765</v>
      </c>
      <c r="R180">
        <f>'Net zero Activity data'!AT65-'Net zero supporting data'!R168</f>
        <v>30684833.104004532</v>
      </c>
      <c r="S180">
        <f>'Net zero Activity data'!AU65-'Net zero supporting data'!S168</f>
        <v>28979639.166997168</v>
      </c>
      <c r="T180">
        <f>'Net zero Activity data'!AV65-'Net zero supporting data'!T168</f>
        <v>27107505.009627853</v>
      </c>
      <c r="U180">
        <f>'Net zero Activity data'!AW65-'Net zero supporting data'!U168</f>
        <v>25307632.340813506</v>
      </c>
      <c r="V180">
        <f>'Net zero Activity data'!AX65-'Net zero supporting data'!V168</f>
        <v>23363942.592095099</v>
      </c>
      <c r="W180">
        <f>'Net zero Activity data'!AY65-'Net zero supporting data'!W168</f>
        <v>21254673.263414606</v>
      </c>
      <c r="X180">
        <f>'Net zero Activity data'!AZ65-'Net zero supporting data'!X168</f>
        <v>19042781.415624522</v>
      </c>
      <c r="Y180">
        <f>'Net zero Activity data'!BA65-'Net zero supporting data'!Y168</f>
        <v>16503879.786310092</v>
      </c>
      <c r="Z180">
        <f>'Net zero Activity data'!BB65-'Net zero supporting data'!Z168</f>
        <v>13765464.504825324</v>
      </c>
      <c r="AA180">
        <f>'Net zero Activity data'!BC65-'Net zero supporting data'!AA168</f>
        <v>10791925.096513756</v>
      </c>
      <c r="AB180">
        <f>'Net zero Activity data'!BD65-'Net zero supporting data'!AB168</f>
        <v>7482513.3170348406</v>
      </c>
      <c r="AC180">
        <f>'Net zero Activity data'!BE65-'Net zero supporting data'!AC168</f>
        <v>3887603.4974853098</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126479.94327221609</v>
      </c>
      <c r="L197">
        <f>'Net zero Activity data'!AN9*'Net zero supporting data'!L196</f>
        <v>253500.11756234278</v>
      </c>
      <c r="M197">
        <f>'Net zero Activity data'!AO9*'Net zero supporting data'!M196</f>
        <v>379760.70835169556</v>
      </c>
      <c r="N197">
        <f>'Net zero Activity data'!AP9*'Net zero supporting data'!N196</f>
        <v>506917.75422581378</v>
      </c>
      <c r="O197">
        <f>'Net zero Activity data'!AQ9*'Net zero supporting data'!O196</f>
        <v>636473.5554152251</v>
      </c>
      <c r="P197">
        <f>'Net zero Activity data'!AR9*'Net zero supporting data'!P196</f>
        <v>768209.26259705098</v>
      </c>
      <c r="Q197">
        <f>'Net zero Activity data'!AS9*'Net zero supporting data'!Q196</f>
        <v>903690.76784881472</v>
      </c>
      <c r="R197">
        <f>'Net zero Activity data'!AT9*'Net zero supporting data'!R196</f>
        <v>1042817.0488024756</v>
      </c>
      <c r="S197">
        <f>'Net zero Activity data'!AU9*'Net zero supporting data'!S196</f>
        <v>1185482.5656424852</v>
      </c>
      <c r="T197">
        <f>'Net zero Activity data'!AV9*'Net zero supporting data'!T196</f>
        <v>1330039.5550085369</v>
      </c>
      <c r="U197">
        <f>'Net zero Activity data'!AW9*'Net zero supporting data'!U196</f>
        <v>1382859.6470016683</v>
      </c>
      <c r="V197">
        <f>'Net zero Activity data'!AX9*'Net zero supporting data'!V196</f>
        <v>1437463.7889513969</v>
      </c>
      <c r="W197">
        <f>'Net zero Activity data'!AY9*'Net zero supporting data'!W196</f>
        <v>1493828.3747308366</v>
      </c>
      <c r="X197">
        <f>'Net zero Activity data'!AZ9*'Net zero supporting data'!X196</f>
        <v>1556717.5087538194</v>
      </c>
      <c r="Y197">
        <f>'Net zero Activity data'!BA9*'Net zero supporting data'!Y196</f>
        <v>1615239.0175179197</v>
      </c>
      <c r="Z197">
        <f>'Net zero Activity data'!BB9*'Net zero supporting data'!Z196</f>
        <v>1676595.5953517437</v>
      </c>
      <c r="AA197">
        <f>'Net zero Activity data'!BC9*'Net zero supporting data'!AA196</f>
        <v>1742191.3511661843</v>
      </c>
      <c r="AB197">
        <f>'Net zero Activity data'!BD9*'Net zero supporting data'!AB196</f>
        <v>1802434.5000101412</v>
      </c>
      <c r="AC197">
        <f>'Net zero Activity data'!BE9*'Net zero supporting data'!AC196</f>
        <v>1862150.019552486</v>
      </c>
      <c r="AD197">
        <f>'Net zero Activity data'!BF9*'Net zero supporting data'!AD196</f>
        <v>1920360.7502516368</v>
      </c>
      <c r="AE197">
        <f>'Net zero Activity data'!BG9*'Net zero supporting data'!AE196</f>
        <v>1992514.0613578325</v>
      </c>
      <c r="AF197">
        <f>'Net zero Activity data'!BH9*'Net zero supporting data'!AF196</f>
        <v>2059651.9312224437</v>
      </c>
      <c r="AG197">
        <f>'Net zero Activity data'!BI9*'Net zero supporting data'!AG196</f>
        <v>2126373.8461781526</v>
      </c>
      <c r="AH197">
        <f>'Net zero Activity data'!BJ9*'Net zero supporting data'!AH196</f>
        <v>2193753.2317104409</v>
      </c>
      <c r="AI197">
        <f>'Net zero Activity data'!BK9*'Net zero supporting data'!AI196</f>
        <v>2262030.6092983391</v>
      </c>
      <c r="AJ197">
        <f>'Net zero Activity data'!BL9*'Net zero supporting data'!AJ196</f>
        <v>2330031.1606059158</v>
      </c>
      <c r="AK197">
        <f>'Net zero Activity data'!BM9*'Net zero supporting data'!AK196</f>
        <v>2337948.9926264728</v>
      </c>
      <c r="AL197">
        <f>'Net zero Activity data'!BN9*'Net zero supporting data'!AL196</f>
        <v>2332320.948157107</v>
      </c>
      <c r="AM197">
        <f>'Net zero Activity data'!BO9*'Net zero supporting data'!AM196</f>
        <v>2324370.0683133295</v>
      </c>
      <c r="AN197">
        <f>'Net zero Activity data'!BP9*'Net zero supporting data'!AN196</f>
        <v>2309600.4149141377</v>
      </c>
    </row>
    <row r="198" spans="1:48" x14ac:dyDescent="0.3">
      <c r="A198" t="s">
        <v>1238</v>
      </c>
      <c r="B198" s="11">
        <f>'Net zero Activity data'!AD9-'Net zero supporting data'!B197</f>
        <v>5280742.7858025115</v>
      </c>
      <c r="C198" s="11">
        <f>'Net zero Activity data'!AE9-'Net zero supporting data'!C197</f>
        <v>5234944.5900683478</v>
      </c>
      <c r="D198" s="11">
        <f>'Net zero Activity data'!AF9-'Net zero supporting data'!D197</f>
        <v>5217510.603380586</v>
      </c>
      <c r="E198" s="11">
        <f>'Net zero Activity data'!AG9-'Net zero supporting data'!E197</f>
        <v>5147837.5788466781</v>
      </c>
      <c r="F198" s="11">
        <f>'Net zero Activity data'!AH9-'Net zero supporting data'!F197</f>
        <v>5046705.4822027273</v>
      </c>
      <c r="G198" s="11">
        <f>'Net zero Activity data'!AI9-'Net zero supporting data'!G197</f>
        <v>4916205.5668842373</v>
      </c>
      <c r="H198" s="11">
        <f>'Net zero Activity data'!AJ9-'Net zero supporting data'!H197</f>
        <v>4813276.4669492589</v>
      </c>
      <c r="I198" s="11">
        <f>'Net zero Activity data'!AK9-'Net zero supporting data'!I197</f>
        <v>4715893.837010215</v>
      </c>
      <c r="J198" s="11">
        <f>'Net zero Activity data'!AL9-'Net zero supporting data'!J197</f>
        <v>4148611.5550855915</v>
      </c>
      <c r="K198" s="11">
        <f>'Net zero Activity data'!AM9-'Net zero supporting data'!K197</f>
        <v>4089518.1658016536</v>
      </c>
      <c r="L198" s="11">
        <f>'Net zero Activity data'!AN9-'Net zero supporting data'!L197</f>
        <v>3971501.8418100369</v>
      </c>
      <c r="M198" s="11">
        <f>'Net zero Activity data'!AO9-'Net zero supporting data'!M197</f>
        <v>3839802.7177782557</v>
      </c>
      <c r="N198" s="11">
        <f>'Net zero Activity data'!AP9-'Net zero supporting data'!N197</f>
        <v>3717396.8643226344</v>
      </c>
      <c r="O198" s="11">
        <f>'Net zero Activity data'!AQ9-'Net zero supporting data'!O197</f>
        <v>3606683.4806862753</v>
      </c>
      <c r="P198" s="11">
        <f>'Net zero Activity data'!AR9-'Net zero supporting data'!P197</f>
        <v>3499619.9740532325</v>
      </c>
      <c r="Q198" s="11">
        <f>'Net zero Activity data'!AS9-'Net zero supporting data'!Q197</f>
        <v>3399598.6028598268</v>
      </c>
      <c r="R198" s="11">
        <f>'Net zero Activity data'!AT9-'Net zero supporting data'!R197</f>
        <v>3302253.987874506</v>
      </c>
      <c r="S198" s="11">
        <f>'Net zero Activity data'!AU9-'Net zero supporting data'!S197</f>
        <v>3205193.6034037555</v>
      </c>
      <c r="T198" s="11">
        <f>'Net zero Activity data'!AV9-'Net zero supporting data'!T197</f>
        <v>3103425.628353253</v>
      </c>
      <c r="U198" s="11">
        <f>'Net zero Activity data'!AW9-'Net zero supporting data'!U197</f>
        <v>3077977.9239714551</v>
      </c>
      <c r="V198" s="11">
        <f>'Net zero Activity data'!AX9-'Net zero supporting data'!V197</f>
        <v>3054610.5515217185</v>
      </c>
      <c r="W198" s="11">
        <f>'Net zero Activity data'!AY9-'Net zero supporting data'!W197</f>
        <v>3032924.2759686681</v>
      </c>
      <c r="X198" s="11">
        <f>'Net zero Activity data'!AZ9-'Net zero supporting data'!X197</f>
        <v>3021863.3993456494</v>
      </c>
      <c r="Y198" s="11">
        <f>'Net zero Activity data'!BA9-'Net zero supporting data'!Y197</f>
        <v>2999729.6039618505</v>
      </c>
      <c r="Z198" s="11">
        <f>'Net zero Activity data'!BB9-'Net zero supporting data'!Z197</f>
        <v>2980614.3917364329</v>
      </c>
      <c r="AA198" s="11">
        <f>'Net zero Activity data'!BC9-'Net zero supporting data'!AA197</f>
        <v>2966433.9222559351</v>
      </c>
      <c r="AB198" s="11">
        <f>'Net zero Activity data'!BD9-'Net zero supporting data'!AB197</f>
        <v>2940814.1842270717</v>
      </c>
      <c r="AC198" s="11">
        <f>'Net zero Activity data'!BE9-'Net zero supporting data'!AC197</f>
        <v>2912593.6203256827</v>
      </c>
      <c r="AD198" s="11">
        <f>'Net zero Activity data'!BF9-'Net zero supporting data'!AD197</f>
        <v>2880541.1253774548</v>
      </c>
      <c r="AE198" s="11">
        <f>'Net zero Activity data'!BG9-'Net zero supporting data'!AE197</f>
        <v>2867276.3321978562</v>
      </c>
      <c r="AF198" s="11">
        <f>'Net zero Activity data'!BH9-'Net zero supporting data'!AF197</f>
        <v>2844281.2383548031</v>
      </c>
      <c r="AG198" s="11">
        <f>'Net zero Activity data'!BI9-'Net zero supporting data'!AG197</f>
        <v>2818681.6100501083</v>
      </c>
      <c r="AH198" s="11">
        <f>'Net zero Activity data'!BJ9-'Net zero supporting data'!AH197</f>
        <v>2792049.5676314696</v>
      </c>
      <c r="AI198" s="11">
        <f>'Net zero Activity data'!BK9-'Net zero supporting data'!AI197</f>
        <v>2764704.0780313024</v>
      </c>
      <c r="AJ198" s="11">
        <f>'Net zero Activity data'!BL9-'Net zero supporting data'!AJ197</f>
        <v>2735253.9711460741</v>
      </c>
      <c r="AK198" s="11">
        <f>'Net zero Activity data'!BM9-'Net zero supporting data'!AK197</f>
        <v>2636410.5661532558</v>
      </c>
      <c r="AL198" s="11">
        <f>'Net zero Activity data'!BN9-'Net zero supporting data'!AL197</f>
        <v>2526681.0271701985</v>
      </c>
      <c r="AM198" s="11">
        <f>'Net zero Activity data'!BO9-'Net zero supporting data'!AM197</f>
        <v>2419242.3159995871</v>
      </c>
      <c r="AN198" s="11">
        <f>'Net zero Activity data'!BP9-'Net zero supporting data'!AN197</f>
        <v>2309600.4149141377</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920446.26243808551</v>
      </c>
      <c r="C205">
        <f>'Intermediate calculations'!Z5-('Intermediate calculations'!Z5*'Net zero supporting data'!C202)</f>
        <v>941691.58339834923</v>
      </c>
      <c r="D205">
        <f>'Intermediate calculations'!AA5-('Intermediate calculations'!AA5*'Net zero supporting data'!D202)</f>
        <v>967640.07013586583</v>
      </c>
      <c r="E205">
        <f>'Intermediate calculations'!AB5-('Intermediate calculations'!AB5*'Net zero supporting data'!E202)</f>
        <v>985205.95615671005</v>
      </c>
      <c r="F205">
        <f>'Intermediate calculations'!AC5-('Intermediate calculations'!AC5*'Net zero supporting data'!F202)</f>
        <v>997182.14033234748</v>
      </c>
      <c r="G205">
        <f>'Intermediate calculations'!AD5-('Intermediate calculations'!AD5*'Net zero supporting data'!G202)</f>
        <v>1003428.5497078976</v>
      </c>
      <c r="H205">
        <f>'Intermediate calculations'!AE5-('Intermediate calculations'!AE5*'Net zero supporting data'!H202)</f>
        <v>1014063.5244529058</v>
      </c>
      <c r="I205">
        <f>'Intermediate calculations'!AF5-('Intermediate calculations'!AF5*'Net zero supporting data'!I202)</f>
        <v>1025355.6611865478</v>
      </c>
      <c r="J205">
        <f>'Intermediate calculations'!AG5-('Intermediate calculations'!AG5*'Net zero supporting data'!J202)</f>
        <v>942611.65771819511</v>
      </c>
      <c r="K205">
        <f>'Intermediate calculations'!AH5-('Intermediate calculations'!AH5*'Net zero supporting data'!K202)</f>
        <v>959375.22021855542</v>
      </c>
      <c r="L205">
        <f>'Intermediate calculations'!AI5-('Intermediate calculations'!AI5*'Net zero supporting data'!L202)</f>
        <v>964081.24085810559</v>
      </c>
      <c r="M205">
        <f>'Intermediate calculations'!AJ5-('Intermediate calculations'!AJ5*'Net zero supporting data'!M202)</f>
        <v>965452.32816480286</v>
      </c>
      <c r="N205">
        <f>'Intermediate calculations'!AK5-('Intermediate calculations'!AK5*'Net zero supporting data'!N202)</f>
        <v>968470.76728222205</v>
      </c>
      <c r="O205">
        <f>'Intermediate calculations'!AL5-('Intermediate calculations'!AL5*'Net zero supporting data'!O202)</f>
        <v>973967.07026843459</v>
      </c>
      <c r="P205">
        <f>'Intermediate calculations'!AM5-('Intermediate calculations'!AM5*'Net zero supporting data'!P202)</f>
        <v>980280.75064843008</v>
      </c>
      <c r="Q205">
        <f>'Intermediate calculations'!AN5-('Intermediate calculations'!AN5*'Net zero supporting data'!Q202)</f>
        <v>988441.44805413298</v>
      </c>
      <c r="R205">
        <f>'Intermediate calculations'!AO5-('Intermediate calculations'!AO5*'Net zero supporting data'!R202)</f>
        <v>997541.03126594843</v>
      </c>
      <c r="S205">
        <f>'Intermediate calculations'!AP5-('Intermediate calculations'!AP5*'Net zero supporting data'!S202)</f>
        <v>1007063.5785412048</v>
      </c>
      <c r="T205">
        <f>'Intermediate calculations'!AQ5-('Intermediate calculations'!AQ5*'Net zero supporting data'!T202)</f>
        <v>1015628.2537458765</v>
      </c>
      <c r="U205">
        <f>'Intermediate calculations'!AR5-('Intermediate calculations'!AR5*'Net zero supporting data'!U202)</f>
        <v>1034601.5054728101</v>
      </c>
      <c r="V205">
        <f>'Intermediate calculations'!AS5-('Intermediate calculations'!AS5*'Net zero supporting data'!V202)</f>
        <v>1054754.5615721704</v>
      </c>
      <c r="W205">
        <f>'Intermediate calculations'!AT5-('Intermediate calculations'!AT5*'Net zero supporting data'!W202)</f>
        <v>1076055.2552384846</v>
      </c>
      <c r="X205">
        <f>'Intermediate calculations'!AU5-('Intermediate calculations'!AU5*'Net zero supporting data'!X202)</f>
        <v>1101579.5267690355</v>
      </c>
      <c r="Y205">
        <f>'Intermediate calculations'!AV5-('Intermediate calculations'!AV5*'Net zero supporting data'!Y202)</f>
        <v>1124240.0194312783</v>
      </c>
      <c r="Z205">
        <f>'Intermediate calculations'!AW5-('Intermediate calculations'!AW5*'Net zero supporting data'!Z202)</f>
        <v>1148740.1987760381</v>
      </c>
      <c r="AA205">
        <f>'Intermediate calculations'!AX5-('Intermediate calculations'!AX5*'Net zero supporting data'!AA202)</f>
        <v>1175935.9329136389</v>
      </c>
      <c r="AB205">
        <f>'Intermediate calculations'!AY5-('Intermediate calculations'!AY5*'Net zero supporting data'!AB202)</f>
        <v>1199874.976657083</v>
      </c>
      <c r="AC205">
        <f>'Intermediate calculations'!AZ5-('Intermediate calculations'!AZ5*'Net zero supporting data'!AC202)</f>
        <v>1223658.0224794087</v>
      </c>
      <c r="AD205">
        <f>'Intermediate calculations'!BA5-('Intermediate calculations'!BA5*'Net zero supporting data'!AD202)</f>
        <v>1246750.0163059384</v>
      </c>
      <c r="AE205">
        <f>'Intermediate calculations'!BB5-('Intermediate calculations'!BB5*'Net zero supporting data'!AE202)</f>
        <v>1281011.9716810647</v>
      </c>
      <c r="AF205">
        <f>'Intermediate calculations'!BC5-('Intermediate calculations'!BC5*'Net zero supporting data'!AF202)</f>
        <v>1312527.6147721126</v>
      </c>
      <c r="AG205">
        <f>'Intermediate calculations'!BD5-('Intermediate calculations'!BD5*'Net zero supporting data'!AG202)</f>
        <v>1344128.7266536383</v>
      </c>
      <c r="AH205">
        <f>'Intermediate calculations'!BE5-('Intermediate calculations'!BE5*'Net zero supporting data'!AH202)</f>
        <v>1376499.5822463592</v>
      </c>
      <c r="AI205">
        <f>'Intermediate calculations'!BF5-('Intermediate calculations'!BF5*'Net zero supporting data'!AI202)</f>
        <v>1409823.642712987</v>
      </c>
      <c r="AJ205">
        <f>'Intermediate calculations'!BG5-('Intermediate calculations'!BG5*'Net zero supporting data'!AJ202)</f>
        <v>1443457.8915805402</v>
      </c>
      <c r="AK205">
        <f>'Intermediate calculations'!BH5-('Intermediate calculations'!BH5*'Net zero supporting data'!AK202)</f>
        <v>1442660.4159321752</v>
      </c>
      <c r="AL205">
        <f>'Intermediate calculations'!BI5-('Intermediate calculations'!BI5*'Net zero supporting data'!AL202)</f>
        <v>1434789.4454721932</v>
      </c>
      <c r="AM205">
        <f>'Intermediate calculations'!BJ5-('Intermediate calculations'!BJ5*'Net zero supporting data'!AM202)</f>
        <v>1426388.548501702</v>
      </c>
      <c r="AN205">
        <f>'Intermediate calculations'!BK5-('Intermediate calculations'!BK5*'Net zero supporting data'!AN202)</f>
        <v>1414850.2061945065</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190779.5159914323</v>
      </c>
      <c r="K206">
        <f>'Intermediate calculations'!AH19+('Intermediate calculations'!AH19*'Net zero supporting data'!K203)</f>
        <v>193982.16797087569</v>
      </c>
      <c r="L206">
        <f>'Intermediate calculations'!AI19+('Intermediate calculations'!AI19*'Net zero supporting data'!L203)</f>
        <v>197209.420090336</v>
      </c>
      <c r="M206">
        <f>'Intermediate calculations'!AJ19+('Intermediate calculations'!AJ19*'Net zero supporting data'!M203)</f>
        <v>200478.98297780487</v>
      </c>
      <c r="N206">
        <f>'Intermediate calculations'!AK19+('Intermediate calculations'!AK19*'Net zero supporting data'!N203)</f>
        <v>203801.94479737247</v>
      </c>
      <c r="O206">
        <f>'Intermediate calculations'!AL19+('Intermediate calculations'!AL19*'Net zero supporting data'!O203)</f>
        <v>207181.12347143318</v>
      </c>
      <c r="P206">
        <f>'Intermediate calculations'!AM19+('Intermediate calculations'!AM19*'Net zero supporting data'!P203)</f>
        <v>210270.30222853762</v>
      </c>
      <c r="Q206">
        <f>'Intermediate calculations'!AN19+('Intermediate calculations'!AN19*'Net zero supporting data'!Q203)</f>
        <v>213405.67009696059</v>
      </c>
      <c r="R206">
        <f>'Intermediate calculations'!AO19+('Intermediate calculations'!AO19*'Net zero supporting data'!R203)</f>
        <v>216585.96858428177</v>
      </c>
      <c r="S206">
        <f>'Intermediate calculations'!AP19+('Intermediate calculations'!AP19*'Net zero supporting data'!S203)</f>
        <v>219810.7262689333</v>
      </c>
      <c r="T206">
        <f>'Intermediate calculations'!AQ19+('Intermediate calculations'!AQ19*'Net zero supporting data'!T203)</f>
        <v>223077.25566512955</v>
      </c>
      <c r="U206">
        <f>'Intermediate calculations'!AR19+('Intermediate calculations'!AR19*'Net zero supporting data'!U203)</f>
        <v>225751.15768460854</v>
      </c>
      <c r="V206">
        <f>'Intermediate calculations'!AS19+('Intermediate calculations'!AS19*'Net zero supporting data'!V203)</f>
        <v>228458.53018398475</v>
      </c>
      <c r="W206">
        <f>'Intermediate calculations'!AT19+('Intermediate calculations'!AT19*'Net zero supporting data'!W203)</f>
        <v>231199.80614496127</v>
      </c>
      <c r="X206">
        <f>'Intermediate calculations'!AU19+('Intermediate calculations'!AU19*'Net zero supporting data'!X203)</f>
        <v>233983.5596634614</v>
      </c>
      <c r="Y206">
        <f>'Intermediate calculations'!AV19+('Intermediate calculations'!AV19*'Net zero supporting data'!Y203)</f>
        <v>236791.87524616139</v>
      </c>
      <c r="Z206">
        <f>'Intermediate calculations'!AW19+('Intermediate calculations'!AW19*'Net zero supporting data'!Z203)</f>
        <v>239352.99158344319</v>
      </c>
      <c r="AA206">
        <f>'Intermediate calculations'!AX19+('Intermediate calculations'!AX19*'Net zero supporting data'!AA203)</f>
        <v>241948.1345464279</v>
      </c>
      <c r="AB206">
        <f>'Intermediate calculations'!AY19+('Intermediate calculations'!AY19*'Net zero supporting data'!AB203)</f>
        <v>244561.41329896395</v>
      </c>
      <c r="AC206">
        <f>'Intermediate calculations'!AZ19+('Intermediate calculations'!AZ19*'Net zero supporting data'!AC203)</f>
        <v>247201.52400114268</v>
      </c>
      <c r="AD206">
        <f>'Intermediate calculations'!BA19+('Intermediate calculations'!BA19*'Net zero supporting data'!AD203)</f>
        <v>249867.25995011927</v>
      </c>
      <c r="AE206">
        <f>'Intermediate calculations'!BB19+('Intermediate calculations'!BB19*'Net zero supporting data'!AE203)</f>
        <v>251907.21833884541</v>
      </c>
      <c r="AF206">
        <f>'Intermediate calculations'!BC19+('Intermediate calculations'!BC19*'Net zero supporting data'!AF203)</f>
        <v>253955.42706325249</v>
      </c>
      <c r="AG206">
        <f>'Intermediate calculations'!BD19+('Intermediate calculations'!BD19*'Net zero supporting data'!AG203)</f>
        <v>256020.18713141553</v>
      </c>
      <c r="AH206">
        <f>'Intermediate calculations'!BE19+('Intermediate calculations'!BE19*'Net zero supporting data'!AH203)</f>
        <v>258103.68543068742</v>
      </c>
      <c r="AI206">
        <f>'Intermediate calculations'!BF19+('Intermediate calculations'!BF19*'Net zero supporting data'!AI203)</f>
        <v>260206.6765899749</v>
      </c>
      <c r="AJ206">
        <f>'Intermediate calculations'!BG19+('Intermediate calculations'!BG19*'Net zero supporting data'!AJ203)</f>
        <v>262043.87179672538</v>
      </c>
      <c r="AK206">
        <f>'Intermediate calculations'!BH19+('Intermediate calculations'!BH19*'Net zero supporting data'!AK203)</f>
        <v>263788.88737464271</v>
      </c>
      <c r="AL206">
        <f>'Intermediate calculations'!BI19+('Intermediate calculations'!BI19*'Net zero supporting data'!AL203)</f>
        <v>265523.35547908972</v>
      </c>
      <c r="AM206">
        <f>'Intermediate calculations'!BJ19+('Intermediate calculations'!BJ19*'Net zero supporting data'!AM203)</f>
        <v>267267.10665126279</v>
      </c>
      <c r="AN206">
        <f>'Intermediate calculations'!BK19+('Intermediate calculations'!BK19*'Net zero supporting data'!AN203)</f>
        <v>269011.99932547973</v>
      </c>
    </row>
    <row r="207" spans="1:48" x14ac:dyDescent="0.3">
      <c r="A207" t="s">
        <v>338</v>
      </c>
      <c r="B207">
        <f>'Intermediate calculations'!Y39+('Intermediate calculations'!Y39*'Net zero supporting data'!B204)</f>
        <v>1780536.5679391946</v>
      </c>
      <c r="C207">
        <f>'Intermediate calculations'!Z39+('Intermediate calculations'!Z39*'Net zero supporting data'!C204)</f>
        <v>1834642.5186756095</v>
      </c>
      <c r="D207">
        <f>'Intermediate calculations'!AA39+('Intermediate calculations'!AA39*'Net zero supporting data'!D204)</f>
        <v>1905076.8868757146</v>
      </c>
      <c r="E207">
        <f>'Intermediate calculations'!AB39+('Intermediate calculations'!AB39*'Net zero supporting data'!E204)</f>
        <v>1943924.6182197339</v>
      </c>
      <c r="F207">
        <f>'Intermediate calculations'!AC39+('Intermediate calculations'!AC39*'Net zero supporting data'!F204)</f>
        <v>1961369.2810630389</v>
      </c>
      <c r="G207">
        <f>'Intermediate calculations'!AD39+('Intermediate calculations'!AD39*'Net zero supporting data'!G204)</f>
        <v>1956860.8704089588</v>
      </c>
      <c r="H207">
        <f>'Intermediate calculations'!AE39+('Intermediate calculations'!AE39*'Net zero supporting data'!H204)</f>
        <v>1968044.8895064986</v>
      </c>
      <c r="I207">
        <f>'Intermediate calculations'!AF39+('Intermediate calculations'!AF39*'Net zero supporting data'!I204)</f>
        <v>1981185.0437649272</v>
      </c>
      <c r="J207">
        <f>'Intermediate calculations'!AG39+('Intermediate calculations'!AG39*'Net zero supporting data'!J204)</f>
        <v>1649789.6185467583</v>
      </c>
      <c r="K207">
        <f>'Intermediate calculations'!AH39+('Intermediate calculations'!AH39*'Net zero supporting data'!K204)</f>
        <v>1762179.0380929532</v>
      </c>
      <c r="L207">
        <f>'Intermediate calculations'!AI39+('Intermediate calculations'!AI39*'Net zero supporting data'!L204)</f>
        <v>1833487.0992817478</v>
      </c>
      <c r="M207">
        <f>'Intermediate calculations'!AJ39+('Intermediate calculations'!AJ39*'Net zero supporting data'!M204)</f>
        <v>1894817.2488395998</v>
      </c>
      <c r="N207">
        <f>'Intermediate calculations'!AK39+('Intermediate calculations'!AK39*'Net zero supporting data'!N204)</f>
        <v>1965513.8380576388</v>
      </c>
      <c r="O207">
        <f>'Intermediate calculations'!AL39+('Intermediate calculations'!AL39*'Net zero supporting data'!O204)</f>
        <v>2049718.9079677525</v>
      </c>
      <c r="P207">
        <f>'Intermediate calculations'!AM39+('Intermediate calculations'!AM39*'Net zero supporting data'!P204)</f>
        <v>2144718.93348169</v>
      </c>
      <c r="Q207">
        <f>'Intermediate calculations'!AN39+('Intermediate calculations'!AN39*'Net zero supporting data'!Q204)</f>
        <v>2252298.2636524984</v>
      </c>
      <c r="R207">
        <f>'Intermediate calculations'!AO39+('Intermediate calculations'!AO39*'Net zero supporting data'!R204)</f>
        <v>2369271.3996219439</v>
      </c>
      <c r="S207">
        <f>'Intermediate calculations'!AP39+('Intermediate calculations'!AP39*'Net zero supporting data'!S204)</f>
        <v>2493886.8453768142</v>
      </c>
      <c r="T207">
        <f>'Intermediate calculations'!AQ39+('Intermediate calculations'!AQ39*'Net zero supporting data'!T204)</f>
        <v>2620062.4934354001</v>
      </c>
      <c r="U207">
        <f>'Intermediate calculations'!AR39+('Intermediate calculations'!AR39*'Net zero supporting data'!U204)</f>
        <v>2767451.788187162</v>
      </c>
      <c r="V207">
        <f>'Intermediate calculations'!AS39+('Intermediate calculations'!AS39*'Net zero supporting data'!V204)</f>
        <v>2925776.5975874071</v>
      </c>
      <c r="W207">
        <f>'Intermediate calculations'!AT39+('Intermediate calculations'!AT39*'Net zero supporting data'!W204)</f>
        <v>3095396.1878642538</v>
      </c>
      <c r="X207">
        <f>'Intermediate calculations'!AU39+('Intermediate calculations'!AU39*'Net zero supporting data'!X204)</f>
        <v>3292591.2975380328</v>
      </c>
      <c r="Y207">
        <f>'Intermediate calculations'!AV39+('Intermediate calculations'!AV39*'Net zero supporting data'!Y204)</f>
        <v>3481858.3539254242</v>
      </c>
      <c r="Z207">
        <f>'Intermediate calculations'!AW39+('Intermediate calculations'!AW39*'Net zero supporting data'!Z204)</f>
        <v>3690521.1910951268</v>
      </c>
      <c r="AA207">
        <f>'Intermediate calculations'!AX39+('Intermediate calculations'!AX39*'Net zero supporting data'!AA204)</f>
        <v>3921216.8355257558</v>
      </c>
      <c r="AB207">
        <f>'Intermediate calculations'!AY39+('Intermediate calculations'!AY39*'Net zero supporting data'!AB204)</f>
        <v>4142244.0041877376</v>
      </c>
      <c r="AC207">
        <f>'Intermediate calculations'!AZ39+('Intermediate calculations'!AZ39*'Net zero supporting data'!AC204)</f>
        <v>4370338.3487856034</v>
      </c>
      <c r="AD207">
        <f>'Intermediate calculations'!BA39+('Intermediate calculations'!BA39*'Net zero supporting data'!AD204)</f>
        <v>4602710.0263083344</v>
      </c>
      <c r="AE207">
        <f>'Intermediate calculations'!BB39+('Intermediate calculations'!BB39*'Net zero supporting data'!AE204)</f>
        <v>4846992.4859972484</v>
      </c>
      <c r="AF207">
        <f>'Intermediate calculations'!BC39+('Intermediate calculations'!BC39*'Net zero supporting data'!AF204)</f>
        <v>5079834.7373845084</v>
      </c>
      <c r="AG207">
        <f>'Intermediate calculations'!BD39+('Intermediate calculations'!BD39*'Net zero supporting data'!AG204)</f>
        <v>5317574.5801892169</v>
      </c>
      <c r="AH207">
        <f>'Intermediate calculations'!BE39+('Intermediate calculations'!BE39*'Net zero supporting data'!AH204)</f>
        <v>5564397.7034129165</v>
      </c>
      <c r="AI207">
        <f>'Intermediate calculations'!BF39+('Intermediate calculations'!BF39*'Net zero supporting data'!AI204)</f>
        <v>5821639.5182336979</v>
      </c>
      <c r="AJ207">
        <f>'Intermediate calculations'!BG39+('Intermediate calculations'!BG39*'Net zero supporting data'!AJ204)</f>
        <v>6088616.7686887095</v>
      </c>
      <c r="AK207">
        <f>'Intermediate calculations'!BH39+('Intermediate calculations'!BH39*'Net zero supporting data'!AK204)</f>
        <v>6149325.833070145</v>
      </c>
      <c r="AL207">
        <f>'Intermediate calculations'!BI39+('Intermediate calculations'!BI39*'Net zero supporting data'!AL204)</f>
        <v>6167161.1966599524</v>
      </c>
      <c r="AM207">
        <f>'Intermediate calculations'!BJ39+('Intermediate calculations'!BJ39*'Net zero supporting data'!AM204)</f>
        <v>6181802.253387684</v>
      </c>
      <c r="AN207">
        <f>'Intermediate calculations'!BK39+('Intermediate calculations'!BK39*'Net zero supporting data'!AN204)</f>
        <v>6176661.5095781703</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73.83596289834658</v>
      </c>
      <c r="P4" s="93">
        <f>IF('Net zero activities &amp; levers'!$C$5="Off",('Activity data'!AI5*EF!$H4)*kgtoGg,IF('Net zero activities &amp; levers'!$C$5="On",(((('Activity data'!AI5-'Net zero supporting data'!G15)*EF!$H4)+('Net zero supporting data'!G15*'Net zero supporting data'!G25))*kgtoGg)))</f>
        <v>73.954711561483919</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72.278058710529962</v>
      </c>
      <c r="T4" s="93">
        <f>IF('Net zero activities &amp; levers'!$C$5="Off",('Activity data'!AM5*EF!$H4)*kgtoGg,IF('Net zero activities &amp; levers'!$C$5="On",(((('Activity data'!AM5-'Net zero supporting data'!K15)*EF!$H4)+('Net zero supporting data'!K15*'Net zero supporting data'!K25))*kgtoGg)))</f>
        <v>73.03807438085822</v>
      </c>
      <c r="U4" s="93">
        <f>IF('Net zero activities &amp; levers'!$C$5="Off",('Activity data'!AN5*EF!$H4)*kgtoGg,IF('Net zero activities &amp; levers'!$C$5="On",(((('Activity data'!AN5-'Net zero supporting data'!L15)*EF!$H4)+('Net zero supporting data'!L15*'Net zero supporting data'!L25))*kgtoGg)))</f>
        <v>73.497473218529493</v>
      </c>
      <c r="V4" s="93">
        <f>IF('Net zero activities &amp; levers'!$C$5="Off",('Activity data'!AO5*EF!$H4)*kgtoGg,IF('Net zero activities &amp; levers'!$C$5="On",(((('Activity data'!AO5-'Net zero supporting data'!M15)*EF!$H4)+('Net zero supporting data'!M15*'Net zero supporting data'!M25))*kgtoGg)))</f>
        <v>73.890719483899275</v>
      </c>
      <c r="W4" s="93">
        <f>IF('Net zero activities &amp; levers'!$C$5="Off",('Activity data'!AP5*EF!$H4)*kgtoGg,IF('Net zero activities &amp; levers'!$C$5="On",(((('Activity data'!AP5-'Net zero supporting data'!N15)*EF!$H4)+('Net zero supporting data'!N15*'Net zero supporting data'!N25))*kgtoGg)))</f>
        <v>74.35576712485107</v>
      </c>
      <c r="X4" s="93">
        <f>IF('Net zero activities &amp; levers'!$C$5="Off",('Activity data'!AQ5*EF!$H4)*kgtoGg,IF('Net zero activities &amp; levers'!$C$5="On",(((('Activity data'!AQ5-'Net zero supporting data'!O15)*EF!$H4)+('Net zero supporting data'!O15*'Net zero supporting data'!O25))*kgtoGg)))</f>
        <v>74.917744782883318</v>
      </c>
      <c r="Y4" s="93">
        <f>IF('Net zero activities &amp; levers'!$C$5="Off",('Activity data'!AR5*EF!$H4)*kgtoGg,IF('Net zero activities &amp; levers'!$C$5="On",(((('Activity data'!AR5-'Net zero supporting data'!P15)*EF!$H4)+('Net zero supporting data'!P15*'Net zero supporting data'!P25))*kgtoGg)))</f>
        <v>75.480712739066789</v>
      </c>
      <c r="Z4" s="93">
        <f>IF('Net zero activities &amp; levers'!$C$5="Off",('Activity data'!AS5*EF!$H4)*kgtoGg,IF('Net zero activities &amp; levers'!$C$5="On",(((('Activity data'!AS5-'Net zero supporting data'!Q15)*EF!$H4)+('Net zero supporting data'!Q15*'Net zero supporting data'!Q25))*kgtoGg)))</f>
        <v>76.125654659254948</v>
      </c>
      <c r="AA4" s="93">
        <f>IF('Net zero activities &amp; levers'!$C$5="Off",('Activity data'!AT5*EF!$H4)*kgtoGg,IF('Net zero activities &amp; levers'!$C$5="On",(((('Activity data'!AT5-'Net zero supporting data'!R15)*EF!$H4)+('Net zero supporting data'!R15*'Net zero supporting data'!R25))*kgtoGg)))</f>
        <v>76.828014535774486</v>
      </c>
      <c r="AB4" s="93">
        <f>IF('Net zero activities &amp; levers'!$C$5="Off",('Activity data'!AU5*EF!$H4)*kgtoGg,IF('Net zero activities &amp; levers'!$C$5="On",(((('Activity data'!AU5-'Net zero supporting data'!S15)*EF!$H4)+('Net zero supporting data'!S15*'Net zero supporting data'!S25))*kgtoGg)))</f>
        <v>77.573956139531504</v>
      </c>
      <c r="AC4" s="93">
        <f>IF('Net zero activities &amp; levers'!$C$5="Off",('Activity data'!AV5*EF!$H4)*kgtoGg,IF('Net zero activities &amp; levers'!$C$5="On",(((('Activity data'!AV5-'Net zero supporting data'!T15)*EF!$H4)+('Net zero supporting data'!T15*'Net zero supporting data'!T25))*kgtoGg)))</f>
        <v>78.322735662916926</v>
      </c>
      <c r="AD4" s="93">
        <f>IF('Net zero activities &amp; levers'!$C$5="Off",('Activity data'!AW5*EF!$H4)*kgtoGg,IF('Net zero activities &amp; levers'!$C$5="On",(((('Activity data'!AW5-'Net zero supporting data'!U15)*EF!$H4)+('Net zero supporting data'!U15*'Net zero supporting data'!U25))*kgtoGg)))</f>
        <v>79.194074749361434</v>
      </c>
      <c r="AE4" s="93">
        <f>IF('Net zero activities &amp; levers'!$C$5="Off",('Activity data'!AX5*EF!$H4)*kgtoGg,IF('Net zero activities &amp; levers'!$C$5="On",(((('Activity data'!AX5-'Net zero supporting data'!V15)*EF!$H4)+('Net zero supporting data'!V15*'Net zero supporting data'!V25))*kgtoGg)))</f>
        <v>80.126442167423448</v>
      </c>
      <c r="AF4" s="93">
        <f>IF('Net zero activities &amp; levers'!$C$5="Off",('Activity data'!AY5*EF!$H4)*kgtoGg,IF('Net zero activities &amp; levers'!$C$5="On",(((('Activity data'!AY5-'Net zero supporting data'!W15)*EF!$H4)+('Net zero supporting data'!W15*'Net zero supporting data'!W25))*kgtoGg)))</f>
        <v>81.120126702839158</v>
      </c>
      <c r="AG4" s="93">
        <f>IF('Net zero activities &amp; levers'!$C$5="Off",('Activity data'!AZ5*EF!$H4)*kgtoGg,IF('Net zero activities &amp; levers'!$C$5="On",(((('Activity data'!AZ5-'Net zero supporting data'!X15)*EF!$H4)+('Net zero supporting data'!X15*'Net zero supporting data'!X25))*kgtoGg)))</f>
        <v>82.27309418252193</v>
      </c>
      <c r="AH4" s="93">
        <f>IF('Net zero activities &amp; levers'!$C$5="Off",('Activity data'!BA5*EF!$H4)*kgtoGg,IF('Net zero activities &amp; levers'!$C$5="On",(((('Activity data'!BA5-'Net zero supporting data'!Y15)*EF!$H4)+('Net zero supporting data'!Y15*'Net zero supporting data'!Y25))*kgtoGg)))</f>
        <v>83.364917403720654</v>
      </c>
      <c r="AI4" s="93">
        <f>IF('Net zero activities &amp; levers'!$C$5="Off",('Activity data'!BB5*EF!$H4)*kgtoGg,IF('Net zero activities &amp; levers'!$C$5="On",(((('Activity data'!BB5-'Net zero supporting data'!Z15)*EF!$H4)+('Net zero supporting data'!Z15*'Net zero supporting data'!Z25))*kgtoGg)))</f>
        <v>84.505835771801443</v>
      </c>
      <c r="AJ4" s="93">
        <f>IF('Net zero activities &amp; levers'!$C$5="Off",('Activity data'!BC5*EF!$H4)*kgtoGg,IF('Net zero activities &amp; levers'!$C$5="On",(((('Activity data'!BC5-'Net zero supporting data'!AA15)*EF!$H4)+('Net zero supporting data'!AA15*'Net zero supporting data'!AA25))*kgtoGg)))</f>
        <v>85.763860794320209</v>
      </c>
      <c r="AK4" s="93">
        <f>IF('Net zero activities &amp; levers'!$C$5="Off",('Activity data'!BD5*EF!$H4)*kgtoGg,IF('Net zero activities &amp; levers'!$C$5="On",(((('Activity data'!BD5-'Net zero supporting data'!AB15)*EF!$H4)+('Net zero supporting data'!AB15*'Net zero supporting data'!AB25))*kgtoGg)))</f>
        <v>86.948675793670645</v>
      </c>
      <c r="AL4" s="93">
        <f>IF('Net zero activities &amp; levers'!$C$5="Off",('Activity data'!BE5*EF!$H4)*kgtoGg,IF('Net zero activities &amp; levers'!$C$5="On",(((('Activity data'!BE5-'Net zero supporting data'!AC15)*EF!$H4)+('Net zero supporting data'!AC15*'Net zero supporting data'!AC25))*kgtoGg)))</f>
        <v>88.160099286554015</v>
      </c>
      <c r="AM4" s="93">
        <f>IF('Net zero activities &amp; levers'!$C$5="Off",('Activity data'!BF5*EF!$H4)*kgtoGg,IF('Net zero activities &amp; levers'!$C$5="On",(((('Activity data'!BF5-'Net zero supporting data'!AD15)*EF!$H4)+('Net zero supporting data'!AD15*'Net zero supporting data'!AD25))*kgtoGg)))</f>
        <v>89.381233327434984</v>
      </c>
      <c r="AN4" s="93">
        <f>IF('Net zero activities &amp; levers'!$C$5="Off",('Activity data'!BG5*EF!$H4)*kgtoGg,IF('Net zero activities &amp; levers'!$C$5="On",(((('Activity data'!BG5-'Net zero supporting data'!AE15)*EF!$H4)+('Net zero supporting data'!AE15*'Net zero supporting data'!AE25))*kgtoGg)))</f>
        <v>90.68593626031128</v>
      </c>
      <c r="AO4" s="93">
        <f>IF('Net zero activities &amp; levers'!$C$5="Off",('Activity data'!BH5*EF!$H4)*kgtoGg,IF('Net zero activities &amp; levers'!$C$5="On",(((('Activity data'!BH5-'Net zero supporting data'!AF15)*EF!$H4)+('Net zero supporting data'!AF15*'Net zero supporting data'!AF25))*kgtoGg)))</f>
        <v>91.915255719311389</v>
      </c>
      <c r="AP4" s="93">
        <f>IF('Net zero activities &amp; levers'!$C$5="Off",('Activity data'!BI5*EF!$H4)*kgtoGg,IF('Net zero activities &amp; levers'!$C$5="On",(((('Activity data'!BI5-'Net zero supporting data'!AG15)*EF!$H4)+('Net zero supporting data'!AG15*'Net zero supporting data'!AG25))*kgtoGg)))</f>
        <v>93.16331596497902</v>
      </c>
      <c r="AQ4" s="93">
        <f>IF('Net zero activities &amp; levers'!$C$5="Off",('Activity data'!BJ5*EF!$H4)*kgtoGg,IF('Net zero activities &amp; levers'!$C$5="On",(((('Activity data'!BJ5-'Net zero supporting data'!AH15)*EF!$H4)+('Net zero supporting data'!AH15*'Net zero supporting data'!AH25))*kgtoGg)))</f>
        <v>94.453368156139248</v>
      </c>
      <c r="AR4" s="93">
        <f>IF('Net zero activities &amp; levers'!$C$5="Off",('Activity data'!BK5*EF!$H4)*kgtoGg,IF('Net zero activities &amp; levers'!$C$5="On",(((('Activity data'!BK5-'Net zero supporting data'!AI15)*EF!$H4)+('Net zero supporting data'!AI15*'Net zero supporting data'!AI25))*kgtoGg)))</f>
        <v>95.792123906177778</v>
      </c>
      <c r="AS4" s="93">
        <f>IF('Net zero activities &amp; levers'!$C$5="Off",('Activity data'!BL5*EF!$H4)*kgtoGg,IF('Net zero activities &amp; levers'!$C$5="On",(((('Activity data'!BL5-'Net zero supporting data'!AJ15)*EF!$H4)+('Net zero supporting data'!AJ15*'Net zero supporting data'!AJ25))*kgtoGg)))</f>
        <v>97.122266652191996</v>
      </c>
      <c r="AT4" s="93">
        <f>IF('Net zero activities &amp; levers'!$C$5="Off",('Activity data'!BM5*EF!$H4)*kgtoGg,IF('Net zero activities &amp; levers'!$C$5="On",(((('Activity data'!BM5-'Net zero supporting data'!AK15)*EF!$H4)+('Net zero supporting data'!AK15*'Net zero supporting data'!AK25))*kgtoGg)))</f>
        <v>97.29964611165525</v>
      </c>
      <c r="AU4" s="93">
        <f>IF('Net zero activities &amp; levers'!$C$5="Off",('Activity data'!BN5*EF!$H4)*kgtoGg,IF('Net zero activities &amp; levers'!$C$5="On",(((('Activity data'!BN5-'Net zero supporting data'!AL15)*EF!$H4)+('Net zero supporting data'!AL15*'Net zero supporting data'!AL25))*kgtoGg)))</f>
        <v>97.244022841937863</v>
      </c>
      <c r="AV4" s="93">
        <f>IF('Net zero activities &amp; levers'!$C$5="Off",('Activity data'!BO5*EF!$H4)*kgtoGg,IF('Net zero activities &amp; levers'!$C$5="On",(((('Activity data'!BO5-'Net zero supporting data'!AM15)*EF!$H4)+('Net zero supporting data'!AM15*'Net zero supporting data'!AM25))*kgtoGg)))</f>
        <v>97.176505023013036</v>
      </c>
      <c r="AW4" s="93">
        <f>IF('Net zero activities &amp; levers'!$C$5="Off",('Activity data'!BP5*EF!$H4)*kgtoGg,IF('Net zero activities &amp; levers'!$C$5="On",(((('Activity data'!BP5-'Net zero supporting data'!AN15)*EF!$H4)+('Net zero supporting data'!AN15*'Net zero supporting data'!AN25))*kgtoGg)))</f>
        <v>97.007011814031102</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59.055225455337663</v>
      </c>
      <c r="P5" s="93">
        <f>IF('Net zero activities &amp; levers'!$C$5="Off",('Activity data'!AI6*EF!$H5)*kgtoGg,IF('Net zero activities &amp; levers'!$C$5="On",(((('Activity data'!AI6-'Net zero supporting data'!G16)*EF!$H5)+('Net zero supporting data'!G16*'Net zero supporting data'!G26))*kgtoGg)))</f>
        <v>59.150202601958618</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57.809187895348245</v>
      </c>
      <c r="T5" s="93">
        <f>IF('Net zero activities &amp; levers'!$C$5="Off",('Activity data'!AM6*EF!$H5)*kgtoGg,IF('Net zero activities &amp; levers'!$C$5="On",(((('Activity data'!AM6-'Net zero supporting data'!K16)*EF!$H5)+('Net zero supporting data'!K16*'Net zero supporting data'!K26))*kgtoGg)))</f>
        <v>58.417061010277578</v>
      </c>
      <c r="U5" s="93">
        <f>IF('Net zero activities &amp; levers'!$C$5="Off",('Activity data'!AN6*EF!$H5)*kgtoGg,IF('Net zero activities &amp; levers'!$C$5="On",(((('Activity data'!AN6-'Net zero supporting data'!L16)*EF!$H5)+('Net zero supporting data'!L16*'Net zero supporting data'!L26))*kgtoGg)))</f>
        <v>58.784495805838496</v>
      </c>
      <c r="V5" s="93">
        <f>IF('Net zero activities &amp; levers'!$C$5="Off",('Activity data'!AO6*EF!$H5)*kgtoGg,IF('Net zero activities &amp; levers'!$C$5="On",(((('Activity data'!AO6-'Net zero supporting data'!M16)*EF!$H5)+('Net zero supporting data'!M16*'Net zero supporting data'!M26))*kgtoGg)))</f>
        <v>59.099020678939354</v>
      </c>
      <c r="W5" s="93">
        <f>IF('Net zero activities &amp; levers'!$C$5="Off",('Activity data'!AP6*EF!$H5)*kgtoGg,IF('Net zero activities &amp; levers'!$C$5="On",(((('Activity data'!AP6-'Net zero supporting data'!N16)*EF!$H5)+('Net zero supporting data'!N16*'Net zero supporting data'!N26))*kgtoGg)))</f>
        <v>59.470973480878037</v>
      </c>
      <c r="X5" s="93">
        <f>IF('Net zero activities &amp; levers'!$C$5="Off",('Activity data'!AQ6*EF!$H5)*kgtoGg,IF('Net zero activities &amp; levers'!$C$5="On",(((('Activity data'!AQ6-'Net zero supporting data'!O16)*EF!$H5)+('Net zero supporting data'!O16*'Net zero supporting data'!O26))*kgtoGg)))</f>
        <v>59.920452515121127</v>
      </c>
      <c r="Y5" s="93">
        <f>IF('Net zero activities &amp; levers'!$C$5="Off",('Activity data'!AR6*EF!$H5)*kgtoGg,IF('Net zero activities &amp; levers'!$C$5="On",(((('Activity data'!AR6-'Net zero supporting data'!P16)*EF!$H5)+('Net zero supporting data'!P16*'Net zero supporting data'!P26))*kgtoGg)))</f>
        <v>60.37072360621962</v>
      </c>
      <c r="Z5" s="93">
        <f>IF('Net zero activities &amp; levers'!$C$5="Off",('Activity data'!AS6*EF!$H5)*kgtoGg,IF('Net zero activities &amp; levers'!$C$5="On",(((('Activity data'!AS6-'Net zero supporting data'!Q16)*EF!$H5)+('Net zero supporting data'!Q16*'Net zero supporting data'!Q26))*kgtoGg)))</f>
        <v>60.886558830780118</v>
      </c>
      <c r="AA5" s="93">
        <f>IF('Net zero activities &amp; levers'!$C$5="Off",('Activity data'!AT6*EF!$H5)*kgtoGg,IF('Net zero activities &amp; levers'!$C$5="On",(((('Activity data'!AT6-'Net zero supporting data'!R16)*EF!$H5)+('Net zero supporting data'!R16*'Net zero supporting data'!R26))*kgtoGg)))</f>
        <v>61.448317887349177</v>
      </c>
      <c r="AB5" s="93">
        <f>IF('Net zero activities &amp; levers'!$C$5="Off",('Activity data'!AU6*EF!$H5)*kgtoGg,IF('Net zero activities &amp; levers'!$C$5="On",(((('Activity data'!AU6-'Net zero supporting data'!S16)*EF!$H5)+('Net zero supporting data'!S16*'Net zero supporting data'!S26))*kgtoGg)))</f>
        <v>62.044934330843475</v>
      </c>
      <c r="AC5" s="93">
        <f>IF('Net zero activities &amp; levers'!$C$5="Off",('Activity data'!AV6*EF!$H5)*kgtoGg,IF('Net zero activities &amp; levers'!$C$5="On",(((('Activity data'!AV6-'Net zero supporting data'!T16)*EF!$H5)+('Net zero supporting data'!T16*'Net zero supporting data'!T26))*kgtoGg)))</f>
        <v>62.643820589437333</v>
      </c>
      <c r="AD5" s="93">
        <f>IF('Net zero activities &amp; levers'!$C$5="Off",('Activity data'!AW6*EF!$H5)*kgtoGg,IF('Net zero activities &amp; levers'!$C$5="On",(((('Activity data'!AW6-'Net zero supporting data'!U16)*EF!$H5)+('Net zero supporting data'!U16*'Net zero supporting data'!U26))*kgtoGg)))</f>
        <v>63.340732015497736</v>
      </c>
      <c r="AE5" s="93">
        <f>IF('Net zero activities &amp; levers'!$C$5="Off",('Activity data'!AX6*EF!$H5)*kgtoGg,IF('Net zero activities &amp; levers'!$C$5="On",(((('Activity data'!AX6-'Net zero supporting data'!V16)*EF!$H5)+('Net zero supporting data'!V16*'Net zero supporting data'!V26))*kgtoGg)))</f>
        <v>64.086454911489056</v>
      </c>
      <c r="AF5" s="93">
        <f>IF('Net zero activities &amp; levers'!$C$5="Off",('Activity data'!AY6*EF!$H5)*kgtoGg,IF('Net zero activities &amp; levers'!$C$5="On",(((('Activity data'!AY6-'Net zero supporting data'!W16)*EF!$H5)+('Net zero supporting data'!W16*'Net zero supporting data'!W26))*kgtoGg)))</f>
        <v>64.881220253023869</v>
      </c>
      <c r="AG5" s="93">
        <f>IF('Net zero activities &amp; levers'!$C$5="Off",('Activity data'!AZ6*EF!$H5)*kgtoGg,IF('Net zero activities &amp; levers'!$C$5="On",(((('Activity data'!AZ6-'Net zero supporting data'!X16)*EF!$H5)+('Net zero supporting data'!X16*'Net zero supporting data'!X26))*kgtoGg)))</f>
        <v>65.803382730258434</v>
      </c>
      <c r="AH5" s="93">
        <f>IF('Net zero activities &amp; levers'!$C$5="Off",('Activity data'!BA6*EF!$H5)*kgtoGg,IF('Net zero activities &amp; levers'!$C$5="On",(((('Activity data'!BA6-'Net zero supporting data'!Y16)*EF!$H5)+('Net zero supporting data'!Y16*'Net zero supporting data'!Y26))*kgtoGg)))</f>
        <v>66.676641017335072</v>
      </c>
      <c r="AI5" s="93">
        <f>IF('Net zero activities &amp; levers'!$C$5="Off",('Activity data'!BB6*EF!$H5)*kgtoGg,IF('Net zero activities &amp; levers'!$C$5="On",(((('Activity data'!BB6-'Net zero supporting data'!Z16)*EF!$H5)+('Net zero supporting data'!Z16*'Net zero supporting data'!Z26))*kgtoGg)))</f>
        <v>67.589166415641429</v>
      </c>
      <c r="AJ5" s="93">
        <f>IF('Net zero activities &amp; levers'!$C$5="Off",('Activity data'!BC6*EF!$H5)*kgtoGg,IF('Net zero activities &amp; levers'!$C$5="On",(((('Activity data'!BC6-'Net zero supporting data'!AA16)*EF!$H5)+('Net zero supporting data'!AA16*'Net zero supporting data'!AA26))*kgtoGg)))</f>
        <v>68.595355654828083</v>
      </c>
      <c r="AK5" s="93">
        <f>IF('Net zero activities &amp; levers'!$C$5="Off",('Activity data'!BD6*EF!$H5)*kgtoGg,IF('Net zero activities &amp; levers'!$C$5="On",(((('Activity data'!BD6-'Net zero supporting data'!AB16)*EF!$H5)+('Net zero supporting data'!AB16*'Net zero supporting data'!AB26))*kgtoGg)))</f>
        <v>69.542990305517719</v>
      </c>
      <c r="AL5" s="93">
        <f>IF('Net zero activities &amp; levers'!$C$5="Off",('Activity data'!BE6*EF!$H5)*kgtoGg,IF('Net zero activities &amp; levers'!$C$5="On",(((('Activity data'!BE6-'Net zero supporting data'!AC16)*EF!$H5)+('Net zero supporting data'!AC16*'Net zero supporting data'!AC26))*kgtoGg)))</f>
        <v>70.511906869829502</v>
      </c>
      <c r="AM5" s="93">
        <f>IF('Net zero activities &amp; levers'!$C$5="Off",('Activity data'!BF6*EF!$H5)*kgtoGg,IF('Net zero activities &amp; levers'!$C$5="On",(((('Activity data'!BF6-'Net zero supporting data'!AD16)*EF!$H5)+('Net zero supporting data'!AD16*'Net zero supporting data'!AD26))*kgtoGg)))</f>
        <v>71.488590091184619</v>
      </c>
      <c r="AN5" s="93">
        <f>IF('Net zero activities &amp; levers'!$C$5="Off",('Activity data'!BG6*EF!$H5)*kgtoGg,IF('Net zero activities &amp; levers'!$C$5="On",(((('Activity data'!BG6-'Net zero supporting data'!AE16)*EF!$H5)+('Net zero supporting data'!AE16*'Net zero supporting data'!AE26))*kgtoGg)))</f>
        <v>72.532113095812164</v>
      </c>
      <c r="AO5" s="93">
        <f>IF('Net zero activities &amp; levers'!$C$5="Off",('Activity data'!BH6*EF!$H5)*kgtoGg,IF('Net zero activities &amp; levers'!$C$5="On",(((('Activity data'!BH6-'Net zero supporting data'!AF16)*EF!$H5)+('Net zero supporting data'!AF16*'Net zero supporting data'!AF26))*kgtoGg)))</f>
        <v>73.515343150085755</v>
      </c>
      <c r="AP5" s="93">
        <f>IF('Net zero activities &amp; levers'!$C$5="Off",('Activity data'!BI6*EF!$H5)*kgtoGg,IF('Net zero activities &amp; levers'!$C$5="On",(((('Activity data'!BI6-'Net zero supporting data'!AG16)*EF!$H5)+('Net zero supporting data'!AG16*'Net zero supporting data'!AG26))*kgtoGg)))</f>
        <v>74.513562395783396</v>
      </c>
      <c r="AQ5" s="93">
        <f>IF('Net zero activities &amp; levers'!$C$5="Off",('Activity data'!BJ6*EF!$H5)*kgtoGg,IF('Net zero activities &amp; levers'!$C$5="On",(((('Activity data'!BJ6-'Net zero supporting data'!AH16)*EF!$H5)+('Net zero supporting data'!AH16*'Net zero supporting data'!AH26))*kgtoGg)))</f>
        <v>75.545367494648374</v>
      </c>
      <c r="AR5" s="93">
        <f>IF('Net zero activities &amp; levers'!$C$5="Off",('Activity data'!BK6*EF!$H5)*kgtoGg,IF('Net zero activities &amp; levers'!$C$5="On",(((('Activity data'!BK6-'Net zero supporting data'!AI16)*EF!$H5)+('Net zero supporting data'!AI16*'Net zero supporting data'!AI26))*kgtoGg)))</f>
        <v>76.616126506175064</v>
      </c>
      <c r="AS5" s="93">
        <f>IF('Net zero activities &amp; levers'!$C$5="Off",('Activity data'!BL6*EF!$H5)*kgtoGg,IF('Net zero activities &amp; levers'!$C$5="On",(((('Activity data'!BL6-'Net zero supporting data'!AJ16)*EF!$H5)+('Net zero supporting data'!AJ16*'Net zero supporting data'!AJ26))*kgtoGg)))</f>
        <v>77.679996694497746</v>
      </c>
      <c r="AT5" s="93">
        <f>IF('Net zero activities &amp; levers'!$C$5="Off",('Activity data'!BM6*EF!$H5)*kgtoGg,IF('Net zero activities &amp; levers'!$C$5="On",(((('Activity data'!BM6-'Net zero supporting data'!AK16)*EF!$H5)+('Net zero supporting data'!AK16*'Net zero supporting data'!AK26))*kgtoGg)))</f>
        <v>77.821867722633058</v>
      </c>
      <c r="AU5" s="93">
        <f>IF('Net zero activities &amp; levers'!$C$5="Off",('Activity data'!BN6*EF!$H5)*kgtoGg,IF('Net zero activities &amp; levers'!$C$5="On",(((('Activity data'!BN6-'Net zero supporting data'!AL16)*EF!$H5)+('Net zero supporting data'!AL16*'Net zero supporting data'!AL26))*kgtoGg)))</f>
        <v>77.777379310688787</v>
      </c>
      <c r="AV5" s="93">
        <f>IF('Net zero activities &amp; levers'!$C$5="Off",('Activity data'!BO6*EF!$H5)*kgtoGg,IF('Net zero activities &amp; levers'!$C$5="On",(((('Activity data'!BO6-'Net zero supporting data'!AM16)*EF!$H5)+('Net zero supporting data'!AM16*'Net zero supporting data'!AM26))*kgtoGg)))</f>
        <v>77.723377441378204</v>
      </c>
      <c r="AW5" s="93">
        <f>IF('Net zero activities &amp; levers'!$C$5="Off",('Activity data'!BP6*EF!$H5)*kgtoGg,IF('Net zero activities &amp; levers'!$C$5="On",(((('Activity data'!BP6-'Net zero supporting data'!AN16)*EF!$H5)+('Net zero supporting data'!AN16*'Net zero supporting data'!AN26))*kgtoGg)))</f>
        <v>77.587813966932046</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26.701143177813606</v>
      </c>
      <c r="P6" s="93">
        <f>IF('Net zero activities &amp; levers'!$C$5="Off",('Activity data'!AI7*EF!$H6)*kgtoGg,IF('Net zero activities &amp; levers'!$C$5="On",(((('Activity data'!AI7-'Net zero supporting data'!G17)*EF!$H6)+('Net zero supporting data'!G17*'Net zero supporting data'!G27))*kgtoGg)))</f>
        <v>26.744086005835896</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26.137761579696217</v>
      </c>
      <c r="T6" s="93">
        <f>IF('Net zero activities &amp; levers'!$C$5="Off",('Activity data'!AM7*EF!$H6)*kgtoGg,IF('Net zero activities &amp; levers'!$C$5="On",(((('Activity data'!AM7-'Net zero supporting data'!K17)*EF!$H6)+('Net zero supporting data'!K17*'Net zero supporting data'!K27))*kgtoGg)))</f>
        <v>26.412604439926199</v>
      </c>
      <c r="U6" s="93">
        <f>IF('Net zero activities &amp; levers'!$C$5="Off",('Activity data'!AN7*EF!$H6)*kgtoGg,IF('Net zero activities &amp; levers'!$C$5="On",(((('Activity data'!AN7-'Net zero supporting data'!L17)*EF!$H6)+('Net zero supporting data'!L17*'Net zero supporting data'!L27))*kgtoGg)))</f>
        <v>26.578735870449691</v>
      </c>
      <c r="V6" s="93">
        <f>IF('Net zero activities &amp; levers'!$C$5="Off",('Activity data'!AO7*EF!$H6)*kgtoGg,IF('Net zero activities &amp; levers'!$C$5="On",(((('Activity data'!AO7-'Net zero supporting data'!M17)*EF!$H6)+('Net zero supporting data'!M17*'Net zero supporting data'!M27))*kgtoGg)))</f>
        <v>26.720944686094654</v>
      </c>
      <c r="W6" s="93">
        <f>IF('Net zero activities &amp; levers'!$C$5="Off",('Activity data'!AP7*EF!$H6)*kgtoGg,IF('Net zero activities &amp; levers'!$C$5="On",(((('Activity data'!AP7-'Net zero supporting data'!N17)*EF!$H6)+('Net zero supporting data'!N17*'Net zero supporting data'!N27))*kgtoGg)))</f>
        <v>26.889118881407221</v>
      </c>
      <c r="X6" s="93">
        <f>IF('Net zero activities &amp; levers'!$C$5="Off",('Activity data'!AQ7*EF!$H6)*kgtoGg,IF('Net zero activities &amp; levers'!$C$5="On",(((('Activity data'!AQ7-'Net zero supporting data'!O17)*EF!$H6)+('Net zero supporting data'!O17*'Net zero supporting data'!O27))*kgtoGg)))</f>
        <v>27.092345673891938</v>
      </c>
      <c r="Y6" s="93">
        <f>IF('Net zero activities &amp; levers'!$C$5="Off",('Activity data'!AR7*EF!$H6)*kgtoGg,IF('Net zero activities &amp; levers'!$C$5="On",(((('Activity data'!AR7-'Net zero supporting data'!P17)*EF!$H6)+('Net zero supporting data'!P17*'Net zero supporting data'!P27))*kgtoGg)))</f>
        <v>27.295930585803653</v>
      </c>
      <c r="Z6" s="93">
        <f>IF('Net zero activities &amp; levers'!$C$5="Off",('Activity data'!AS7*EF!$H6)*kgtoGg,IF('Net zero activities &amp; levers'!$C$5="On",(((('Activity data'!AS7-'Net zero supporting data'!Q17)*EF!$H6)+('Net zero supporting data'!Q17*'Net zero supporting data'!Q27))*kgtoGg)))</f>
        <v>27.529159569029972</v>
      </c>
      <c r="AA6" s="93">
        <f>IF('Net zero activities &amp; levers'!$C$5="Off",('Activity data'!AT7*EF!$H6)*kgtoGg,IF('Net zero activities &amp; levers'!$C$5="On",(((('Activity data'!AT7-'Net zero supporting data'!R17)*EF!$H6)+('Net zero supporting data'!R17*'Net zero supporting data'!R27))*kgtoGg)))</f>
        <v>27.783152486426044</v>
      </c>
      <c r="AB6" s="93">
        <f>IF('Net zero activities &amp; levers'!$C$5="Off",('Activity data'!AU7*EF!$H6)*kgtoGg,IF('Net zero activities &amp; levers'!$C$5="On",(((('Activity data'!AU7-'Net zero supporting data'!S17)*EF!$H6)+('Net zero supporting data'!S17*'Net zero supporting data'!S27))*kgtoGg)))</f>
        <v>28.052905771713675</v>
      </c>
      <c r="AC6" s="93">
        <f>IF('Net zero activities &amp; levers'!$C$5="Off",('Activity data'!AV7*EF!$H6)*kgtoGg,IF('Net zero activities &amp; levers'!$C$5="On",(((('Activity data'!AV7-'Net zero supporting data'!T17)*EF!$H6)+('Net zero supporting data'!T17*'Net zero supporting data'!T27))*kgtoGg)))</f>
        <v>28.323685327877314</v>
      </c>
      <c r="AD6" s="93">
        <f>IF('Net zero activities &amp; levers'!$C$5="Off",('Activity data'!AW7*EF!$H6)*kgtoGg,IF('Net zero activities &amp; levers'!$C$5="On",(((('Activity data'!AW7-'Net zero supporting data'!U17)*EF!$H6)+('Net zero supporting data'!U17*'Net zero supporting data'!U27))*kgtoGg)))</f>
        <v>28.638785839745914</v>
      </c>
      <c r="AE6" s="93">
        <f>IF('Net zero activities &amp; levers'!$C$5="Off",('Activity data'!AX7*EF!$H6)*kgtoGg,IF('Net zero activities &amp; levers'!$C$5="On",(((('Activity data'!AX7-'Net zero supporting data'!V17)*EF!$H6)+('Net zero supporting data'!V17*'Net zero supporting data'!V27))*kgtoGg)))</f>
        <v>28.975955898166863</v>
      </c>
      <c r="AF6" s="93">
        <f>IF('Net zero activities &amp; levers'!$C$5="Off",('Activity data'!AY7*EF!$H6)*kgtoGg,IF('Net zero activities &amp; levers'!$C$5="On",(((('Activity data'!AY7-'Net zero supporting data'!W17)*EF!$H6)+('Net zero supporting data'!W17*'Net zero supporting data'!W27))*kgtoGg)))</f>
        <v>29.335299936115451</v>
      </c>
      <c r="AG6" s="93">
        <f>IF('Net zero activities &amp; levers'!$C$5="Off",('Activity data'!AZ7*EF!$H6)*kgtoGg,IF('Net zero activities &amp; levers'!$C$5="On",(((('Activity data'!AZ7-'Net zero supporting data'!X17)*EF!$H6)+('Net zero supporting data'!X17*'Net zero supporting data'!X27))*kgtoGg)))</f>
        <v>29.752245128484059</v>
      </c>
      <c r="AH6" s="93">
        <f>IF('Net zero activities &amp; levers'!$C$5="Off",('Activity data'!BA7*EF!$H6)*kgtoGg,IF('Net zero activities &amp; levers'!$C$5="On",(((('Activity data'!BA7-'Net zero supporting data'!Y17)*EF!$H6)+('Net zero supporting data'!Y17*'Net zero supporting data'!Y27))*kgtoGg)))</f>
        <v>30.147078851912642</v>
      </c>
      <c r="AI6" s="93">
        <f>IF('Net zero activities &amp; levers'!$C$5="Off",('Activity data'!BB7*EF!$H6)*kgtoGg,IF('Net zero activities &amp; levers'!$C$5="On",(((('Activity data'!BB7-'Net zero supporting data'!Z17)*EF!$H6)+('Net zero supporting data'!Z17*'Net zero supporting data'!Z27))*kgtoGg)))</f>
        <v>30.559666749523767</v>
      </c>
      <c r="AJ6" s="93">
        <f>IF('Net zero activities &amp; levers'!$C$5="Off",('Activity data'!BC7*EF!$H6)*kgtoGg,IF('Net zero activities &amp; levers'!$C$5="On",(((('Activity data'!BC7-'Net zero supporting data'!AA17)*EF!$H6)+('Net zero supporting data'!AA17*'Net zero supporting data'!AA27))*kgtoGg)))</f>
        <v>31.014603679022368</v>
      </c>
      <c r="AK6" s="93">
        <f>IF('Net zero activities &amp; levers'!$C$5="Off",('Activity data'!BD7*EF!$H6)*kgtoGg,IF('Net zero activities &amp; levers'!$C$5="On",(((('Activity data'!BD7-'Net zero supporting data'!AB17)*EF!$H6)+('Net zero supporting data'!AB17*'Net zero supporting data'!AB27))*kgtoGg)))</f>
        <v>31.443065822604513</v>
      </c>
      <c r="AL6" s="93">
        <f>IF('Net zero activities &amp; levers'!$C$5="Off",('Activity data'!BE7*EF!$H6)*kgtoGg,IF('Net zero activities &amp; levers'!$C$5="On",(((('Activity data'!BE7-'Net zero supporting data'!AC17)*EF!$H6)+('Net zero supporting data'!AC17*'Net zero supporting data'!AC27))*kgtoGg)))</f>
        <v>31.881150339454091</v>
      </c>
      <c r="AM6" s="93">
        <f>IF('Net zero activities &amp; levers'!$C$5="Off",('Activity data'!BF7*EF!$H6)*kgtoGg,IF('Net zero activities &amp; levers'!$C$5="On",(((('Activity data'!BF7-'Net zero supporting data'!AD17)*EF!$H6)+('Net zero supporting data'!AD17*'Net zero supporting data'!AD27))*kgtoGg)))</f>
        <v>32.322746461248492</v>
      </c>
      <c r="AN6" s="93">
        <f>IF('Net zero activities &amp; levers'!$C$5="Off",('Activity data'!BG7*EF!$H6)*kgtoGg,IF('Net zero activities &amp; levers'!$C$5="On",(((('Activity data'!BG7-'Net zero supporting data'!AE17)*EF!$H6)+('Net zero supporting data'!AE17*'Net zero supporting data'!AE27))*kgtoGg)))</f>
        <v>32.794563424795179</v>
      </c>
      <c r="AO6" s="93">
        <f>IF('Net zero activities &amp; levers'!$C$5="Off",('Activity data'!BH7*EF!$H6)*kgtoGg,IF('Net zero activities &amp; levers'!$C$5="On",(((('Activity data'!BH7-'Net zero supporting data'!AF17)*EF!$H6)+('Net zero supporting data'!AF17*'Net zero supporting data'!AF27))*kgtoGg)))</f>
        <v>33.239119622040477</v>
      </c>
      <c r="AP6" s="93">
        <f>IF('Net zero activities &amp; levers'!$C$5="Off",('Activity data'!BI7*EF!$H6)*kgtoGg,IF('Net zero activities &amp; levers'!$C$5="On",(((('Activity data'!BI7-'Net zero supporting data'!AG17)*EF!$H6)+('Net zero supporting data'!AG17*'Net zero supporting data'!AG27))*kgtoGg)))</f>
        <v>33.690453010351376</v>
      </c>
      <c r="AQ6" s="93">
        <f>IF('Net zero activities &amp; levers'!$C$5="Off",('Activity data'!BJ7*EF!$H6)*kgtoGg,IF('Net zero activities &amp; levers'!$C$5="On",(((('Activity data'!BJ7-'Net zero supporting data'!AH17)*EF!$H6)+('Net zero supporting data'!AH17*'Net zero supporting data'!AH27))*kgtoGg)))</f>
        <v>34.156971857142132</v>
      </c>
      <c r="AR6" s="93">
        <f>IF('Net zero activities &amp; levers'!$C$5="Off",('Activity data'!BK7*EF!$H6)*kgtoGg,IF('Net zero activities &amp; levers'!$C$5="On",(((('Activity data'!BK7-'Net zero supporting data'!AI17)*EF!$H6)+('Net zero supporting data'!AI17*'Net zero supporting data'!AI27))*kgtoGg)))</f>
        <v>34.641103268973431</v>
      </c>
      <c r="AS6" s="93">
        <f>IF('Net zero activities &amp; levers'!$C$5="Off",('Activity data'!BL7*EF!$H6)*kgtoGg,IF('Net zero activities &amp; levers'!$C$5="On",(((('Activity data'!BL7-'Net zero supporting data'!AJ17)*EF!$H6)+('Net zero supporting data'!AJ17*'Net zero supporting data'!AJ27))*kgtoGg)))</f>
        <v>35.122119978366818</v>
      </c>
      <c r="AT6" s="93">
        <f>IF('Net zero activities &amp; levers'!$C$5="Off",('Activity data'!BM7*EF!$H6)*kgtoGg,IF('Net zero activities &amp; levers'!$C$5="On",(((('Activity data'!BM7-'Net zero supporting data'!AK17)*EF!$H6)+('Net zero supporting data'!AK17*'Net zero supporting data'!AK27))*kgtoGg)))</f>
        <v>35.186265337322219</v>
      </c>
      <c r="AU6" s="93">
        <f>IF('Net zero activities &amp; levers'!$C$5="Off",('Activity data'!BN7*EF!$H6)*kgtoGg,IF('Net zero activities &amp; levers'!$C$5="On",(((('Activity data'!BN7-'Net zero supporting data'!AL17)*EF!$H6)+('Net zero supporting data'!AL17*'Net zero supporting data'!AL27))*kgtoGg)))</f>
        <v>35.166150411878817</v>
      </c>
      <c r="AV6" s="93">
        <f>IF('Net zero activities &amp; levers'!$C$5="Off",('Activity data'!BO7*EF!$H6)*kgtoGg,IF('Net zero activities &amp; levers'!$C$5="On",(((('Activity data'!BO7-'Net zero supporting data'!AM17)*EF!$H6)+('Net zero supporting data'!AM17*'Net zero supporting data'!AM27))*kgtoGg)))</f>
        <v>35.141734085749938</v>
      </c>
      <c r="AW6" s="93">
        <f>IF('Net zero activities &amp; levers'!$C$5="Off",('Activity data'!BP7*EF!$H6)*kgtoGg,IF('Net zero activities &amp; levers'!$C$5="On",(((('Activity data'!BP7-'Net zero supporting data'!AN17)*EF!$H6)+('Net zero supporting data'!AN17*'Net zero supporting data'!AN27))*kgtoGg)))</f>
        <v>35.080440614885013</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463.23498593143177</v>
      </c>
      <c r="L7" s="93">
        <f>IF('Net zero activities &amp; levers'!$C$5="Off",('Activity data'!AE8*EF!$H7)*kgtoGg,IF('Net zero activities &amp; levers'!$C$5="On",(((('Activity data'!AE8-'Net zero supporting data'!C18)*EF!$H7)+('Net zero supporting data'!C18*'Net zero supporting data'!C28))*kgtoGg)))</f>
        <v>459.21749683621607</v>
      </c>
      <c r="M7" s="93">
        <f>IF('Net zero activities &amp; levers'!$C$5="Off",('Activity data'!AF8*EF!$H7)*kgtoGg,IF('Net zero activities &amp; levers'!$C$5="On",(((('Activity data'!AF8-'Net zero supporting data'!D18)*EF!$H7)+('Net zero supporting data'!D18*'Net zero supporting data'!D28))*kgtoGg)))</f>
        <v>457.68816035731265</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442.70486896910722</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422.22811200839209</v>
      </c>
      <c r="R7" s="93">
        <f>IF('Net zero activities &amp; levers'!$C$5="Off",('Activity data'!AK8*EF!$H7)*kgtoGg,IF('Net zero activities &amp; levers'!$C$5="On",(((('Activity data'!AK8-'Net zero supporting data'!I18)*EF!$H7)+('Net zero supporting data'!I18*'Net zero supporting data'!I28))*kgtoGg)))</f>
        <v>413.68555596285597</v>
      </c>
      <c r="S7" s="93">
        <f>IF('Net zero activities &amp; levers'!$C$5="Off",('Activity data'!AL8*EF!$H7)*kgtoGg,IF('Net zero activities &amp; levers'!$C$5="On",(((('Activity data'!AL8-'Net zero supporting data'!J18)*EF!$H7)+('Net zero supporting data'!J18*'Net zero supporting data'!J28))*kgtoGg)))</f>
        <v>363.92267022015108</v>
      </c>
      <c r="T7" s="93">
        <f>IF('Net zero activities &amp; levers'!$C$5="Off",('Activity data'!AM8*EF!$H7)*kgtoGg,IF('Net zero activities &amp; levers'!$C$5="On",(((('Activity data'!AM8-'Net zero supporting data'!K18)*EF!$H7)+('Net zero supporting data'!K18*'Net zero supporting data'!K28))*kgtoGg)))</f>
        <v>369.83392374165419</v>
      </c>
      <c r="U7" s="93">
        <f>IF('Net zero activities &amp; levers'!$C$5="Off",('Activity data'!AN8*EF!$H7)*kgtoGg,IF('Net zero activities &amp; levers'!$C$5="On",(((('Activity data'!AN8-'Net zero supporting data'!L18)*EF!$H7)+('Net zero supporting data'!L18*'Net zero supporting data'!L28))*kgtoGg)))</f>
        <v>370.62375552016323</v>
      </c>
      <c r="V7" s="93">
        <f>IF('Net zero activities &amp; levers'!$C$5="Off",('Activity data'!AO8*EF!$H7)*kgtoGg,IF('Net zero activities &amp; levers'!$C$5="On",(((('Activity data'!AO8-'Net zero supporting data'!M18)*EF!$H7)+('Net zero supporting data'!M18*'Net zero supporting data'!M28))*kgtoGg)))</f>
        <v>370.14667890949841</v>
      </c>
      <c r="W7" s="93">
        <f>IF('Net zero activities &amp; levers'!$C$5="Off",('Activity data'!AP8*EF!$H7)*kgtoGg,IF('Net zero activities &amp; levers'!$C$5="On",(((('Activity data'!AP8-'Net zero supporting data'!N18)*EF!$H7)+('Net zero supporting data'!N18*'Net zero supporting data'!N28))*kgtoGg)))</f>
        <v>370.56346091203341</v>
      </c>
      <c r="X7" s="93">
        <f>IF('Net zero activities &amp; levers'!$C$5="Off",('Activity data'!AQ8*EF!$H7)*kgtoGg,IF('Net zero activities &amp; levers'!$C$5="On",(((('Activity data'!AQ8-'Net zero supporting data'!O18)*EF!$H7)+('Net zero supporting data'!O18*'Net zero supporting data'!O28))*kgtoGg)))</f>
        <v>372.21634714113918</v>
      </c>
      <c r="Y7" s="93">
        <f>IF('Net zero activities &amp; levers'!$C$5="Off",('Activity data'!AR8*EF!$H7)*kgtoGg,IF('Net zero activities &amp; levers'!$C$5="On",(((('Activity data'!AR8-'Net zero supporting data'!P18)*EF!$H7)+('Net zero supporting data'!P18*'Net zero supporting data'!P28))*kgtoGg)))</f>
        <v>374.38063101893766</v>
      </c>
      <c r="Z7" s="93">
        <f>IF('Net zero activities &amp; levers'!$C$5="Off",('Activity data'!AS8*EF!$H7)*kgtoGg,IF('Net zero activities &amp; levers'!$C$5="On",(((('Activity data'!AS8-'Net zero supporting data'!Q18)*EF!$H7)+('Net zero supporting data'!Q18*'Net zero supporting data'!Q28))*kgtoGg)))</f>
        <v>377.49124923458203</v>
      </c>
      <c r="AA7" s="93">
        <f>IF('Net zero activities &amp; levers'!$C$5="Off",('Activity data'!AT8*EF!$H7)*kgtoGg,IF('Net zero activities &amp; levers'!$C$5="On",(((('Activity data'!AT8-'Net zero supporting data'!R18)*EF!$H7)+('Net zero supporting data'!R18*'Net zero supporting data'!R28))*kgtoGg)))</f>
        <v>381.15640207994926</v>
      </c>
      <c r="AB7" s="93">
        <f>IF('Net zero activities &amp; levers'!$C$5="Off",('Activity data'!AU8*EF!$H7)*kgtoGg,IF('Net zero activities &amp; levers'!$C$5="On",(((('Activity data'!AU8-'Net zero supporting data'!S18)*EF!$H7)+('Net zero supporting data'!S18*'Net zero supporting data'!S28))*kgtoGg)))</f>
        <v>385.15695535595285</v>
      </c>
      <c r="AC7" s="93">
        <f>IF('Net zero activities &amp; levers'!$C$5="Off",('Activity data'!AV8*EF!$H7)*kgtoGg,IF('Net zero activities &amp; levers'!$C$5="On",(((('Activity data'!AV8-'Net zero supporting data'!T18)*EF!$H7)+('Net zero supporting data'!T18*'Net zero supporting data'!T28))*kgtoGg)))</f>
        <v>388.91047436804598</v>
      </c>
      <c r="AD7" s="93">
        <f>IF('Net zero activities &amp; levers'!$C$5="Off",('Activity data'!AW8*EF!$H7)*kgtoGg,IF('Net zero activities &amp; levers'!$C$5="On",(((('Activity data'!AW8-'Net zero supporting data'!U18)*EF!$H7)+('Net zero supporting data'!U18*'Net zero supporting data'!U28))*kgtoGg)))</f>
        <v>391.31162286255994</v>
      </c>
      <c r="AE7" s="93">
        <f>IF('Net zero activities &amp; levers'!$C$5="Off",('Activity data'!AX8*EF!$H7)*kgtoGg,IF('Net zero activities &amp; levers'!$C$5="On",(((('Activity data'!AX8-'Net zero supporting data'!V18)*EF!$H7)+('Net zero supporting data'!V18*'Net zero supporting data'!V28))*kgtoGg)))</f>
        <v>394.05176095805206</v>
      </c>
      <c r="AF7" s="93">
        <f>IF('Net zero activities &amp; levers'!$C$5="Off",('Activity data'!AY8*EF!$H7)*kgtoGg,IF('Net zero activities &amp; levers'!$C$5="On",(((('Activity data'!AY8-'Net zero supporting data'!W18)*EF!$H7)+('Net zero supporting data'!W18*'Net zero supporting data'!W28))*kgtoGg)))</f>
        <v>397.09379636887275</v>
      </c>
      <c r="AG7" s="93">
        <f>IF('Net zero activities &amp; levers'!$C$5="Off",('Activity data'!AZ8*EF!$H7)*kgtoGg,IF('Net zero activities &amp; levers'!$C$5="On",(((('Activity data'!AZ8-'Net zero supporting data'!X18)*EF!$H7)+('Net zero supporting data'!X18*'Net zero supporting data'!X28))*kgtoGg)))</f>
        <v>401.64025186980558</v>
      </c>
      <c r="AH7" s="93">
        <f>IF('Net zero activities &amp; levers'!$C$5="Off",('Activity data'!BA8*EF!$H7)*kgtoGg,IF('Net zero activities &amp; levers'!$C$5="On",(((('Activity data'!BA8-'Net zero supporting data'!Y18)*EF!$H7)+('Net zero supporting data'!Y18*'Net zero supporting data'!Y28))*kgtoGg)))</f>
        <v>404.832238788979</v>
      </c>
      <c r="AI7" s="93">
        <f>IF('Net zero activities &amp; levers'!$C$5="Off",('Activity data'!BB8*EF!$H7)*kgtoGg,IF('Net zero activities &amp; levers'!$C$5="On",(((('Activity data'!BB8-'Net zero supporting data'!Z18)*EF!$H7)+('Net zero supporting data'!Z18*'Net zero supporting data'!Z28))*kgtoGg)))</f>
        <v>408.53771720310334</v>
      </c>
      <c r="AJ7" s="93">
        <f>IF('Net zero activities &amp; levers'!$C$5="Off",('Activity data'!BC8*EF!$H7)*kgtoGg,IF('Net zero activities &amp; levers'!$C$5="On",(((('Activity data'!BC8-'Net zero supporting data'!AA18)*EF!$H7)+('Net zero supporting data'!AA18*'Net zero supporting data'!AA28))*kgtoGg)))</f>
        <v>413.04794623860931</v>
      </c>
      <c r="AK7" s="93">
        <f>IF('Net zero activities &amp; levers'!$C$5="Off",('Activity data'!BD8*EF!$H7)*kgtoGg,IF('Net zero activities &amp; levers'!$C$5="On",(((('Activity data'!BD8-'Net zero supporting data'!AB18)*EF!$H7)+('Net zero supporting data'!AB18*'Net zero supporting data'!AB28))*kgtoGg)))</f>
        <v>416.08516578752369</v>
      </c>
      <c r="AL7" s="93">
        <f>IF('Net zero activities &amp; levers'!$C$5="Off",('Activity data'!BE8*EF!$H7)*kgtoGg,IF('Net zero activities &amp; levers'!$C$5="On",(((('Activity data'!BE8-'Net zero supporting data'!AC18)*EF!$H7)+('Net zero supporting data'!AC18*'Net zero supporting data'!AC28))*kgtoGg)))</f>
        <v>418.84795237362164</v>
      </c>
      <c r="AM7" s="93">
        <f>IF('Net zero activities &amp; levers'!$C$5="Off",('Activity data'!BF8*EF!$H7)*kgtoGg,IF('Net zero activities &amp; levers'!$C$5="On",(((('Activity data'!BF8-'Net zero supporting data'!AD18)*EF!$H7)+('Net zero supporting data'!AD18*'Net zero supporting data'!AD28))*kgtoGg)))</f>
        <v>421.14259357497843</v>
      </c>
      <c r="AN7" s="93">
        <f>IF('Net zero activities &amp; levers'!$C$5="Off",('Activity data'!BG8*EF!$H7)*kgtoGg,IF('Net zero activities &amp; levers'!$C$5="On",(((('Activity data'!BG8-'Net zero supporting data'!AE18)*EF!$H7)+('Net zero supporting data'!AE18*'Net zero supporting data'!AE28))*kgtoGg)))</f>
        <v>426.30838613101645</v>
      </c>
      <c r="AO7" s="93">
        <f>IF('Net zero activities &amp; levers'!$C$5="Off",('Activity data'!BH8*EF!$H7)*kgtoGg,IF('Net zero activities &amp; levers'!$C$5="On",(((('Activity data'!BH8-'Net zero supporting data'!AF18)*EF!$H7)+('Net zero supporting data'!AF18*'Net zero supporting data'!AF28))*kgtoGg)))</f>
        <v>430.1806592294709</v>
      </c>
      <c r="AP7" s="93">
        <f>IF('Net zero activities &amp; levers'!$C$5="Off",('Activity data'!BI8*EF!$H7)*kgtoGg,IF('Net zero activities &amp; levers'!$C$5="On",(((('Activity data'!BI8-'Net zero supporting data'!AG18)*EF!$H7)+('Net zero supporting data'!AG18*'Net zero supporting data'!AG28))*kgtoGg)))</f>
        <v>433.78797029363898</v>
      </c>
      <c r="AQ7" s="93">
        <f>IF('Net zero activities &amp; levers'!$C$5="Off",('Activity data'!BJ8*EF!$H7)*kgtoGg,IF('Net zero activities &amp; levers'!$C$5="On",(((('Activity data'!BJ8-'Net zero supporting data'!AH18)*EF!$H7)+('Net zero supporting data'!AH18*'Net zero supporting data'!AH28))*kgtoGg)))</f>
        <v>437.36239072645054</v>
      </c>
      <c r="AR7" s="93">
        <f>IF('Net zero activities &amp; levers'!$C$5="Off",('Activity data'!BK8*EF!$H7)*kgtoGg,IF('Net zero activities &amp; levers'!$C$5="On",(((('Activity data'!BK8-'Net zero supporting data'!AI18)*EF!$H7)+('Net zero supporting data'!AI18*'Net zero supporting data'!AI28))*kgtoGg)))</f>
        <v>440.95299972318497</v>
      </c>
      <c r="AS7" s="93">
        <f>IF('Net zero activities &amp; levers'!$C$5="Off",('Activity data'!BL8*EF!$H7)*kgtoGg,IF('Net zero activities &amp; levers'!$C$5="On",(((('Activity data'!BL8-'Net zero supporting data'!AJ18)*EF!$H7)+('Net zero supporting data'!AJ18*'Net zero supporting data'!AJ28))*kgtoGg)))</f>
        <v>444.33470477946031</v>
      </c>
      <c r="AT7" s="93">
        <f>IF('Net zero activities &amp; levers'!$C$5="Off",('Activity data'!BM8*EF!$H7)*kgtoGg,IF('Net zero activities &amp; levers'!$C$5="On",(((('Activity data'!BM8-'Net zero supporting data'!AK18)*EF!$H7)+('Net zero supporting data'!AK18*'Net zero supporting data'!AK28))*kgtoGg)))</f>
        <v>436.35857183281229</v>
      </c>
      <c r="AU7" s="93">
        <f>IF('Net zero activities &amp; levers'!$C$5="Off",('Activity data'!BN8*EF!$H7)*kgtoGg,IF('Net zero activities &amp; levers'!$C$5="On",(((('Activity data'!BN8-'Net zero supporting data'!AL18)*EF!$H7)+('Net zero supporting data'!AL18*'Net zero supporting data'!AL28))*kgtoGg)))</f>
        <v>426.23922485546348</v>
      </c>
      <c r="AV7" s="93">
        <f>IF('Net zero activities &amp; levers'!$C$5="Off",('Activity data'!BO8*EF!$H7)*kgtoGg,IF('Net zero activities &amp; levers'!$C$5="On",(((('Activity data'!BO8-'Net zero supporting data'!AM18)*EF!$H7)+('Net zero supporting data'!AM18*'Net zero supporting data'!AM28))*kgtoGg)))</f>
        <v>416.11707012490297</v>
      </c>
      <c r="AW7" s="93">
        <f>IF('Net zero activities &amp; levers'!$C$5="Off",('Activity data'!BP8*EF!$H7)*kgtoGg,IF('Net zero activities &amp; levers'!$C$5="On",(((('Activity data'!BP8-'Net zero supporting data'!AN18)*EF!$H7)+('Net zero supporting data'!AN18*'Net zero supporting data'!AN28))*kgtoGg)))</f>
        <v>405.20349470018323</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326.20040935577731</v>
      </c>
      <c r="L8" s="27">
        <f t="shared" ref="L8:AW8" si="5">L1383</f>
        <v>323.37137738012319</v>
      </c>
      <c r="M8" s="27">
        <f t="shared" si="5"/>
        <v>322.29445054900759</v>
      </c>
      <c r="N8" s="27">
        <f t="shared" si="5"/>
        <v>317.99063003627219</v>
      </c>
      <c r="O8" s="27">
        <f t="shared" si="5"/>
        <v>311.74352945546798</v>
      </c>
      <c r="P8" s="27">
        <f t="shared" si="5"/>
        <v>303.68232906672063</v>
      </c>
      <c r="Q8" s="27">
        <f t="shared" si="5"/>
        <v>297.32422455466593</v>
      </c>
      <c r="R8" s="27">
        <f t="shared" si="5"/>
        <v>291.30873487096778</v>
      </c>
      <c r="S8" s="27">
        <f t="shared" si="5"/>
        <v>256.26674928484914</v>
      </c>
      <c r="T8" s="27">
        <f t="shared" si="5"/>
        <v>260.42933064653744</v>
      </c>
      <c r="U8" s="27">
        <f t="shared" si="5"/>
        <v>260.98551370113506</v>
      </c>
      <c r="V8" s="27">
        <f t="shared" si="5"/>
        <v>260.64956630851736</v>
      </c>
      <c r="W8" s="27">
        <f t="shared" si="5"/>
        <v>260.94305549644156</v>
      </c>
      <c r="X8" s="27">
        <f t="shared" si="5"/>
        <v>262.10698348316021</v>
      </c>
      <c r="Y8" s="27">
        <f t="shared" si="5"/>
        <v>263.63102702119397</v>
      </c>
      <c r="Z8" s="27">
        <f t="shared" si="5"/>
        <v>265.82145944989435</v>
      </c>
      <c r="AA8" s="27">
        <f t="shared" si="5"/>
        <v>268.40238359168012</v>
      </c>
      <c r="AB8" s="27">
        <f t="shared" si="5"/>
        <v>271.21948971689659</v>
      </c>
      <c r="AC8" s="27">
        <f t="shared" si="5"/>
        <v>273.86263946908457</v>
      </c>
      <c r="AD8" s="27">
        <f t="shared" si="5"/>
        <v>275.55347812683311</v>
      </c>
      <c r="AE8" s="27">
        <f t="shared" si="5"/>
        <v>277.48302618686068</v>
      </c>
      <c r="AF8" s="27">
        <f t="shared" si="5"/>
        <v>279.62516403573062</v>
      </c>
      <c r="AG8" s="27">
        <f t="shared" si="5"/>
        <v>282.82668311473566</v>
      </c>
      <c r="AH8" s="27">
        <f t="shared" si="5"/>
        <v>285.07441368629225</v>
      </c>
      <c r="AI8" s="27">
        <f t="shared" si="5"/>
        <v>287.68373425200031</v>
      </c>
      <c r="AJ8" s="27">
        <f t="shared" si="5"/>
        <v>290.85974341009984</v>
      </c>
      <c r="AK8" s="27">
        <f t="shared" si="5"/>
        <v>292.99849002952271</v>
      </c>
      <c r="AL8" s="27">
        <f t="shared" si="5"/>
        <v>294.94398668395985</v>
      </c>
      <c r="AM8" s="27">
        <f t="shared" si="5"/>
        <v>296.55982512867956</v>
      </c>
      <c r="AN8" s="27">
        <f t="shared" si="5"/>
        <v>300.19746843629463</v>
      </c>
      <c r="AO8" s="27">
        <f t="shared" si="5"/>
        <v>302.92424233769458</v>
      </c>
      <c r="AP8" s="27">
        <f t="shared" si="5"/>
        <v>305.46443550432082</v>
      </c>
      <c r="AQ8" s="27">
        <f t="shared" si="5"/>
        <v>307.98146777477501</v>
      </c>
      <c r="AR8" s="27">
        <f t="shared" si="5"/>
        <v>310.50989969408755</v>
      </c>
      <c r="AS8" s="27">
        <f t="shared" si="5"/>
        <v>312.89122581836426</v>
      </c>
      <c r="AT8" s="27">
        <f t="shared" si="5"/>
        <v>307.27459945962505</v>
      </c>
      <c r="AU8" s="27">
        <f t="shared" si="5"/>
        <v>300.14876650944944</v>
      </c>
      <c r="AV8" s="27">
        <f t="shared" si="5"/>
        <v>293.02095639806015</v>
      </c>
      <c r="AW8" s="27">
        <f t="shared" si="5"/>
        <v>285.33584435083299</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32.967337371253556</v>
      </c>
      <c r="M9" s="93">
        <f>IF('Net zero activities &amp; levers'!$C$5="Off",('Activity data'!AF10*EF!$H9)*kgtoGg,IF('Net zero activities &amp; levers'!$C$5="On",(((('Activity data'!AF10-'Net zero supporting data'!D19)*EF!$H9)+('Net zero supporting data'!D19*'Net zero supporting data'!D29))*kgtoGg)))</f>
        <v>34.24365507843369</v>
      </c>
      <c r="N9" s="93">
        <f>IF('Net zero activities &amp; levers'!$C$5="Off",('Activity data'!AG10*EF!$H9)*kgtoGg,IF('Net zero activities &amp; levers'!$C$5="On",(((('Activity data'!AG10-'Net zero supporting data'!E19)*EF!$H9)+('Net zero supporting data'!E19*'Net zero supporting data'!E29))*kgtoGg)))</f>
        <v>35.195504797614667</v>
      </c>
      <c r="O9" s="93">
        <f>IF('Net zero activities &amp; levers'!$C$5="Off",('Activity data'!AH10*EF!$H9)*kgtoGg,IF('Net zero activities &amp; levers'!$C$5="On",(((('Activity data'!AH10-'Net zero supporting data'!F19)*EF!$H9)+('Net zero supporting data'!F19*'Net zero supporting data'!F29))*kgtoGg)))</f>
        <v>35.929559405213347</v>
      </c>
      <c r="P9" s="93">
        <f>IF('Net zero activities &amp; levers'!$C$5="Off",('Activity data'!AI10*EF!$H9)*kgtoGg,IF('Net zero activities &amp; levers'!$C$5="On",(((('Activity data'!AI10-'Net zero supporting data'!G19)*EF!$H9)+('Net zero supporting data'!G19*'Net zero supporting data'!G29))*kgtoGg)))</f>
        <v>36.435327957872921</v>
      </c>
      <c r="Q9" s="93">
        <f>IF('Net zero activities &amp; levers'!$C$5="Off",('Activity data'!AJ10*EF!$H9)*kgtoGg,IF('Net zero activities &amp; levers'!$C$5="On",(((('Activity data'!AJ10-'Net zero supporting data'!H19)*EF!$H9)+('Net zero supporting data'!H19*'Net zero supporting data'!H29))*kgtoGg)))</f>
        <v>37.125912791560353</v>
      </c>
      <c r="R9" s="93">
        <f>IF('Net zero activities &amp; levers'!$C$5="Off",('Activity data'!AK10*EF!$H9)*kgtoGg,IF('Net zero activities &amp; levers'!$C$5="On",(((('Activity data'!AK10-'Net zero supporting data'!I19)*EF!$H9)+('Net zero supporting data'!I19*'Net zero supporting data'!I29))*kgtoGg)))</f>
        <v>37.849847328761328</v>
      </c>
      <c r="S9" s="93">
        <f>IF('Net zero activities &amp; levers'!$C$5="Off",('Activity data'!AL10*EF!$H9)*kgtoGg,IF('Net zero activities &amp; levers'!$C$5="On",(((('Activity data'!AL10-'Net zero supporting data'!J19)*EF!$H9)+('Net zero supporting data'!J19*'Net zero supporting data'!J29))*kgtoGg)))</f>
        <v>34.642540512761734</v>
      </c>
      <c r="T9" s="93">
        <f>IF('Net zero activities &amp; levers'!$C$5="Off",('Activity data'!AM10*EF!$H9)*kgtoGg,IF('Net zero activities &amp; levers'!$C$5="On",(((('Activity data'!AM10-'Net zero supporting data'!K19)*EF!$H9)+('Net zero supporting data'!K19*'Net zero supporting data'!K29))*kgtoGg)))</f>
        <v>36.053433960046704</v>
      </c>
      <c r="U9" s="93">
        <f>IF('Net zero activities &amp; levers'!$C$5="Off",('Activity data'!AN10*EF!$H9)*kgtoGg,IF('Net zero activities &amp; levers'!$C$5="On",(((('Activity data'!AN10-'Net zero supporting data'!L19)*EF!$H9)+('Net zero supporting data'!L19*'Net zero supporting data'!L29))*kgtoGg)))</f>
        <v>36.988957132890164</v>
      </c>
      <c r="V9" s="93">
        <f>IF('Net zero activities &amp; levers'!$C$5="Off",('Activity data'!AO10*EF!$H9)*kgtoGg,IF('Net zero activities &amp; levers'!$C$5="On",(((('Activity data'!AO10-'Net zero supporting data'!M19)*EF!$H9)+('Net zero supporting data'!M19*'Net zero supporting data'!M29))*kgtoGg)))</f>
        <v>37.80798232443135</v>
      </c>
      <c r="W9" s="93">
        <f>IF('Net zero activities &amp; levers'!$C$5="Off",('Activity data'!AP10*EF!$H9)*kgtoGg,IF('Net zero activities &amp; levers'!$C$5="On",(((('Activity data'!AP10-'Net zero supporting data'!N19)*EF!$H9)+('Net zero supporting data'!N19*'Net zero supporting data'!N29))*kgtoGg)))</f>
        <v>38.728070098671076</v>
      </c>
      <c r="X9" s="93">
        <f>IF('Net zero activities &amp; levers'!$C$5="Off",('Activity data'!AQ10*EF!$H9)*kgtoGg,IF('Net zero activities &amp; levers'!$C$5="On",(((('Activity data'!AQ10-'Net zero supporting data'!O19)*EF!$H9)+('Net zero supporting data'!O19*'Net zero supporting data'!O29))*kgtoGg)))</f>
        <v>39.792845964036765</v>
      </c>
      <c r="Y9" s="93">
        <f>IF('Net zero activities &amp; levers'!$C$5="Off",('Activity data'!AR10*EF!$H9)*kgtoGg,IF('Net zero activities &amp; levers'!$C$5="On",(((('Activity data'!AR10-'Net zero supporting data'!P19)*EF!$H9)+('Net zero supporting data'!P19*'Net zero supporting data'!P29))*kgtoGg)))</f>
        <v>40.932743084958894</v>
      </c>
      <c r="Z9" s="93">
        <f>IF('Net zero activities &amp; levers'!$C$5="Off",('Activity data'!AS10*EF!$H9)*kgtoGg,IF('Net zero activities &amp; levers'!$C$5="On",(((('Activity data'!AS10-'Net zero supporting data'!Q19)*EF!$H9)+('Net zero supporting data'!Q19*'Net zero supporting data'!Q29))*kgtoGg)))</f>
        <v>42.200932817956428</v>
      </c>
      <c r="AA9" s="93">
        <f>IF('Net zero activities &amp; levers'!$C$5="Off",('Activity data'!AT10*EF!$H9)*kgtoGg,IF('Net zero activities &amp; levers'!$C$5="On",(((('Activity data'!AT10-'Net zero supporting data'!R19)*EF!$H9)+('Net zero supporting data'!R19*'Net zero supporting data'!R29))*kgtoGg)))</f>
        <v>43.560541687795634</v>
      </c>
      <c r="AB9" s="93">
        <f>IF('Net zero activities &amp; levers'!$C$5="Off",('Activity data'!AU10*EF!$H9)*kgtoGg,IF('Net zero activities &amp; levers'!$C$5="On",(((('Activity data'!AU10-'Net zero supporting data'!S19)*EF!$H9)+('Net zero supporting data'!S19*'Net zero supporting data'!S29))*kgtoGg)))</f>
        <v>44.991111474500634</v>
      </c>
      <c r="AC9" s="93">
        <f>IF('Net zero activities &amp; levers'!$C$5="Off",('Activity data'!AV10*EF!$H9)*kgtoGg,IF('Net zero activities &amp; levers'!$C$5="On",(((('Activity data'!AV10-'Net zero supporting data'!T19)*EF!$H9)+('Net zero supporting data'!T19*'Net zero supporting data'!T29))*kgtoGg)))</f>
        <v>46.426705183934367</v>
      </c>
      <c r="AD9" s="93">
        <f>IF('Net zero activities &amp; levers'!$C$5="Off",('Activity data'!AW10*EF!$H9)*kgtoGg,IF('Net zero activities &amp; levers'!$C$5="On",(((('Activity data'!AW10-'Net zero supporting data'!U19)*EF!$H9)+('Net zero supporting data'!U19*'Net zero supporting data'!U29))*kgtoGg)))</f>
        <v>48.262486575260489</v>
      </c>
      <c r="AE9" s="93">
        <f>IF('Net zero activities &amp; levers'!$C$5="Off",('Activity data'!AX10*EF!$H9)*kgtoGg,IF('Net zero activities &amp; levers'!$C$5="On",(((('Activity data'!AX10-'Net zero supporting data'!V19)*EF!$H9)+('Net zero supporting data'!V19*'Net zero supporting data'!V29))*kgtoGg)))</f>
        <v>50.215254069567393</v>
      </c>
      <c r="AF9" s="93">
        <f>IF('Net zero activities &amp; levers'!$C$5="Off",('Activity data'!AY10*EF!$H9)*kgtoGg,IF('Net zero activities &amp; levers'!$C$5="On",(((('Activity data'!AY10-'Net zero supporting data'!W19)*EF!$H9)+('Net zero supporting data'!W19*'Net zero supporting data'!W29))*kgtoGg)))</f>
        <v>52.288550985565294</v>
      </c>
      <c r="AG9" s="93">
        <f>IF('Net zero activities &amp; levers'!$C$5="Off",('Activity data'!AZ10*EF!$H9)*kgtoGg,IF('Net zero activities &amp; levers'!$C$5="On",(((('Activity data'!AZ10-'Net zero supporting data'!X19)*EF!$H9)+('Net zero supporting data'!X19*'Net zero supporting data'!X29))*kgtoGg)))</f>
        <v>54.654552405924512</v>
      </c>
      <c r="AH9" s="93">
        <f>IF('Net zero activities &amp; levers'!$C$5="Off",('Activity data'!BA10*EF!$H9)*kgtoGg,IF('Net zero activities &amp; levers'!$C$5="On",(((('Activity data'!BA10-'Net zero supporting data'!Y19)*EF!$H9)+('Net zero supporting data'!Y19*'Net zero supporting data'!Y29))*kgtoGg)))</f>
        <v>56.936801071048151</v>
      </c>
      <c r="AI9" s="93">
        <f>IF('Net zero activities &amp; levers'!$C$5="Off",('Activity data'!BB10*EF!$H9)*kgtoGg,IF('Net zero activities &amp; levers'!$C$5="On",(((('Activity data'!BB10-'Net zero supporting data'!Z19)*EF!$H9)+('Net zero supporting data'!Z19*'Net zero supporting data'!Z29))*kgtoGg)))</f>
        <v>59.393783597496402</v>
      </c>
      <c r="AJ9" s="93">
        <f>IF('Net zero activities &amp; levers'!$C$5="Off",('Activity data'!BC10*EF!$H9)*kgtoGg,IF('Net zero activities &amp; levers'!$C$5="On",(((('Activity data'!BC10-'Net zero supporting data'!AA19)*EF!$H9)+('Net zero supporting data'!AA19*'Net zero supporting data'!AA29))*kgtoGg)))</f>
        <v>62.08274888108123</v>
      </c>
      <c r="AK9" s="93">
        <f>IF('Net zero activities &amp; levers'!$C$5="Off",('Activity data'!BD10*EF!$H9)*kgtoGg,IF('Net zero activities &amp; levers'!$C$5="On",(((('Activity data'!BD10-'Net zero supporting data'!AB19)*EF!$H9)+('Net zero supporting data'!AB19*'Net zero supporting data'!AB29))*kgtoGg)))</f>
        <v>64.668675697843938</v>
      </c>
      <c r="AL9" s="93">
        <f>IF('Net zero activities &amp; levers'!$C$5="Off",('Activity data'!BE10*EF!$H9)*kgtoGg,IF('Net zero activities &amp; levers'!$C$5="On",(((('Activity data'!BE10-'Net zero supporting data'!AC19)*EF!$H9)+('Net zero supporting data'!AC19*'Net zero supporting data'!AC29))*kgtoGg)))</f>
        <v>67.32835365415778</v>
      </c>
      <c r="AM9" s="93">
        <f>IF('Net zero activities &amp; levers'!$C$5="Off",('Activity data'!BF10*EF!$H9)*kgtoGg,IF('Net zero activities &amp; levers'!$C$5="On",(((('Activity data'!BF10-'Net zero supporting data'!AD19)*EF!$H9)+('Net zero supporting data'!AD19*'Net zero supporting data'!AD29))*kgtoGg)))</f>
        <v>70.03229658694471</v>
      </c>
      <c r="AN9" s="93">
        <f>IF('Net zero activities &amp; levers'!$C$5="Off",('Activity data'!BG10*EF!$H9)*kgtoGg,IF('Net zero activities &amp; levers'!$C$5="On",(((('Activity data'!BG10-'Net zero supporting data'!AE19)*EF!$H9)+('Net zero supporting data'!AE19*'Net zero supporting data'!AE29))*kgtoGg)))</f>
        <v>72.891537637177734</v>
      </c>
      <c r="AO9" s="93">
        <f>IF('Net zero activities &amp; levers'!$C$5="Off",('Activity data'!BH10*EF!$H9)*kgtoGg,IF('Net zero activities &amp; levers'!$C$5="On",(((('Activity data'!BH10-'Net zero supporting data'!AF19)*EF!$H9)+('Net zero supporting data'!AF19*'Net zero supporting data'!AF29))*kgtoGg)))</f>
        <v>75.636138241031261</v>
      </c>
      <c r="AP9" s="93">
        <f>IF('Net zero activities &amp; levers'!$C$5="Off",('Activity data'!BI10*EF!$H9)*kgtoGg,IF('Net zero activities &amp; levers'!$C$5="On",(((('Activity data'!BI10-'Net zero supporting data'!AG19)*EF!$H9)+('Net zero supporting data'!AG19*'Net zero supporting data'!AG29))*kgtoGg)))</f>
        <v>78.438227798805514</v>
      </c>
      <c r="AQ9" s="93">
        <f>IF('Net zero activities &amp; levers'!$C$5="Off",('Activity data'!BJ10*EF!$H9)*kgtoGg,IF('Net zero activities &amp; levers'!$C$5="On",(((('Activity data'!BJ10-'Net zero supporting data'!AH19)*EF!$H9)+('Net zero supporting data'!AH19*'Net zero supporting data'!AH29))*kgtoGg)))</f>
        <v>81.342116961899578</v>
      </c>
      <c r="AR9" s="93">
        <f>IF('Net zero activities &amp; levers'!$C$5="Off",('Activity data'!BK10*EF!$H9)*kgtoGg,IF('Net zero activities &amp; levers'!$C$5="On",(((('Activity data'!BK10-'Net zero supporting data'!AI19)*EF!$H9)+('Net zero supporting data'!AI19*'Net zero supporting data'!AI29))*kgtoGg)))</f>
        <v>84.362122670179488</v>
      </c>
      <c r="AS9" s="93">
        <f>IF('Net zero activities &amp; levers'!$C$5="Off",('Activity data'!BL10*EF!$H9)*kgtoGg,IF('Net zero activities &amp; levers'!$C$5="On",(((('Activity data'!BL10-'Net zero supporting data'!AJ19)*EF!$H9)+('Net zero supporting data'!AJ19*'Net zero supporting data'!AJ29))*kgtoGg)))</f>
        <v>87.460000056776124</v>
      </c>
      <c r="AT9" s="93">
        <f>IF('Net zero activities &amp; levers'!$C$5="Off",('Activity data'!BM10*EF!$H9)*kgtoGg,IF('Net zero activities &amp; levers'!$C$5="On",(((('Activity data'!BM10-'Net zero supporting data'!AK19)*EF!$H9)+('Net zero supporting data'!AK19*'Net zero supporting data'!AK29))*kgtoGg)))</f>
        <v>88.380251366377081</v>
      </c>
      <c r="AU9" s="93">
        <f>IF('Net zero activities &amp; levers'!$C$5="Off",('Activity data'!BN10*EF!$H9)*kgtoGg,IF('Net zero activities &amp; levers'!$C$5="On",(((('Activity data'!BN10-'Net zero supporting data'!AL19)*EF!$H9)+('Net zero supporting data'!AL19*'Net zero supporting data'!AL29))*kgtoGg)))</f>
        <v>88.848830806215247</v>
      </c>
      <c r="AV9" s="93">
        <f>IF('Net zero activities &amp; levers'!$C$5="Off",('Activity data'!BO10*EF!$H9)*kgtoGg,IF('Net zero activities &amp; levers'!$C$5="On",(((('Activity data'!BO10-'Net zero supporting data'!AM19)*EF!$H9)+('Net zero supporting data'!AM19*'Net zero supporting data'!AM29))*kgtoGg)))</f>
        <v>89.285368350258679</v>
      </c>
      <c r="AW9" s="93">
        <f>IF('Net zero activities &amp; levers'!$C$5="Off",('Activity data'!BP10*EF!$H9)*kgtoGg,IF('Net zero activities &amp; levers'!$C$5="On",(((('Activity data'!BP10-'Net zero supporting data'!AN19)*EF!$H9)+('Net zero supporting data'!AN19*'Net zero supporting data'!AN29))*kgtoGg)))</f>
        <v>89.513841012573394</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135.255951318342</v>
      </c>
      <c r="T10" s="27">
        <f t="shared" si="6"/>
        <v>135.45945708034915</v>
      </c>
      <c r="U10" s="27">
        <f t="shared" si="6"/>
        <v>135.6856824494628</v>
      </c>
      <c r="V10" s="27">
        <f t="shared" si="6"/>
        <v>135.94064706032725</v>
      </c>
      <c r="W10" s="27">
        <f t="shared" si="6"/>
        <v>136.2273087067787</v>
      </c>
      <c r="X10" s="27">
        <f t="shared" si="6"/>
        <v>136.54497611046153</v>
      </c>
      <c r="Y10" s="27">
        <f t="shared" si="6"/>
        <v>136.74028465423547</v>
      </c>
      <c r="Z10" s="27">
        <f t="shared" si="6"/>
        <v>136.96184811112809</v>
      </c>
      <c r="AA10" s="27">
        <f t="shared" si="6"/>
        <v>137.20766293718725</v>
      </c>
      <c r="AB10" s="27">
        <f t="shared" si="6"/>
        <v>137.47621060478573</v>
      </c>
      <c r="AC10" s="27">
        <f t="shared" si="6"/>
        <v>137.76516008812649</v>
      </c>
      <c r="AD10" s="27">
        <f t="shared" si="6"/>
        <v>137.95778310282327</v>
      </c>
      <c r="AE10" s="27">
        <f t="shared" si="6"/>
        <v>138.17004248943877</v>
      </c>
      <c r="AF10" s="27">
        <f t="shared" si="6"/>
        <v>138.40120269960332</v>
      </c>
      <c r="AG10" s="27">
        <f t="shared" si="6"/>
        <v>138.65391991365723</v>
      </c>
      <c r="AH10" s="27">
        <f t="shared" si="6"/>
        <v>138.92006671325987</v>
      </c>
      <c r="AI10" s="27">
        <f t="shared" si="6"/>
        <v>139.08955287048946</v>
      </c>
      <c r="AJ10" s="27">
        <f t="shared" si="6"/>
        <v>139.27655934190597</v>
      </c>
      <c r="AK10" s="27">
        <f t="shared" si="6"/>
        <v>139.47409685465857</v>
      </c>
      <c r="AL10" s="27">
        <f t="shared" si="6"/>
        <v>139.68509059126924</v>
      </c>
      <c r="AM10" s="27">
        <f t="shared" si="6"/>
        <v>139.90852917277039</v>
      </c>
      <c r="AN10" s="27">
        <f t="shared" si="6"/>
        <v>140.04103563650384</v>
      </c>
      <c r="AO10" s="27">
        <f t="shared" si="6"/>
        <v>140.18165068704718</v>
      </c>
      <c r="AP10" s="27">
        <f t="shared" si="6"/>
        <v>140.3332038105066</v>
      </c>
      <c r="AQ10" s="27">
        <f t="shared" si="6"/>
        <v>140.4961388101847</v>
      </c>
      <c r="AR10" s="27">
        <f t="shared" si="6"/>
        <v>140.67036017791719</v>
      </c>
      <c r="AS10" s="27">
        <f t="shared" si="6"/>
        <v>140.74708808423716</v>
      </c>
      <c r="AT10" s="27">
        <f t="shared" si="6"/>
        <v>140.79320105360316</v>
      </c>
      <c r="AU10" s="27">
        <f t="shared" si="6"/>
        <v>140.83967568247962</v>
      </c>
      <c r="AV10" s="27">
        <f t="shared" si="6"/>
        <v>140.893758592767</v>
      </c>
      <c r="AW10" s="27">
        <f t="shared" si="6"/>
        <v>140.95214098936782</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14.658203603760658</v>
      </c>
      <c r="T11" s="27">
        <f t="shared" si="7"/>
        <v>14.680258299801483</v>
      </c>
      <c r="U11" s="27">
        <f t="shared" si="7"/>
        <v>14.704775206366271</v>
      </c>
      <c r="V11" s="27">
        <f t="shared" si="7"/>
        <v>14.732406694233367</v>
      </c>
      <c r="W11" s="27">
        <f t="shared" si="7"/>
        <v>14.763473310808225</v>
      </c>
      <c r="X11" s="27">
        <f t="shared" si="7"/>
        <v>14.797900139617417</v>
      </c>
      <c r="Y11" s="27">
        <f t="shared" si="7"/>
        <v>14.819066471836354</v>
      </c>
      <c r="Z11" s="27">
        <f t="shared" si="7"/>
        <v>14.843078149183114</v>
      </c>
      <c r="AA11" s="27">
        <f t="shared" si="6"/>
        <v>14.869718039953746</v>
      </c>
      <c r="AB11" s="27">
        <f t="shared" si="6"/>
        <v>14.898821575514326</v>
      </c>
      <c r="AC11" s="27">
        <f t="shared" si="6"/>
        <v>14.930136133703648</v>
      </c>
      <c r="AD11" s="27">
        <f t="shared" si="6"/>
        <v>14.95101142488806</v>
      </c>
      <c r="AE11" s="27">
        <f t="shared" si="6"/>
        <v>14.974014784633001</v>
      </c>
      <c r="AF11" s="27">
        <f t="shared" si="6"/>
        <v>14.99906649875466</v>
      </c>
      <c r="AG11" s="27">
        <f t="shared" si="6"/>
        <v>15.026454427652951</v>
      </c>
      <c r="AH11" s="27">
        <f t="shared" si="6"/>
        <v>15.055297771986705</v>
      </c>
      <c r="AI11" s="27">
        <f t="shared" si="6"/>
        <v>15.073665633633274</v>
      </c>
      <c r="AJ11" s="27">
        <f t="shared" si="6"/>
        <v>15.093932238588737</v>
      </c>
      <c r="AK11" s="27">
        <f t="shared" si="6"/>
        <v>15.115340132682009</v>
      </c>
      <c r="AL11" s="27">
        <f t="shared" si="6"/>
        <v>15.138206329105987</v>
      </c>
      <c r="AM11" s="27">
        <f t="shared" si="6"/>
        <v>15.162421220862363</v>
      </c>
      <c r="AN11" s="27">
        <f t="shared" si="6"/>
        <v>15.176781452004045</v>
      </c>
      <c r="AO11" s="27">
        <f t="shared" si="6"/>
        <v>15.19202044164204</v>
      </c>
      <c r="AP11" s="27">
        <f t="shared" si="6"/>
        <v>15.208444831983471</v>
      </c>
      <c r="AQ11" s="27">
        <f t="shared" si="6"/>
        <v>15.226102719685869</v>
      </c>
      <c r="AR11" s="27">
        <f t="shared" si="6"/>
        <v>15.244983754164993</v>
      </c>
      <c r="AS11" s="27">
        <f t="shared" si="6"/>
        <v>15.253299050179447</v>
      </c>
      <c r="AT11" s="27">
        <f t="shared" si="6"/>
        <v>15.258296488644463</v>
      </c>
      <c r="AU11" s="27">
        <f t="shared" si="6"/>
        <v>15.263333121530781</v>
      </c>
      <c r="AV11" s="27">
        <f t="shared" si="6"/>
        <v>15.269194292908081</v>
      </c>
      <c r="AW11" s="27">
        <f t="shared" si="6"/>
        <v>15.275521416024727</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15.123414197798356</v>
      </c>
      <c r="L12" s="27">
        <f t="shared" si="6"/>
        <v>15.162727774721571</v>
      </c>
      <c r="M12" s="27">
        <f t="shared" si="6"/>
        <v>15.216959464794311</v>
      </c>
      <c r="N12" s="27">
        <f t="shared" si="6"/>
        <v>15.283027985940226</v>
      </c>
      <c r="O12" s="27">
        <f t="shared" si="6"/>
        <v>15.360839106953575</v>
      </c>
      <c r="P12" s="27">
        <f t="shared" si="6"/>
        <v>15.449919228540612</v>
      </c>
      <c r="Q12" s="27">
        <f t="shared" si="6"/>
        <v>15.545788610572219</v>
      </c>
      <c r="R12" s="27">
        <f t="shared" si="6"/>
        <v>15.648067752449878</v>
      </c>
      <c r="S12" s="27">
        <f t="shared" si="6"/>
        <v>15.740823343156523</v>
      </c>
      <c r="T12" s="27">
        <f t="shared" si="6"/>
        <v>15.78613083813253</v>
      </c>
      <c r="U12" s="27">
        <f t="shared" si="6"/>
        <v>15.834140674730845</v>
      </c>
      <c r="V12" s="27">
        <f t="shared" si="6"/>
        <v>15.885990418651044</v>
      </c>
      <c r="W12" s="27">
        <f t="shared" si="6"/>
        <v>15.942259706209601</v>
      </c>
      <c r="X12" s="27">
        <f t="shared" si="6"/>
        <v>16.002876485634687</v>
      </c>
      <c r="Y12" s="27">
        <f t="shared" si="6"/>
        <v>16.041159147021002</v>
      </c>
      <c r="Z12" s="27">
        <f t="shared" si="6"/>
        <v>16.08315986287732</v>
      </c>
      <c r="AA12" s="27">
        <f t="shared" si="6"/>
        <v>16.128561561252567</v>
      </c>
      <c r="AB12" s="27">
        <f t="shared" si="6"/>
        <v>16.177129279089701</v>
      </c>
      <c r="AC12" s="27">
        <f t="shared" si="6"/>
        <v>16.22848566497311</v>
      </c>
      <c r="AD12" s="27">
        <f t="shared" si="6"/>
        <v>16.262533596936784</v>
      </c>
      <c r="AE12" s="27">
        <f t="shared" si="6"/>
        <v>16.299365127249494</v>
      </c>
      <c r="AF12" s="27">
        <f t="shared" si="6"/>
        <v>16.338870103045821</v>
      </c>
      <c r="AG12" s="27">
        <f t="shared" si="6"/>
        <v>16.381518068217904</v>
      </c>
      <c r="AH12" s="27">
        <f t="shared" si="6"/>
        <v>16.425928737694665</v>
      </c>
      <c r="AI12" s="27">
        <f t="shared" si="6"/>
        <v>16.453326773213362</v>
      </c>
      <c r="AJ12" s="27">
        <f t="shared" si="6"/>
        <v>16.483284351530397</v>
      </c>
      <c r="AK12" s="27">
        <f t="shared" si="6"/>
        <v>16.514619438792021</v>
      </c>
      <c r="AL12" s="27">
        <f t="shared" si="6"/>
        <v>16.547840309015974</v>
      </c>
      <c r="AM12" s="27">
        <f t="shared" si="6"/>
        <v>16.582783337073316</v>
      </c>
      <c r="AN12" s="27">
        <f t="shared" si="6"/>
        <v>16.601970665198401</v>
      </c>
      <c r="AO12" s="27">
        <f t="shared" si="6"/>
        <v>16.622222962050291</v>
      </c>
      <c r="AP12" s="27">
        <f t="shared" si="6"/>
        <v>16.64402518209608</v>
      </c>
      <c r="AQ12" s="27">
        <f t="shared" si="6"/>
        <v>16.667456738742661</v>
      </c>
      <c r="AR12" s="27">
        <f t="shared" si="6"/>
        <v>16.692505236110083</v>
      </c>
      <c r="AS12" s="27">
        <f t="shared" si="6"/>
        <v>16.700930101343612</v>
      </c>
      <c r="AT12" s="27">
        <f t="shared" si="6"/>
        <v>16.70402129701586</v>
      </c>
      <c r="AU12" s="27">
        <f t="shared" si="6"/>
        <v>16.706991905980683</v>
      </c>
      <c r="AV12" s="27">
        <f t="shared" si="6"/>
        <v>16.711060095736595</v>
      </c>
      <c r="AW12" s="27">
        <f t="shared" si="6"/>
        <v>16.715676896160037</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22.381101687842737</v>
      </c>
      <c r="L13" s="27">
        <f t="shared" si="6"/>
        <v>22.439281748993178</v>
      </c>
      <c r="M13" s="27">
        <f t="shared" si="6"/>
        <v>22.519539087339318</v>
      </c>
      <c r="N13" s="27">
        <f t="shared" si="6"/>
        <v>22.617313721478972</v>
      </c>
      <c r="O13" s="27">
        <f t="shared" si="6"/>
        <v>22.73246619889365</v>
      </c>
      <c r="P13" s="27">
        <f t="shared" si="6"/>
        <v>22.864295641209328</v>
      </c>
      <c r="Q13" s="27">
        <f t="shared" si="6"/>
        <v>23.006172492556328</v>
      </c>
      <c r="R13" s="27">
        <f t="shared" si="6"/>
        <v>23.157535130977113</v>
      </c>
      <c r="S13" s="27">
        <f t="shared" si="6"/>
        <v>23.294803890568687</v>
      </c>
      <c r="T13" s="27">
        <f t="shared" si="6"/>
        <v>23.361854335594984</v>
      </c>
      <c r="U13" s="27">
        <f t="shared" si="6"/>
        <v>23.432903969022341</v>
      </c>
      <c r="V13" s="27">
        <f t="shared" si="6"/>
        <v>23.509636271397255</v>
      </c>
      <c r="W13" s="27">
        <f t="shared" si="6"/>
        <v>23.592909045010366</v>
      </c>
      <c r="X13" s="27">
        <f t="shared" si="6"/>
        <v>23.682615660630262</v>
      </c>
      <c r="Y13" s="27">
        <f t="shared" si="6"/>
        <v>23.739270072535017</v>
      </c>
      <c r="Z13" s="27">
        <f t="shared" si="6"/>
        <v>23.801426823665945</v>
      </c>
      <c r="AA13" s="27">
        <f t="shared" si="6"/>
        <v>23.868616680059962</v>
      </c>
      <c r="AB13" s="27">
        <f t="shared" si="6"/>
        <v>23.940491920494591</v>
      </c>
      <c r="AC13" s="27">
        <f t="shared" si="6"/>
        <v>24.016494103582588</v>
      </c>
      <c r="AD13" s="27">
        <f t="shared" si="6"/>
        <v>24.066881550330596</v>
      </c>
      <c r="AE13" s="27">
        <f t="shared" si="6"/>
        <v>24.121388437100101</v>
      </c>
      <c r="AF13" s="27">
        <f t="shared" si="6"/>
        <v>24.179851748949488</v>
      </c>
      <c r="AG13" s="27">
        <f t="shared" si="6"/>
        <v>24.242966362674405</v>
      </c>
      <c r="AH13" s="27">
        <f t="shared" si="6"/>
        <v>24.308689597956107</v>
      </c>
      <c r="AI13" s="27">
        <f t="shared" si="6"/>
        <v>24.349235880096572</v>
      </c>
      <c r="AJ13" s="27">
        <f t="shared" si="6"/>
        <v>24.393570023026598</v>
      </c>
      <c r="AK13" s="27">
        <f t="shared" si="6"/>
        <v>24.43994273789292</v>
      </c>
      <c r="AL13" s="27">
        <f t="shared" si="6"/>
        <v>24.489106218104236</v>
      </c>
      <c r="AM13" s="27">
        <f t="shared" si="6"/>
        <v>24.540818315253986</v>
      </c>
      <c r="AN13" s="27">
        <f t="shared" si="6"/>
        <v>24.569213592687301</v>
      </c>
      <c r="AO13" s="27">
        <f t="shared" si="6"/>
        <v>24.599184914594268</v>
      </c>
      <c r="AP13" s="27">
        <f t="shared" si="6"/>
        <v>24.631449963840655</v>
      </c>
      <c r="AQ13" s="27">
        <f t="shared" si="6"/>
        <v>24.666126264122632</v>
      </c>
      <c r="AR13" s="27">
        <f t="shared" si="6"/>
        <v>24.703195470809415</v>
      </c>
      <c r="AS13" s="27">
        <f t="shared" si="6"/>
        <v>24.715663407151812</v>
      </c>
      <c r="AT13" s="27">
        <f t="shared" si="6"/>
        <v>24.720238059659035</v>
      </c>
      <c r="AU13" s="27">
        <f t="shared" si="6"/>
        <v>24.724634256208766</v>
      </c>
      <c r="AV13" s="27">
        <f t="shared" si="6"/>
        <v>24.730654759742006</v>
      </c>
      <c r="AW13" s="27">
        <f t="shared" si="6"/>
        <v>24.73748715078797</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5.5795235710196529</v>
      </c>
      <c r="M14" s="27">
        <f t="shared" si="6"/>
        <v>5.6203482259438022</v>
      </c>
      <c r="N14" s="27">
        <f t="shared" si="6"/>
        <v>5.6290756550083767</v>
      </c>
      <c r="O14" s="27">
        <f t="shared" si="6"/>
        <v>5.6165815405282293</v>
      </c>
      <c r="P14" s="27">
        <f t="shared" si="6"/>
        <v>5.5833231296706112</v>
      </c>
      <c r="Q14" s="27">
        <f t="shared" si="6"/>
        <v>5.5648827699457346</v>
      </c>
      <c r="R14" s="27">
        <f t="shared" si="6"/>
        <v>5.5483103177944031</v>
      </c>
      <c r="S14" s="27">
        <f t="shared" si="6"/>
        <v>5.2311191381526676</v>
      </c>
      <c r="T14" s="27">
        <f t="shared" si="6"/>
        <v>5.2959025395474395</v>
      </c>
      <c r="U14" s="27">
        <f t="shared" si="6"/>
        <v>5.3230521113321068</v>
      </c>
      <c r="V14" s="27">
        <f t="shared" si="6"/>
        <v>5.3403401009073859</v>
      </c>
      <c r="W14" s="27">
        <f t="shared" si="6"/>
        <v>5.3638381702397817</v>
      </c>
      <c r="X14" s="27">
        <f t="shared" si="6"/>
        <v>5.396367608704919</v>
      </c>
      <c r="Y14" s="27">
        <f t="shared" si="6"/>
        <v>5.4379574418624088</v>
      </c>
      <c r="Z14" s="27">
        <f t="shared" si="6"/>
        <v>5.4869454404583609</v>
      </c>
      <c r="AA14" s="27">
        <f t="shared" si="6"/>
        <v>5.5405093400211358</v>
      </c>
      <c r="AB14" s="27">
        <f t="shared" si="6"/>
        <v>5.5970694348623855</v>
      </c>
      <c r="AC14" s="27">
        <f t="shared" si="6"/>
        <v>5.6520829501212333</v>
      </c>
      <c r="AD14" s="27">
        <f t="shared" si="6"/>
        <v>5.7278621328095713</v>
      </c>
      <c r="AE14" s="27">
        <f t="shared" si="6"/>
        <v>5.8086304285708898</v>
      </c>
      <c r="AF14" s="27">
        <f t="shared" si="6"/>
        <v>5.8943694344234476</v>
      </c>
      <c r="AG14" s="27">
        <f t="shared" si="6"/>
        <v>5.9957157562256116</v>
      </c>
      <c r="AH14" s="27">
        <f t="shared" si="6"/>
        <v>6.0885147212172139</v>
      </c>
      <c r="AI14" s="27">
        <f t="shared" si="6"/>
        <v>6.193737522497603</v>
      </c>
      <c r="AJ14" s="27">
        <f t="shared" si="6"/>
        <v>6.3099936318591539</v>
      </c>
      <c r="AK14" s="27">
        <f t="shared" si="6"/>
        <v>6.4167041105400688</v>
      </c>
      <c r="AL14" s="27">
        <f t="shared" si="6"/>
        <v>6.5246629574302135</v>
      </c>
      <c r="AM14" s="27">
        <f t="shared" si="6"/>
        <v>6.6320511480139777</v>
      </c>
      <c r="AN14" s="27">
        <f t="shared" si="6"/>
        <v>6.755527296721481</v>
      </c>
      <c r="AO14" s="27">
        <f t="shared" si="6"/>
        <v>6.8696082133454697</v>
      </c>
      <c r="AP14" s="27">
        <f t="shared" si="6"/>
        <v>6.9843319054307971</v>
      </c>
      <c r="AQ14" s="27">
        <f t="shared" si="6"/>
        <v>7.1021442852932823</v>
      </c>
      <c r="AR14" s="27">
        <f t="shared" si="6"/>
        <v>7.2237212385094018</v>
      </c>
      <c r="AS14" s="27">
        <f t="shared" si="6"/>
        <v>7.3524477370748427</v>
      </c>
      <c r="AT14" s="27">
        <f t="shared" si="6"/>
        <v>7.3592473103348555</v>
      </c>
      <c r="AU14" s="27">
        <f t="shared" si="6"/>
        <v>7.3410637918136903</v>
      </c>
      <c r="AV14" s="27">
        <f t="shared" si="6"/>
        <v>7.3211493013508449</v>
      </c>
      <c r="AW14" s="27">
        <f t="shared" si="6"/>
        <v>7.2901505558898405</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1.8300977880312255</v>
      </c>
      <c r="M16" s="27">
        <f t="shared" si="6"/>
        <v>1.8309187348828151</v>
      </c>
      <c r="N16" s="27">
        <f t="shared" si="6"/>
        <v>1.8141094978660448</v>
      </c>
      <c r="O16" s="27">
        <f t="shared" si="6"/>
        <v>1.7866561368117297</v>
      </c>
      <c r="P16" s="27">
        <f t="shared" si="6"/>
        <v>1.7489975228040082</v>
      </c>
      <c r="Q16" s="27">
        <f t="shared" si="6"/>
        <v>1.721653192801009</v>
      </c>
      <c r="R16" s="27">
        <f t="shared" si="6"/>
        <v>1.6967284692901876</v>
      </c>
      <c r="S16" s="27">
        <f t="shared" si="6"/>
        <v>1.4981261490798357</v>
      </c>
      <c r="T16" s="27">
        <f t="shared" si="6"/>
        <v>1.5170711906378702</v>
      </c>
      <c r="U16" s="27">
        <f t="shared" si="6"/>
        <v>1.514656074238504</v>
      </c>
      <c r="V16" s="27">
        <f t="shared" si="6"/>
        <v>1.5071687495766388</v>
      </c>
      <c r="W16" s="27">
        <f t="shared" si="6"/>
        <v>1.5036791396317424</v>
      </c>
      <c r="X16" s="27">
        <f t="shared" si="6"/>
        <v>1.5055875970801837</v>
      </c>
      <c r="Y16" s="27">
        <f t="shared" si="6"/>
        <v>1.510361827763651</v>
      </c>
      <c r="Z16" s="27">
        <f t="shared" si="6"/>
        <v>1.5192553744544208</v>
      </c>
      <c r="AA16" s="27">
        <f t="shared" si="6"/>
        <v>1.5306113166979629</v>
      </c>
      <c r="AB16" s="27">
        <f t="shared" si="6"/>
        <v>1.5435021269900402</v>
      </c>
      <c r="AC16" s="27">
        <f t="shared" si="6"/>
        <v>1.5554947833745845</v>
      </c>
      <c r="AD16" s="27">
        <f t="shared" si="6"/>
        <v>1.5761713393306924</v>
      </c>
      <c r="AE16" s="27">
        <f t="shared" si="6"/>
        <v>1.5990231189454507</v>
      </c>
      <c r="AF16" s="27">
        <f t="shared" si="6"/>
        <v>1.6239561458547789</v>
      </c>
      <c r="AG16" s="27">
        <f t="shared" si="6"/>
        <v>1.656196579912576</v>
      </c>
      <c r="AH16" s="27">
        <f t="shared" si="6"/>
        <v>1.6835751841204845</v>
      </c>
      <c r="AI16" s="27">
        <f t="shared" si="6"/>
        <v>1.7144888544113861</v>
      </c>
      <c r="AJ16" s="27">
        <f t="shared" si="6"/>
        <v>1.7499736736602312</v>
      </c>
      <c r="AK16" s="27">
        <f t="shared" si="6"/>
        <v>1.7800516056467517</v>
      </c>
      <c r="AL16" s="27">
        <f t="shared" si="6"/>
        <v>1.8099754029871815</v>
      </c>
      <c r="AM16" s="27">
        <f t="shared" si="6"/>
        <v>1.838886780755973</v>
      </c>
      <c r="AN16" s="27">
        <f t="shared" si="6"/>
        <v>1.8724699813481924</v>
      </c>
      <c r="AO16" s="27">
        <f t="shared" si="6"/>
        <v>1.9008180318401502</v>
      </c>
      <c r="AP16" s="27">
        <f t="shared" si="6"/>
        <v>1.9286036487167406</v>
      </c>
      <c r="AQ16" s="27">
        <f t="shared" si="6"/>
        <v>1.9569095678441164</v>
      </c>
      <c r="AR16" s="27">
        <f t="shared" si="6"/>
        <v>1.9859906123663478</v>
      </c>
      <c r="AS16" s="27">
        <f t="shared" si="6"/>
        <v>2.0151015886626751</v>
      </c>
      <c r="AT16" s="27">
        <f t="shared" si="6"/>
        <v>1.9912114099696356</v>
      </c>
      <c r="AU16" s="27">
        <f t="shared" si="6"/>
        <v>1.9571549094483571</v>
      </c>
      <c r="AV16" s="27">
        <f t="shared" si="6"/>
        <v>1.9229785220375206</v>
      </c>
      <c r="AW16" s="27">
        <f t="shared" si="6"/>
        <v>1.8848553684818887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0.25358132281546897</v>
      </c>
      <c r="M17" s="27">
        <f t="shared" si="6"/>
        <v>0.25369507454499335</v>
      </c>
      <c r="N17" s="27">
        <f t="shared" si="6"/>
        <v>0.25136595935447842</v>
      </c>
      <c r="O17" s="27">
        <f t="shared" si="6"/>
        <v>0.24756197704412702</v>
      </c>
      <c r="P17" s="27">
        <f t="shared" ref="L17:AW23" si="8">P1392</f>
        <v>0.24234393830437845</v>
      </c>
      <c r="Q17" s="27">
        <f t="shared" si="8"/>
        <v>0.23855506351363695</v>
      </c>
      <c r="R17" s="27">
        <f t="shared" si="8"/>
        <v>0.23510145332951488</v>
      </c>
      <c r="S17" s="27">
        <f t="shared" si="8"/>
        <v>0.20758279317784045</v>
      </c>
      <c r="T17" s="27">
        <f t="shared" si="8"/>
        <v>0.21020784891557159</v>
      </c>
      <c r="U17" s="27">
        <f t="shared" si="8"/>
        <v>0.2098732064635071</v>
      </c>
      <c r="V17" s="27">
        <f t="shared" si="8"/>
        <v>0.20883575059392367</v>
      </c>
      <c r="W17" s="27">
        <f t="shared" si="8"/>
        <v>0.20835222457049252</v>
      </c>
      <c r="X17" s="27">
        <f t="shared" si="8"/>
        <v>0.20861666353516306</v>
      </c>
      <c r="Y17" s="27">
        <f t="shared" si="8"/>
        <v>0.20927818869521594</v>
      </c>
      <c r="Z17" s="27">
        <f t="shared" si="8"/>
        <v>0.21051049297377183</v>
      </c>
      <c r="AA17" s="27">
        <f t="shared" si="8"/>
        <v>0.21208399078070125</v>
      </c>
      <c r="AB17" s="27">
        <f t="shared" si="8"/>
        <v>0.21387016239809048</v>
      </c>
      <c r="AC17" s="27">
        <f t="shared" si="8"/>
        <v>0.2155318843508478</v>
      </c>
      <c r="AD17" s="27">
        <f t="shared" si="8"/>
        <v>0.21839686153671636</v>
      </c>
      <c r="AE17" s="27">
        <f t="shared" si="8"/>
        <v>0.22156324124674914</v>
      </c>
      <c r="AF17" s="27">
        <f t="shared" si="8"/>
        <v>0.22501800196325863</v>
      </c>
      <c r="AG17" s="27">
        <f t="shared" si="8"/>
        <v>0.22948528888638864</v>
      </c>
      <c r="AH17" s="27">
        <f t="shared" si="8"/>
        <v>0.23327891276664667</v>
      </c>
      <c r="AI17" s="27">
        <f t="shared" si="8"/>
        <v>0.23756236114668167</v>
      </c>
      <c r="AJ17" s="27">
        <f t="shared" si="8"/>
        <v>0.24247919535294019</v>
      </c>
      <c r="AK17" s="27">
        <f t="shared" si="8"/>
        <v>0.24664684247572086</v>
      </c>
      <c r="AL17" s="27">
        <f t="shared" si="8"/>
        <v>0.25079313245152118</v>
      </c>
      <c r="AM17" s="27">
        <f t="shared" si="8"/>
        <v>0.25479913992662712</v>
      </c>
      <c r="AN17" s="27">
        <f t="shared" si="8"/>
        <v>0.25945248276231986</v>
      </c>
      <c r="AO17" s="27">
        <f t="shared" si="8"/>
        <v>0.2633804346947265</v>
      </c>
      <c r="AP17" s="27">
        <f t="shared" si="8"/>
        <v>0.26723045491161851</v>
      </c>
      <c r="AQ17" s="27">
        <f t="shared" si="8"/>
        <v>0.27115256905369906</v>
      </c>
      <c r="AR17" s="27">
        <f t="shared" si="8"/>
        <v>0.27518208582981413</v>
      </c>
      <c r="AS17" s="27">
        <f t="shared" si="8"/>
        <v>0.27921575000117721</v>
      </c>
      <c r="AT17" s="27">
        <f t="shared" si="8"/>
        <v>0.27590548802780152</v>
      </c>
      <c r="AU17" s="27">
        <f t="shared" si="8"/>
        <v>0.27118656398498192</v>
      </c>
      <c r="AV17" s="27">
        <f t="shared" si="8"/>
        <v>0.26645102821996847</v>
      </c>
      <c r="AW17" s="27">
        <f t="shared" si="8"/>
        <v>0.26116862212573771</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7.3924283487896005</v>
      </c>
      <c r="M18" s="27">
        <f t="shared" si="8"/>
        <v>7.4507389435191715</v>
      </c>
      <c r="N18" s="27">
        <f t="shared" si="8"/>
        <v>7.4882097119910753</v>
      </c>
      <c r="O18" s="27">
        <f t="shared" si="8"/>
        <v>7.5131092090175455</v>
      </c>
      <c r="P18" s="27">
        <f t="shared" si="8"/>
        <v>7.5251923679492423</v>
      </c>
      <c r="Q18" s="27">
        <f t="shared" si="8"/>
        <v>7.5518885629203734</v>
      </c>
      <c r="R18" s="27">
        <f t="shared" si="8"/>
        <v>7.5825135825669054</v>
      </c>
      <c r="S18" s="27">
        <f t="shared" si="8"/>
        <v>7.3545861283831604</v>
      </c>
      <c r="T18" s="27">
        <f t="shared" si="8"/>
        <v>7.4319208106653187</v>
      </c>
      <c r="U18" s="27">
        <f t="shared" si="8"/>
        <v>7.4786665088648778</v>
      </c>
      <c r="V18" s="27">
        <f t="shared" si="8"/>
        <v>7.5186809140650803</v>
      </c>
      <c r="W18" s="27">
        <f t="shared" si="8"/>
        <v>7.5660014009486476</v>
      </c>
      <c r="X18" s="27">
        <f t="shared" si="8"/>
        <v>7.6231849108818368</v>
      </c>
      <c r="Y18" s="27">
        <f t="shared" si="8"/>
        <v>7.6804691876753424</v>
      </c>
      <c r="Z18" s="27">
        <f t="shared" si="8"/>
        <v>7.7460946483538748</v>
      </c>
      <c r="AA18" s="27">
        <f t="shared" si="8"/>
        <v>7.8175626193694123</v>
      </c>
      <c r="AB18" s="27">
        <f t="shared" si="8"/>
        <v>7.8934652081971901</v>
      </c>
      <c r="AC18" s="27">
        <f t="shared" si="8"/>
        <v>7.9696565668771848</v>
      </c>
      <c r="AD18" s="27">
        <f t="shared" si="8"/>
        <v>8.0583188590390158</v>
      </c>
      <c r="AE18" s="27">
        <f t="shared" si="8"/>
        <v>8.153191031891609</v>
      </c>
      <c r="AF18" s="27">
        <f t="shared" si="8"/>
        <v>8.2543024705569152</v>
      </c>
      <c r="AG18" s="27">
        <f t="shared" si="8"/>
        <v>8.3716215959433935</v>
      </c>
      <c r="AH18" s="27">
        <f t="shared" si="8"/>
        <v>8.4827190446094427</v>
      </c>
      <c r="AI18" s="27">
        <f t="shared" si="8"/>
        <v>8.598812123936737</v>
      </c>
      <c r="AJ18" s="27">
        <f t="shared" si="8"/>
        <v>8.726821281139344</v>
      </c>
      <c r="AK18" s="27">
        <f t="shared" si="8"/>
        <v>8.8473810210435584</v>
      </c>
      <c r="AL18" s="27">
        <f t="shared" si="8"/>
        <v>8.9706482832709469</v>
      </c>
      <c r="AM18" s="27">
        <f t="shared" si="8"/>
        <v>9.0949036332095492</v>
      </c>
      <c r="AN18" s="27">
        <f t="shared" si="8"/>
        <v>9.2276624574361712</v>
      </c>
      <c r="AO18" s="27">
        <f t="shared" si="8"/>
        <v>9.3527507069244837</v>
      </c>
      <c r="AP18" s="27">
        <f t="shared" si="8"/>
        <v>9.4797459075971382</v>
      </c>
      <c r="AQ18" s="27">
        <f t="shared" si="8"/>
        <v>9.6110139593304549</v>
      </c>
      <c r="AR18" s="27">
        <f t="shared" si="8"/>
        <v>9.7472377960546694</v>
      </c>
      <c r="AS18" s="27">
        <f t="shared" si="8"/>
        <v>9.882585224626105</v>
      </c>
      <c r="AT18" s="27">
        <f t="shared" si="8"/>
        <v>9.9006343052918346</v>
      </c>
      <c r="AU18" s="27">
        <f t="shared" si="8"/>
        <v>9.8949744116093381</v>
      </c>
      <c r="AV18" s="27">
        <f t="shared" si="8"/>
        <v>9.8881041992192689</v>
      </c>
      <c r="AW18" s="27">
        <f t="shared" si="8"/>
        <v>9.870857576580633</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2.1061581299686476</v>
      </c>
      <c r="M19" s="27">
        <f t="shared" si="8"/>
        <v>2.1227712545548472</v>
      </c>
      <c r="N19" s="27">
        <f t="shared" si="8"/>
        <v>2.1334469567638776</v>
      </c>
      <c r="O19" s="27">
        <f t="shared" si="8"/>
        <v>2.1405410097083362</v>
      </c>
      <c r="P19" s="27">
        <f t="shared" si="8"/>
        <v>2.1439835920667925</v>
      </c>
      <c r="Q19" s="27">
        <f t="shared" si="8"/>
        <v>2.151589537694508</v>
      </c>
      <c r="R19" s="27">
        <f t="shared" si="8"/>
        <v>2.1603148348588097</v>
      </c>
      <c r="S19" s="27">
        <f t="shared" si="8"/>
        <v>2.0953765983251063</v>
      </c>
      <c r="T19" s="27">
        <f t="shared" si="8"/>
        <v>2.1174098277501541</v>
      </c>
      <c r="U19" s="27">
        <f t="shared" si="8"/>
        <v>2.1307280268126019</v>
      </c>
      <c r="V19" s="27">
        <f t="shared" si="8"/>
        <v>2.1421284301512511</v>
      </c>
      <c r="W19" s="27">
        <f t="shared" si="8"/>
        <v>2.1556103908090396</v>
      </c>
      <c r="X19" s="27">
        <f t="shared" si="8"/>
        <v>2.1719024005064549</v>
      </c>
      <c r="Y19" s="27">
        <f t="shared" si="8"/>
        <v>2.1882231194360839</v>
      </c>
      <c r="Z19" s="27">
        <f t="shared" si="8"/>
        <v>2.2069203040443948</v>
      </c>
      <c r="AA19" s="27">
        <f t="shared" si="8"/>
        <v>2.2272820635481416</v>
      </c>
      <c r="AB19" s="27">
        <f t="shared" si="8"/>
        <v>2.2489072788363589</v>
      </c>
      <c r="AC19" s="27">
        <f t="shared" si="8"/>
        <v>2.2706147668153935</v>
      </c>
      <c r="AD19" s="27">
        <f t="shared" si="8"/>
        <v>2.2958753170226704</v>
      </c>
      <c r="AE19" s="27">
        <f t="shared" si="8"/>
        <v>2.3229051086870016</v>
      </c>
      <c r="AF19" s="27">
        <f t="shared" si="8"/>
        <v>2.3517125138494244</v>
      </c>
      <c r="AG19" s="27">
        <f t="shared" si="8"/>
        <v>2.3851376101878961</v>
      </c>
      <c r="AH19" s="27">
        <f t="shared" si="8"/>
        <v>2.4167901042922302</v>
      </c>
      <c r="AI19" s="27">
        <f t="shared" si="8"/>
        <v>2.449865890937942</v>
      </c>
      <c r="AJ19" s="27">
        <f t="shared" si="8"/>
        <v>2.4863366572994243</v>
      </c>
      <c r="AK19" s="27">
        <f t="shared" si="8"/>
        <v>2.5206850289529346</v>
      </c>
      <c r="AL19" s="27">
        <f t="shared" si="8"/>
        <v>2.5558047939678636</v>
      </c>
      <c r="AM19" s="27">
        <f t="shared" si="8"/>
        <v>2.5912060725623505</v>
      </c>
      <c r="AN19" s="27">
        <f t="shared" si="8"/>
        <v>2.6290300545852219</v>
      </c>
      <c r="AO19" s="27">
        <f t="shared" si="8"/>
        <v>2.6646686324912885</v>
      </c>
      <c r="AP19" s="27">
        <f t="shared" si="8"/>
        <v>2.7008505150532622</v>
      </c>
      <c r="AQ19" s="27">
        <f t="shared" si="8"/>
        <v>2.7382497648422079</v>
      </c>
      <c r="AR19" s="27">
        <f t="shared" si="8"/>
        <v>2.7770609548430158</v>
      </c>
      <c r="AS19" s="27">
        <f t="shared" si="8"/>
        <v>2.8156224496057964</v>
      </c>
      <c r="AT19" s="27">
        <f t="shared" si="8"/>
        <v>2.8207647676897869</v>
      </c>
      <c r="AU19" s="27">
        <f t="shared" si="8"/>
        <v>2.8191522216451439</v>
      </c>
      <c r="AV19" s="27">
        <f t="shared" si="8"/>
        <v>2.8171948467478511</v>
      </c>
      <c r="AW19" s="27">
        <f t="shared" si="8"/>
        <v>2.8122811549579518</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0.43500213637199753</v>
      </c>
      <c r="M20" s="27">
        <f t="shared" si="8"/>
        <v>0.43843338143569016</v>
      </c>
      <c r="N20" s="27">
        <f t="shared" si="8"/>
        <v>0.44063832189202168</v>
      </c>
      <c r="O20" s="27">
        <f t="shared" si="8"/>
        <v>0.44210351490980404</v>
      </c>
      <c r="P20" s="27">
        <f t="shared" si="8"/>
        <v>0.44281453971808249</v>
      </c>
      <c r="Q20" s="27">
        <f t="shared" si="8"/>
        <v>0.44438545813589125</v>
      </c>
      <c r="R20" s="27">
        <f t="shared" si="8"/>
        <v>0.44618756541973903</v>
      </c>
      <c r="S20" s="27">
        <f t="shared" si="8"/>
        <v>0.4327753380933837</v>
      </c>
      <c r="T20" s="27">
        <f t="shared" si="8"/>
        <v>0.43732604192454033</v>
      </c>
      <c r="U20" s="27">
        <f t="shared" si="8"/>
        <v>0.44007675895872556</v>
      </c>
      <c r="V20" s="27">
        <f t="shared" si="8"/>
        <v>0.44243137789129761</v>
      </c>
      <c r="W20" s="27">
        <f t="shared" si="8"/>
        <v>0.44521591795273563</v>
      </c>
      <c r="X20" s="27">
        <f t="shared" si="8"/>
        <v>0.44858084052114444</v>
      </c>
      <c r="Y20" s="27">
        <f t="shared" si="8"/>
        <v>0.45195169264306995</v>
      </c>
      <c r="Z20" s="27">
        <f t="shared" si="8"/>
        <v>0.45581337573942793</v>
      </c>
      <c r="AA20" s="27">
        <f t="shared" si="8"/>
        <v>0.460018857160025</v>
      </c>
      <c r="AB20" s="27">
        <f t="shared" si="8"/>
        <v>0.46448529048049886</v>
      </c>
      <c r="AC20" s="27">
        <f t="shared" si="8"/>
        <v>0.46896871625550957</v>
      </c>
      <c r="AD20" s="27">
        <f t="shared" si="8"/>
        <v>0.474185985153672</v>
      </c>
      <c r="AE20" s="27">
        <f t="shared" si="8"/>
        <v>0.47976867002066687</v>
      </c>
      <c r="AF20" s="27">
        <f t="shared" si="8"/>
        <v>0.48571850000288863</v>
      </c>
      <c r="AG20" s="27">
        <f t="shared" si="8"/>
        <v>0.49262205966860634</v>
      </c>
      <c r="AH20" s="27">
        <f t="shared" si="8"/>
        <v>0.4991595092365988</v>
      </c>
      <c r="AI20" s="27">
        <f t="shared" si="8"/>
        <v>0.50599092310260463</v>
      </c>
      <c r="AJ20" s="27">
        <f t="shared" si="8"/>
        <v>0.5135235300121368</v>
      </c>
      <c r="AK20" s="27">
        <f t="shared" si="8"/>
        <v>0.52061778131149139</v>
      </c>
      <c r="AL20" s="27">
        <f t="shared" si="8"/>
        <v>0.52787135481720149</v>
      </c>
      <c r="AM20" s="27">
        <f t="shared" si="8"/>
        <v>0.53518307163455714</v>
      </c>
      <c r="AN20" s="27">
        <f t="shared" si="8"/>
        <v>0.54299516928854008</v>
      </c>
      <c r="AO20" s="27">
        <f t="shared" si="8"/>
        <v>0.55035589748164571</v>
      </c>
      <c r="AP20" s="27">
        <f t="shared" si="8"/>
        <v>0.55782883884747447</v>
      </c>
      <c r="AQ20" s="27">
        <f t="shared" si="8"/>
        <v>0.56555321306487649</v>
      </c>
      <c r="AR20" s="27">
        <f t="shared" si="8"/>
        <v>0.57356920689044089</v>
      </c>
      <c r="AS20" s="27">
        <f t="shared" si="8"/>
        <v>0.58153362910775885</v>
      </c>
      <c r="AT20" s="27">
        <f t="shared" si="8"/>
        <v>0.582595714295291</v>
      </c>
      <c r="AU20" s="27">
        <f t="shared" si="8"/>
        <v>0.58226266191691678</v>
      </c>
      <c r="AV20" s="27">
        <f t="shared" si="8"/>
        <v>0.58185838920353994</v>
      </c>
      <c r="AW20" s="27">
        <f t="shared" si="8"/>
        <v>0.58084352408222484</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9.4871637196006525E-2</v>
      </c>
      <c r="L21" s="27">
        <f t="shared" si="8"/>
        <v>9.4048845784615517E-2</v>
      </c>
      <c r="M21" s="27">
        <f t="shared" si="8"/>
        <v>9.3735634002294274E-2</v>
      </c>
      <c r="N21" s="27">
        <f t="shared" si="8"/>
        <v>9.2483917307495084E-2</v>
      </c>
      <c r="O21" s="27">
        <f t="shared" si="8"/>
        <v>9.0667019955957356E-2</v>
      </c>
      <c r="P21" s="27">
        <f t="shared" si="8"/>
        <v>8.8322512540543865E-2</v>
      </c>
      <c r="Q21" s="27">
        <f t="shared" si="8"/>
        <v>8.6473330972337878E-2</v>
      </c>
      <c r="R21" s="27">
        <f t="shared" si="8"/>
        <v>8.4723794986300296E-2</v>
      </c>
      <c r="S21" s="27">
        <f t="shared" si="8"/>
        <v>7.4532236521614198E-2</v>
      </c>
      <c r="T21" s="27">
        <f t="shared" si="8"/>
        <v>7.5742875433824242E-2</v>
      </c>
      <c r="U21" s="27">
        <f t="shared" si="8"/>
        <v>7.5904634878193322E-2</v>
      </c>
      <c r="V21" s="27">
        <f t="shared" si="8"/>
        <v>7.5806928443022642E-2</v>
      </c>
      <c r="W21" s="27">
        <f t="shared" si="8"/>
        <v>7.5892286397700501E-2</v>
      </c>
      <c r="X21" s="27">
        <f t="shared" si="8"/>
        <v>7.6230801465466153E-2</v>
      </c>
      <c r="Y21" s="27">
        <f t="shared" si="8"/>
        <v>7.6674051999384291E-2</v>
      </c>
      <c r="Z21" s="27">
        <f t="shared" si="8"/>
        <v>7.7311114077535645E-2</v>
      </c>
      <c r="AA21" s="27">
        <f t="shared" si="8"/>
        <v>7.8061746179112407E-2</v>
      </c>
      <c r="AB21" s="27">
        <f t="shared" si="8"/>
        <v>7.8881069094071346E-2</v>
      </c>
      <c r="AC21" s="27">
        <f t="shared" si="8"/>
        <v>7.964979879873213E-2</v>
      </c>
      <c r="AD21" s="27">
        <f t="shared" si="8"/>
        <v>8.0141559774788873E-2</v>
      </c>
      <c r="AE21" s="27">
        <f t="shared" si="8"/>
        <v>8.0702746634930239E-2</v>
      </c>
      <c r="AF21" s="27">
        <f t="shared" si="8"/>
        <v>8.132576279000861E-2</v>
      </c>
      <c r="AG21" s="27">
        <f t="shared" si="8"/>
        <v>8.2256887791167577E-2</v>
      </c>
      <c r="AH21" s="27">
        <f t="shared" si="8"/>
        <v>8.291061437514162E-2</v>
      </c>
      <c r="AI21" s="27">
        <f t="shared" si="8"/>
        <v>8.3669505250008477E-2</v>
      </c>
      <c r="AJ21" s="27">
        <f t="shared" si="8"/>
        <v>8.4593210984080028E-2</v>
      </c>
      <c r="AK21" s="27">
        <f t="shared" si="8"/>
        <v>8.5215240839078665E-2</v>
      </c>
      <c r="AL21" s="27">
        <f t="shared" si="8"/>
        <v>8.578106616446779E-2</v>
      </c>
      <c r="AM21" s="27">
        <f t="shared" si="8"/>
        <v>8.6251014191196393E-2</v>
      </c>
      <c r="AN21" s="27">
        <f t="shared" si="8"/>
        <v>8.7308980908068726E-2</v>
      </c>
      <c r="AO21" s="27">
        <f t="shared" si="8"/>
        <v>8.8102031734706404E-2</v>
      </c>
      <c r="AP21" s="27">
        <f t="shared" si="8"/>
        <v>8.8840817700634192E-2</v>
      </c>
      <c r="AQ21" s="27">
        <f t="shared" si="8"/>
        <v>8.9572867586300398E-2</v>
      </c>
      <c r="AR21" s="27">
        <f t="shared" si="8"/>
        <v>9.0308232928721505E-2</v>
      </c>
      <c r="AS21" s="27">
        <f t="shared" si="8"/>
        <v>9.1000814242625849E-2</v>
      </c>
      <c r="AT21" s="27">
        <f t="shared" si="8"/>
        <v>8.9367283067039061E-2</v>
      </c>
      <c r="AU21" s="27">
        <f t="shared" si="8"/>
        <v>8.7294816512801618E-2</v>
      </c>
      <c r="AV21" s="27">
        <f t="shared" si="8"/>
        <v>8.5221774923965918E-2</v>
      </c>
      <c r="AW21" s="27">
        <f t="shared" si="8"/>
        <v>8.298664847702153E-2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6.968944973410629E-2</v>
      </c>
      <c r="L22" s="27">
        <f t="shared" si="8"/>
        <v>6.9085055392441017E-2</v>
      </c>
      <c r="M22" s="27">
        <f t="shared" si="8"/>
        <v>6.8854980763127821E-2</v>
      </c>
      <c r="N22" s="27">
        <f t="shared" si="8"/>
        <v>6.7935512624264269E-2</v>
      </c>
      <c r="O22" s="27">
        <f t="shared" si="8"/>
        <v>6.6600882165738284E-2</v>
      </c>
      <c r="P22" s="27">
        <f t="shared" si="8"/>
        <v>6.4878687456057696E-2</v>
      </c>
      <c r="Q22" s="27">
        <f t="shared" si="8"/>
        <v>6.3520342119606055E-2</v>
      </c>
      <c r="R22" s="27">
        <f t="shared" si="8"/>
        <v>6.2235193009076005E-2</v>
      </c>
      <c r="S22" s="27">
        <f t="shared" si="8"/>
        <v>5.4748823822998088E-2</v>
      </c>
      <c r="T22" s="27">
        <f t="shared" si="8"/>
        <v>5.5638117632108908E-2</v>
      </c>
      <c r="U22" s="27">
        <f t="shared" si="8"/>
        <v>5.5756940570139218E-2</v>
      </c>
      <c r="V22" s="27">
        <f t="shared" si="8"/>
        <v>5.5685168775071965E-2</v>
      </c>
      <c r="W22" s="27">
        <f t="shared" si="8"/>
        <v>5.5747869800033094E-2</v>
      </c>
      <c r="X22" s="27">
        <f t="shared" si="8"/>
        <v>5.599653135470356E-2</v>
      </c>
      <c r="Y22" s="27">
        <f t="shared" si="8"/>
        <v>5.6322127989441549E-2</v>
      </c>
      <c r="Z22" s="27">
        <f t="shared" si="8"/>
        <v>5.6790091935094891E-2</v>
      </c>
      <c r="AA22" s="27">
        <f t="shared" si="8"/>
        <v>5.7341480523483673E-2</v>
      </c>
      <c r="AB22" s="27">
        <f t="shared" si="8"/>
        <v>5.7943327026670585E-2</v>
      </c>
      <c r="AC22" s="27">
        <f t="shared" si="8"/>
        <v>5.8508009493374417E-2</v>
      </c>
      <c r="AD22" s="27">
        <f t="shared" si="8"/>
        <v>5.8869240234563143E-2</v>
      </c>
      <c r="AE22" s="27">
        <f t="shared" si="8"/>
        <v>5.9281468848268432E-2</v>
      </c>
      <c r="AF22" s="27">
        <f t="shared" si="8"/>
        <v>5.9739115140733788E-2</v>
      </c>
      <c r="AG22" s="27">
        <f t="shared" si="8"/>
        <v>6.0423087620626544E-2</v>
      </c>
      <c r="AH22" s="27">
        <f t="shared" si="8"/>
        <v>6.0903292740514849E-2</v>
      </c>
      <c r="AI22" s="27">
        <f t="shared" si="8"/>
        <v>6.1460747940412383E-2</v>
      </c>
      <c r="AJ22" s="27">
        <f t="shared" si="8"/>
        <v>6.2139270481250258E-2</v>
      </c>
      <c r="AK22" s="27">
        <f t="shared" si="8"/>
        <v>6.2596192271515999E-2</v>
      </c>
      <c r="AL22" s="27">
        <f t="shared" si="8"/>
        <v>6.3011828142651272E-2</v>
      </c>
      <c r="AM22" s="27">
        <f t="shared" si="8"/>
        <v>6.3357035839643805E-2</v>
      </c>
      <c r="AN22" s="27">
        <f t="shared" si="8"/>
        <v>6.4134181892088374E-2</v>
      </c>
      <c r="AO22" s="27">
        <f t="shared" si="8"/>
        <v>6.4716729820563326E-2</v>
      </c>
      <c r="AP22" s="27">
        <f t="shared" si="8"/>
        <v>6.5259416644133331E-2</v>
      </c>
      <c r="AQ22" s="27">
        <f t="shared" si="8"/>
        <v>6.5797155374251307E-2</v>
      </c>
      <c r="AR22" s="27">
        <f t="shared" si="8"/>
        <v>6.6337329525151464E-2</v>
      </c>
      <c r="AS22" s="27">
        <f t="shared" si="8"/>
        <v>6.684607599657999E-2</v>
      </c>
      <c r="AT22" s="27">
        <f t="shared" si="8"/>
        <v>6.5646140039799211E-2</v>
      </c>
      <c r="AU22" s="27">
        <f t="shared" si="8"/>
        <v>6.412377721329128E-2</v>
      </c>
      <c r="AV22" s="27">
        <f t="shared" si="8"/>
        <v>6.2600991986096338E-2</v>
      </c>
      <c r="AW22" s="27">
        <f t="shared" si="8"/>
        <v>6.0959144783102562E-2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0.48695387967725967</v>
      </c>
      <c r="M23" s="27">
        <f t="shared" si="8"/>
        <v>0.50580611066616821</v>
      </c>
      <c r="N23" s="27">
        <f t="shared" si="8"/>
        <v>0.51986569055899423</v>
      </c>
      <c r="O23" s="27">
        <f t="shared" si="8"/>
        <v>0.53070826286138573</v>
      </c>
      <c r="P23" s="27">
        <f t="shared" si="8"/>
        <v>0.53817886796858139</v>
      </c>
      <c r="Q23" s="27">
        <f t="shared" si="8"/>
        <v>0.54837935702304763</v>
      </c>
      <c r="R23" s="27">
        <f t="shared" si="8"/>
        <v>0.5590724478102268</v>
      </c>
      <c r="S23" s="27">
        <f t="shared" si="8"/>
        <v>0.51169796682687108</v>
      </c>
      <c r="T23" s="27">
        <f t="shared" si="8"/>
        <v>0.5325379888835422</v>
      </c>
      <c r="U23" s="27">
        <f t="shared" si="8"/>
        <v>0.54635641265898882</v>
      </c>
      <c r="V23" s="27">
        <f t="shared" si="8"/>
        <v>0.55845406828956323</v>
      </c>
      <c r="W23" s="27">
        <f t="shared" si="8"/>
        <v>0.57204449891076126</v>
      </c>
      <c r="X23" s="27">
        <f t="shared" si="8"/>
        <v>0.58777208809358217</v>
      </c>
      <c r="Y23" s="27">
        <f t="shared" si="8"/>
        <v>0.60460927816492771</v>
      </c>
      <c r="Z23" s="27">
        <f t="shared" si="8"/>
        <v>0.62334145248933948</v>
      </c>
      <c r="AA23" s="27">
        <f t="shared" si="8"/>
        <v>0.64342396041395933</v>
      </c>
      <c r="AB23" s="27">
        <f t="shared" si="8"/>
        <v>0.66455461770484803</v>
      </c>
      <c r="AC23" s="27">
        <f t="shared" si="8"/>
        <v>0.68575948234334294</v>
      </c>
      <c r="AD23" s="27">
        <f t="shared" si="8"/>
        <v>0.71287543837821099</v>
      </c>
      <c r="AE23" s="27">
        <f t="shared" si="8"/>
        <v>0.7417193725046457</v>
      </c>
      <c r="AF23" s="27">
        <f t="shared" si="8"/>
        <v>0.77234362236743315</v>
      </c>
      <c r="AG23" s="27">
        <f t="shared" si="8"/>
        <v>0.80729135132689867</v>
      </c>
      <c r="AH23" s="27">
        <f t="shared" si="8"/>
        <v>0.84100198525996428</v>
      </c>
      <c r="AI23" s="27">
        <f t="shared" si="8"/>
        <v>0.87729357775588912</v>
      </c>
      <c r="AJ23" s="27">
        <f t="shared" si="8"/>
        <v>0.91701174068829661</v>
      </c>
      <c r="AK23" s="27">
        <f t="shared" si="8"/>
        <v>0.95520794324489366</v>
      </c>
      <c r="AL23" s="27">
        <f t="shared" si="8"/>
        <v>0.99449350898331523</v>
      </c>
      <c r="AM23" s="27">
        <f t="shared" si="8"/>
        <v>1.0344329037460425</v>
      </c>
      <c r="AN23" s="27">
        <f t="shared" si="8"/>
        <v>1.0766661756255453</v>
      </c>
      <c r="AO23" s="27">
        <f t="shared" si="8"/>
        <v>1.1172061166332292</v>
      </c>
      <c r="AP23" s="27">
        <f t="shared" si="8"/>
        <v>1.1585952153643599</v>
      </c>
      <c r="AQ23" s="27">
        <f t="shared" ref="L23:AW30" si="9">AQ1398</f>
        <v>1.201487975498347</v>
      </c>
      <c r="AR23" s="27">
        <f t="shared" si="9"/>
        <v>1.2460958696613949</v>
      </c>
      <c r="AS23" s="27">
        <f t="shared" si="9"/>
        <v>1.2918539906518716</v>
      </c>
      <c r="AT23" s="27">
        <f t="shared" si="9"/>
        <v>1.3054468368208498</v>
      </c>
      <c r="AU23" s="27">
        <f t="shared" si="9"/>
        <v>1.3123681290561504</v>
      </c>
      <c r="AV23" s="27">
        <f t="shared" si="9"/>
        <v>1.3188161369223268</v>
      </c>
      <c r="AW23" s="27">
        <f t="shared" si="9"/>
        <v>1.3221908604573658</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3.677952184356148E-2</v>
      </c>
      <c r="T24" s="27">
        <f t="shared" si="9"/>
        <v>3.6834860219034628E-2</v>
      </c>
      <c r="U24" s="27">
        <f t="shared" si="9"/>
        <v>3.6896376631612285E-2</v>
      </c>
      <c r="V24" s="27">
        <f t="shared" si="9"/>
        <v>3.6965707972549396E-2</v>
      </c>
      <c r="W24" s="27">
        <f t="shared" si="9"/>
        <v>3.7043658540968798E-2</v>
      </c>
      <c r="X24" s="27">
        <f t="shared" si="9"/>
        <v>3.7130040360762007E-2</v>
      </c>
      <c r="Y24" s="27">
        <f t="shared" si="9"/>
        <v>3.7183149704801598E-2</v>
      </c>
      <c r="Z24" s="27">
        <f t="shared" si="9"/>
        <v>3.7243398425268893E-2</v>
      </c>
      <c r="AA24" s="27">
        <f t="shared" si="9"/>
        <v>3.731024170777434E-2</v>
      </c>
      <c r="AB24" s="27">
        <f t="shared" si="9"/>
        <v>3.7383266626162065E-2</v>
      </c>
      <c r="AC24" s="27">
        <f t="shared" si="9"/>
        <v>3.7461839315427355E-2</v>
      </c>
      <c r="AD24" s="27">
        <f t="shared" si="9"/>
        <v>3.751421839603386E-2</v>
      </c>
      <c r="AE24" s="27">
        <f t="shared" si="9"/>
        <v>3.7571937103938628E-2</v>
      </c>
      <c r="AF24" s="27">
        <f t="shared" si="9"/>
        <v>3.7634795424894132E-2</v>
      </c>
      <c r="AG24" s="27">
        <f t="shared" si="9"/>
        <v>3.7703515641667906E-2</v>
      </c>
      <c r="AH24" s="27">
        <f t="shared" si="9"/>
        <v>3.7775887703186586E-2</v>
      </c>
      <c r="AI24" s="27">
        <f t="shared" si="9"/>
        <v>3.7821975285738392E-2</v>
      </c>
      <c r="AJ24" s="27">
        <f t="shared" si="9"/>
        <v>3.787282708585004E-2</v>
      </c>
      <c r="AK24" s="27">
        <f t="shared" si="9"/>
        <v>3.7926542543058335E-2</v>
      </c>
      <c r="AL24" s="27">
        <f t="shared" si="9"/>
        <v>3.7983917088643106E-2</v>
      </c>
      <c r="AM24" s="27">
        <f t="shared" si="9"/>
        <v>3.8044675703025055E-2</v>
      </c>
      <c r="AN24" s="27">
        <f t="shared" si="9"/>
        <v>3.808070756949597E-2</v>
      </c>
      <c r="AO24" s="27">
        <f t="shared" si="9"/>
        <v>3.8118944366269662E-2</v>
      </c>
      <c r="AP24" s="27">
        <f t="shared" si="9"/>
        <v>3.8160155502344681E-2</v>
      </c>
      <c r="AQ24" s="27">
        <f t="shared" si="9"/>
        <v>3.8204461659089209E-2</v>
      </c>
      <c r="AR24" s="27">
        <f t="shared" si="9"/>
        <v>3.8251836865412295E-2</v>
      </c>
      <c r="AS24" s="27">
        <f t="shared" si="9"/>
        <v>3.8272701128160079E-2</v>
      </c>
      <c r="AT24" s="27">
        <f t="shared" si="9"/>
        <v>3.82852404134746E-2</v>
      </c>
      <c r="AU24" s="27">
        <f t="shared" si="9"/>
        <v>3.8297878043177927E-2</v>
      </c>
      <c r="AV24" s="27">
        <f t="shared" si="9"/>
        <v>3.8312584557463551E-2</v>
      </c>
      <c r="AW24" s="27">
        <f t="shared" si="9"/>
        <v>3.8328460211067915E-2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4.2003967051393596E-3</v>
      </c>
      <c r="T25" s="27">
        <f t="shared" si="9"/>
        <v>4.2067166113902849E-3</v>
      </c>
      <c r="U25" s="27">
        <f t="shared" si="9"/>
        <v>4.2137420789263294E-3</v>
      </c>
      <c r="V25" s="27">
        <f t="shared" si="9"/>
        <v>4.2216600485310944E-3</v>
      </c>
      <c r="W25" s="27">
        <f t="shared" si="9"/>
        <v>4.2305623749981239E-3</v>
      </c>
      <c r="X25" s="27">
        <f t="shared" si="9"/>
        <v>4.2404275905598334E-3</v>
      </c>
      <c r="Y25" s="27">
        <f t="shared" si="9"/>
        <v>4.2464929307963074E-3</v>
      </c>
      <c r="Z25" s="27">
        <f t="shared" si="9"/>
        <v>4.2533736218508594E-3</v>
      </c>
      <c r="AA25" s="27">
        <f t="shared" si="9"/>
        <v>4.2610074433233293E-3</v>
      </c>
      <c r="AB25" s="27">
        <f t="shared" si="9"/>
        <v>4.2693472370784937E-3</v>
      </c>
      <c r="AC25" s="27">
        <f t="shared" si="9"/>
        <v>4.27832061271148E-3</v>
      </c>
      <c r="AD25" s="27">
        <f t="shared" si="9"/>
        <v>4.2843025533830731E-3</v>
      </c>
      <c r="AE25" s="27">
        <f t="shared" si="9"/>
        <v>4.2908943049436111E-3</v>
      </c>
      <c r="AF25" s="27">
        <f t="shared" si="9"/>
        <v>4.2980730248126479E-3</v>
      </c>
      <c r="AG25" s="27">
        <f t="shared" si="9"/>
        <v>4.305921201125021E-3</v>
      </c>
      <c r="AH25" s="27">
        <f t="shared" si="9"/>
        <v>4.3141864355138804E-3</v>
      </c>
      <c r="AI25" s="27">
        <f t="shared" si="9"/>
        <v>4.3194498571190289E-3</v>
      </c>
      <c r="AJ25" s="27">
        <f t="shared" si="9"/>
        <v>4.3252573750782869E-3</v>
      </c>
      <c r="AK25" s="27">
        <f t="shared" si="9"/>
        <v>4.3313919363276799E-3</v>
      </c>
      <c r="AL25" s="27">
        <f t="shared" si="9"/>
        <v>4.337944382910814E-3</v>
      </c>
      <c r="AM25" s="27">
        <f t="shared" si="9"/>
        <v>4.3448833062808435E-3</v>
      </c>
      <c r="AN25" s="27">
        <f t="shared" si="9"/>
        <v>4.3489983171787058E-3</v>
      </c>
      <c r="AO25" s="27">
        <f t="shared" si="9"/>
        <v>4.3533651416270075E-3</v>
      </c>
      <c r="AP25" s="27">
        <f t="shared" si="9"/>
        <v>4.3580716498007903E-3</v>
      </c>
      <c r="AQ25" s="27">
        <f t="shared" si="9"/>
        <v>4.3631316240875326E-3</v>
      </c>
      <c r="AR25" s="27">
        <f t="shared" si="9"/>
        <v>4.3685420984648574E-3</v>
      </c>
      <c r="AS25" s="27">
        <f t="shared" si="9"/>
        <v>4.3709248967207367E-3</v>
      </c>
      <c r="AT25" s="27">
        <f t="shared" si="9"/>
        <v>4.372356942872504E-3</v>
      </c>
      <c r="AU25" s="27">
        <f t="shared" si="9"/>
        <v>4.3738002204222349E-3</v>
      </c>
      <c r="AV25" s="27">
        <f t="shared" si="9"/>
        <v>4.3754797744526581E-3</v>
      </c>
      <c r="AW25" s="27">
        <f t="shared" si="9"/>
        <v>4.3772928497660176E-3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1.5789672763163298E-2</v>
      </c>
      <c r="L26" s="27">
        <f t="shared" si="9"/>
        <v>1.5830718290757023E-2</v>
      </c>
      <c r="M26" s="27">
        <f t="shared" si="9"/>
        <v>1.5887339145574744E-2</v>
      </c>
      <c r="N26" s="27">
        <f t="shared" si="9"/>
        <v>1.5956318300360574E-2</v>
      </c>
      <c r="O26" s="27">
        <f t="shared" si="9"/>
        <v>1.6037557372574476E-2</v>
      </c>
      <c r="P26" s="27">
        <f t="shared" si="9"/>
        <v>1.6130561898613765E-2</v>
      </c>
      <c r="Q26" s="27">
        <f t="shared" si="9"/>
        <v>1.623065478441902E-2</v>
      </c>
      <c r="R26" s="27">
        <f t="shared" si="9"/>
        <v>1.6337439810579345E-2</v>
      </c>
      <c r="S26" s="27">
        <f t="shared" si="9"/>
        <v>1.6434281727692551E-2</v>
      </c>
      <c r="T26" s="27">
        <f t="shared" si="9"/>
        <v>1.6481585234032672E-2</v>
      </c>
      <c r="U26" s="27">
        <f t="shared" si="9"/>
        <v>1.6531710133039321E-2</v>
      </c>
      <c r="V26" s="27">
        <f t="shared" si="9"/>
        <v>1.6585844105609673E-2</v>
      </c>
      <c r="W26" s="27">
        <f t="shared" si="9"/>
        <v>1.664459232380602E-2</v>
      </c>
      <c r="X26" s="27">
        <f t="shared" si="9"/>
        <v>1.6707879561632135E-2</v>
      </c>
      <c r="Y26" s="27">
        <f t="shared" si="9"/>
        <v>1.6747848756939958E-2</v>
      </c>
      <c r="Z26" s="27">
        <f t="shared" si="9"/>
        <v>1.6791699804759995E-2</v>
      </c>
      <c r="AA26" s="27">
        <f t="shared" si="9"/>
        <v>1.6839101664608638E-2</v>
      </c>
      <c r="AB26" s="27">
        <f t="shared" si="9"/>
        <v>1.6889809022184919E-2</v>
      </c>
      <c r="AC26" s="27">
        <f t="shared" si="9"/>
        <v>1.6943427901942632E-2</v>
      </c>
      <c r="AD26" s="27">
        <f t="shared" si="9"/>
        <v>1.697897580778833E-2</v>
      </c>
      <c r="AE26" s="27">
        <f t="shared" si="9"/>
        <v>1.701742994277386E-2</v>
      </c>
      <c r="AF26" s="27">
        <f t="shared" si="9"/>
        <v>1.7058675301274421E-2</v>
      </c>
      <c r="AG26" s="27">
        <f t="shared" si="9"/>
        <v>1.7103202112831298E-2</v>
      </c>
      <c r="AH26" s="27">
        <f t="shared" si="9"/>
        <v>1.714956928422922E-2</v>
      </c>
      <c r="AI26" s="27">
        <f t="shared" si="9"/>
        <v>1.7178174333957786E-2</v>
      </c>
      <c r="AJ26" s="27">
        <f t="shared" si="9"/>
        <v>1.7209451686559272E-2</v>
      </c>
      <c r="AK26" s="27">
        <f t="shared" si="9"/>
        <v>1.7242167233947919E-2</v>
      </c>
      <c r="AL26" s="27">
        <f t="shared" si="9"/>
        <v>1.7276851642037468E-2</v>
      </c>
      <c r="AM26" s="27">
        <f t="shared" si="9"/>
        <v>1.7313334077231221E-2</v>
      </c>
      <c r="AN26" s="27">
        <f t="shared" si="9"/>
        <v>1.733336669872344E-2</v>
      </c>
      <c r="AO26" s="27">
        <f t="shared" si="9"/>
        <v>1.735451120589698E-2</v>
      </c>
      <c r="AP26" s="27">
        <f t="shared" si="9"/>
        <v>1.737727391777745E-2</v>
      </c>
      <c r="AQ26" s="27">
        <f t="shared" si="9"/>
        <v>1.7401737746311277E-2</v>
      </c>
      <c r="AR26" s="27">
        <f t="shared" si="9"/>
        <v>1.7427889749520854E-2</v>
      </c>
      <c r="AS26" s="27">
        <f t="shared" si="9"/>
        <v>1.7436685770271944E-2</v>
      </c>
      <c r="AT26" s="27">
        <f t="shared" si="9"/>
        <v>1.7439913147864951E-2</v>
      </c>
      <c r="AU26" s="27">
        <f t="shared" si="9"/>
        <v>1.7443014626330623E-2</v>
      </c>
      <c r="AV26" s="27">
        <f t="shared" si="9"/>
        <v>1.7447262039258955E-2</v>
      </c>
      <c r="AW26" s="27">
        <f t="shared" si="9"/>
        <v>1.745208223177273E-2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2.6592218800664796E-2</v>
      </c>
      <c r="L27" s="27">
        <f t="shared" si="9"/>
        <v>2.6661345733624889E-2</v>
      </c>
      <c r="M27" s="27">
        <f t="shared" si="9"/>
        <v>2.6756703894783632E-2</v>
      </c>
      <c r="N27" s="27">
        <f t="shared" si="9"/>
        <v>2.6872875319249701E-2</v>
      </c>
      <c r="O27" s="27">
        <f t="shared" si="9"/>
        <v>2.7009694315810226E-2</v>
      </c>
      <c r="P27" s="27">
        <f t="shared" si="9"/>
        <v>2.7166328132291764E-2</v>
      </c>
      <c r="Q27" s="27">
        <f t="shared" si="9"/>
        <v>2.7334899828466049E-2</v>
      </c>
      <c r="R27" s="27">
        <f t="shared" si="9"/>
        <v>2.7514742110372921E-2</v>
      </c>
      <c r="S27" s="27">
        <f t="shared" si="9"/>
        <v>2.7677838679097139E-2</v>
      </c>
      <c r="T27" s="27">
        <f t="shared" si="9"/>
        <v>2.7757505003377762E-2</v>
      </c>
      <c r="U27" s="27">
        <f t="shared" si="9"/>
        <v>2.7841922983518282E-2</v>
      </c>
      <c r="V27" s="27">
        <f t="shared" si="9"/>
        <v>2.7933092855416987E-2</v>
      </c>
      <c r="W27" s="27">
        <f t="shared" si="9"/>
        <v>2.8032033821189951E-2</v>
      </c>
      <c r="X27" s="27">
        <f t="shared" si="9"/>
        <v>2.8138619188778323E-2</v>
      </c>
      <c r="Y27" s="27">
        <f t="shared" si="9"/>
        <v>2.8205933413895875E-2</v>
      </c>
      <c r="Z27" s="27">
        <f t="shared" si="9"/>
        <v>2.827978527110404E-2</v>
      </c>
      <c r="AA27" s="27">
        <f t="shared" si="9"/>
        <v>2.8359617237704034E-2</v>
      </c>
      <c r="AB27" s="27">
        <f t="shared" si="9"/>
        <v>2.8445016166972394E-2</v>
      </c>
      <c r="AC27" s="27">
        <f t="shared" si="9"/>
        <v>2.8535318543959586E-2</v>
      </c>
      <c r="AD27" s="27">
        <f t="shared" si="9"/>
        <v>2.8595186642832383E-2</v>
      </c>
      <c r="AE27" s="27">
        <f t="shared" si="9"/>
        <v>2.8659949275134131E-2</v>
      </c>
      <c r="AF27" s="27">
        <f t="shared" si="9"/>
        <v>2.8729412753840135E-2</v>
      </c>
      <c r="AG27" s="27">
        <f t="shared" si="9"/>
        <v>2.8804402700318244E-2</v>
      </c>
      <c r="AH27" s="27">
        <f t="shared" si="9"/>
        <v>2.8882492093649934E-2</v>
      </c>
      <c r="AI27" s="27">
        <f t="shared" si="9"/>
        <v>2.8930667363181839E-2</v>
      </c>
      <c r="AJ27" s="27">
        <f t="shared" si="9"/>
        <v>2.8983343198606671E-2</v>
      </c>
      <c r="AK27" s="27">
        <f t="shared" si="9"/>
        <v>2.90384411735547E-2</v>
      </c>
      <c r="AL27" s="27">
        <f t="shared" si="9"/>
        <v>2.909685501041652E-2</v>
      </c>
      <c r="AM27" s="27">
        <f t="shared" si="9"/>
        <v>2.915829699934213E-2</v>
      </c>
      <c r="AN27" s="27">
        <f t="shared" si="9"/>
        <v>2.9192034991374152E-2</v>
      </c>
      <c r="AO27" s="27">
        <f t="shared" si="9"/>
        <v>2.9227645568592885E-2</v>
      </c>
      <c r="AP27" s="27">
        <f t="shared" si="9"/>
        <v>2.9265981449513357E-2</v>
      </c>
      <c r="AQ27" s="27">
        <f t="shared" si="9"/>
        <v>2.9307182270507649E-2</v>
      </c>
      <c r="AR27" s="27">
        <f t="shared" si="9"/>
        <v>2.9351226235310213E-2</v>
      </c>
      <c r="AS27" s="27">
        <f t="shared" si="9"/>
        <v>2.9366040076730274E-2</v>
      </c>
      <c r="AT27" s="27">
        <f t="shared" si="9"/>
        <v>2.9371475473169002E-2</v>
      </c>
      <c r="AU27" s="27">
        <f t="shared" si="9"/>
        <v>2.9376698836262195E-2</v>
      </c>
      <c r="AV27" s="27">
        <f t="shared" si="9"/>
        <v>2.9383852127886485E-2</v>
      </c>
      <c r="AW27" s="27">
        <f t="shared" si="9"/>
        <v>2.9391970067752009E-2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4.1536453250924088E-3</v>
      </c>
      <c r="M28" s="27">
        <f t="shared" si="9"/>
        <v>4.1840370126470534E-3</v>
      </c>
      <c r="N28" s="27">
        <f t="shared" si="9"/>
        <v>4.1905340987284578E-3</v>
      </c>
      <c r="O28" s="27">
        <f t="shared" si="9"/>
        <v>4.1812329246154606E-3</v>
      </c>
      <c r="P28" s="27">
        <f t="shared" si="9"/>
        <v>4.1564738854214557E-3</v>
      </c>
      <c r="Q28" s="27">
        <f t="shared" si="9"/>
        <v>4.1427460620707141E-3</v>
      </c>
      <c r="R28" s="27">
        <f t="shared" si="9"/>
        <v>4.130408792135833E-3</v>
      </c>
      <c r="S28" s="27">
        <f t="shared" si="9"/>
        <v>3.8942775806247638E-3</v>
      </c>
      <c r="T28" s="27">
        <f t="shared" si="9"/>
        <v>3.9425052238853163E-3</v>
      </c>
      <c r="U28" s="27">
        <f t="shared" si="9"/>
        <v>3.962716571769458E-3</v>
      </c>
      <c r="V28" s="27">
        <f t="shared" si="9"/>
        <v>3.9755865195643877E-3</v>
      </c>
      <c r="W28" s="27">
        <f t="shared" si="9"/>
        <v>3.9930795267340601E-3</v>
      </c>
      <c r="X28" s="27">
        <f t="shared" si="9"/>
        <v>4.0172958864803281E-3</v>
      </c>
      <c r="Y28" s="27">
        <f t="shared" si="9"/>
        <v>4.0482572067197936E-3</v>
      </c>
      <c r="Z28" s="27">
        <f t="shared" si="9"/>
        <v>4.0847260501190022E-3</v>
      </c>
      <c r="AA28" s="27">
        <f t="shared" si="9"/>
        <v>4.1246013975712904E-3</v>
      </c>
      <c r="AB28" s="27">
        <f t="shared" si="9"/>
        <v>4.166707245953109E-3</v>
      </c>
      <c r="AC28" s="27">
        <f t="shared" si="9"/>
        <v>4.2076617517569177E-3</v>
      </c>
      <c r="AD28" s="27">
        <f t="shared" si="9"/>
        <v>4.2640751433137931E-3</v>
      </c>
      <c r="AE28" s="27">
        <f t="shared" si="9"/>
        <v>4.3242026523805516E-3</v>
      </c>
      <c r="AF28" s="27">
        <f t="shared" si="9"/>
        <v>4.3880305789596773E-3</v>
      </c>
      <c r="AG28" s="27">
        <f t="shared" si="9"/>
        <v>4.4634772851901774E-3</v>
      </c>
      <c r="AH28" s="27">
        <f t="shared" si="9"/>
        <v>4.5325609591283702E-3</v>
      </c>
      <c r="AI28" s="27">
        <f t="shared" si="9"/>
        <v>4.6108934889704384E-3</v>
      </c>
      <c r="AJ28" s="27">
        <f t="shared" si="9"/>
        <v>4.6974397037173703E-3</v>
      </c>
      <c r="AK28" s="27">
        <f t="shared" si="9"/>
        <v>4.7768797267353849E-3</v>
      </c>
      <c r="AL28" s="27">
        <f t="shared" si="9"/>
        <v>4.8572490905313811E-3</v>
      </c>
      <c r="AM28" s="27">
        <f t="shared" si="9"/>
        <v>4.9371936324104065E-3</v>
      </c>
      <c r="AN28" s="27">
        <f t="shared" si="9"/>
        <v>5.0291147653371022E-3</v>
      </c>
      <c r="AO28" s="27">
        <f t="shared" si="9"/>
        <v>5.1140416699349605E-3</v>
      </c>
      <c r="AP28" s="27">
        <f t="shared" si="9"/>
        <v>5.1994470851540377E-3</v>
      </c>
      <c r="AQ28" s="27">
        <f t="shared" si="9"/>
        <v>5.2871518568294437E-3</v>
      </c>
      <c r="AR28" s="27">
        <f t="shared" si="9"/>
        <v>5.3776591442236668E-3</v>
      </c>
      <c r="AS28" s="27">
        <f t="shared" si="9"/>
        <v>5.4734888709334932E-3</v>
      </c>
      <c r="AT28" s="27">
        <f t="shared" si="9"/>
        <v>5.4785507754715034E-3</v>
      </c>
      <c r="AU28" s="27">
        <f t="shared" si="9"/>
        <v>5.4650141561279689E-3</v>
      </c>
      <c r="AV28" s="27">
        <f t="shared" si="9"/>
        <v>5.4501889243389621E-3</v>
      </c>
      <c r="AW28" s="27">
        <f t="shared" si="9"/>
        <v>5.4271120804957711E-3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23.152530650802607</v>
      </c>
      <c r="M30" s="27">
        <f t="shared" si="9"/>
        <v>23.162916433064304</v>
      </c>
      <c r="N30" s="27">
        <f t="shared" si="9"/>
        <v>22.950263110497293</v>
      </c>
      <c r="O30" s="27">
        <f t="shared" si="9"/>
        <v>22.602951186820604</v>
      </c>
      <c r="P30" s="27">
        <f t="shared" si="9"/>
        <v>22.12653281137495</v>
      </c>
      <c r="Q30" s="27">
        <f t="shared" si="9"/>
        <v>21.780600237355962</v>
      </c>
      <c r="R30" s="27">
        <f t="shared" si="9"/>
        <v>21.465278056857684</v>
      </c>
      <c r="S30" s="27">
        <f t="shared" si="9"/>
        <v>18.952764061123471</v>
      </c>
      <c r="T30" s="27">
        <f t="shared" si="9"/>
        <v>19.192437404385082</v>
      </c>
      <c r="U30" s="27">
        <f t="shared" si="9"/>
        <v>19.16188381493906</v>
      </c>
      <c r="V30" s="27">
        <f t="shared" si="9"/>
        <v>19.067161819830357</v>
      </c>
      <c r="W30" s="27">
        <f t="shared" si="9"/>
        <v>19.023014833949627</v>
      </c>
      <c r="X30" s="27">
        <f t="shared" si="9"/>
        <v>19.047158691102929</v>
      </c>
      <c r="Y30" s="27">
        <f t="shared" si="9"/>
        <v>19.107557388350624</v>
      </c>
      <c r="Z30" s="27">
        <f t="shared" si="9"/>
        <v>19.220069470327349</v>
      </c>
      <c r="AA30" s="27">
        <f t="shared" si="9"/>
        <v>19.363733269377779</v>
      </c>
      <c r="AB30" s="27">
        <f t="shared" si="9"/>
        <v>19.526814653527239</v>
      </c>
      <c r="AC30" s="27">
        <f t="shared" si="9"/>
        <v>19.678533510488652</v>
      </c>
      <c r="AD30" s="27">
        <f t="shared" si="9"/>
        <v>19.94011220789903</v>
      </c>
      <c r="AE30" s="27">
        <f t="shared" si="9"/>
        <v>20.229209616472616</v>
      </c>
      <c r="AF30" s="27">
        <f t="shared" ref="L30:AW38" si="10">AF1405</f>
        <v>20.544636843099951</v>
      </c>
      <c r="AG30" s="27">
        <f t="shared" si="10"/>
        <v>20.952509931958954</v>
      </c>
      <c r="AH30" s="27">
        <f t="shared" si="10"/>
        <v>21.298876108261318</v>
      </c>
      <c r="AI30" s="27">
        <f t="shared" si="10"/>
        <v>21.689964335141735</v>
      </c>
      <c r="AJ30" s="27">
        <f t="shared" si="10"/>
        <v>22.138882076406748</v>
      </c>
      <c r="AK30" s="27">
        <f t="shared" si="10"/>
        <v>22.51939739465093</v>
      </c>
      <c r="AL30" s="27">
        <f t="shared" si="10"/>
        <v>22.897962758558627</v>
      </c>
      <c r="AM30" s="27">
        <f t="shared" si="10"/>
        <v>23.263720022638473</v>
      </c>
      <c r="AN30" s="27">
        <f t="shared" si="10"/>
        <v>23.688580424169185</v>
      </c>
      <c r="AO30" s="27">
        <f t="shared" si="10"/>
        <v>24.047211046094372</v>
      </c>
      <c r="AP30" s="27">
        <f t="shared" si="10"/>
        <v>24.398726331558311</v>
      </c>
      <c r="AQ30" s="27">
        <f t="shared" si="10"/>
        <v>24.756823950429663</v>
      </c>
      <c r="AR30" s="27">
        <f t="shared" si="10"/>
        <v>25.12472766522658</v>
      </c>
      <c r="AS30" s="27">
        <f t="shared" si="10"/>
        <v>25.493010046301183</v>
      </c>
      <c r="AT30" s="27">
        <f t="shared" si="10"/>
        <v>25.19077587167887</v>
      </c>
      <c r="AU30" s="27">
        <f t="shared" si="10"/>
        <v>24.75992776217636</v>
      </c>
      <c r="AV30" s="27">
        <f t="shared" si="10"/>
        <v>24.32756296602286</v>
      </c>
      <c r="AW30" s="27">
        <f t="shared" si="10"/>
        <v>23.845267710012767</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7.7508449141861155E-2</v>
      </c>
      <c r="M31" s="27">
        <f t="shared" si="10"/>
        <v>7.7543217949140597E-2</v>
      </c>
      <c r="N31" s="27">
        <f t="shared" si="10"/>
        <v>7.6831311787104617E-2</v>
      </c>
      <c r="O31" s="27">
        <f t="shared" si="10"/>
        <v>7.5668604825232036E-2</v>
      </c>
      <c r="P31" s="27">
        <f t="shared" si="10"/>
        <v>7.4073684167079393E-2</v>
      </c>
      <c r="Q31" s="27">
        <f t="shared" si="10"/>
        <v>7.2915594897087016E-2</v>
      </c>
      <c r="R31" s="27">
        <f t="shared" si="10"/>
        <v>7.1859980996426695E-2</v>
      </c>
      <c r="S31" s="27">
        <f t="shared" si="10"/>
        <v>6.3448759510803532E-2</v>
      </c>
      <c r="T31" s="27">
        <f t="shared" si="10"/>
        <v>6.4251121439053843E-2</v>
      </c>
      <c r="U31" s="27">
        <f t="shared" si="10"/>
        <v>6.4148836234494744E-2</v>
      </c>
      <c r="V31" s="27">
        <f t="shared" si="10"/>
        <v>6.3831732456457235E-2</v>
      </c>
      <c r="W31" s="27">
        <f t="shared" si="10"/>
        <v>6.3683940214584789E-2</v>
      </c>
      <c r="X31" s="27">
        <f t="shared" si="10"/>
        <v>6.3764767358385155E-2</v>
      </c>
      <c r="Y31" s="27">
        <f t="shared" si="10"/>
        <v>6.3966965961400293E-2</v>
      </c>
      <c r="Z31" s="27">
        <f t="shared" si="10"/>
        <v>6.4343626168237592E-2</v>
      </c>
      <c r="AA31" s="27">
        <f t="shared" si="10"/>
        <v>6.4824573950152758E-2</v>
      </c>
      <c r="AB31" s="27">
        <f t="shared" si="10"/>
        <v>6.5370526587468239E-2</v>
      </c>
      <c r="AC31" s="27">
        <f t="shared" si="10"/>
        <v>6.5878440538043093E-2</v>
      </c>
      <c r="AD31" s="27">
        <f t="shared" si="10"/>
        <v>6.675413570375166E-2</v>
      </c>
      <c r="AE31" s="27">
        <f t="shared" si="10"/>
        <v>6.772195611731377E-2</v>
      </c>
      <c r="AF31" s="27">
        <f t="shared" si="10"/>
        <v>6.8777921684177429E-2</v>
      </c>
      <c r="AG31" s="27">
        <f t="shared" si="10"/>
        <v>7.0143371148038342E-2</v>
      </c>
      <c r="AH31" s="27">
        <f t="shared" si="10"/>
        <v>7.130291200192175E-2</v>
      </c>
      <c r="AI31" s="27">
        <f t="shared" si="10"/>
        <v>7.2612170259704914E-2</v>
      </c>
      <c r="AJ31" s="27">
        <f t="shared" si="10"/>
        <v>7.4115026186882468E-2</v>
      </c>
      <c r="AK31" s="27">
        <f t="shared" si="10"/>
        <v>7.5388889188584426E-2</v>
      </c>
      <c r="AL31" s="27">
        <f t="shared" si="10"/>
        <v>7.6656224267322035E-2</v>
      </c>
      <c r="AM31" s="27">
        <f t="shared" si="10"/>
        <v>7.7880681270695709E-2</v>
      </c>
      <c r="AN31" s="27">
        <f t="shared" si="10"/>
        <v>7.9302999691135523E-2</v>
      </c>
      <c r="AO31" s="27">
        <f t="shared" si="10"/>
        <v>8.0503598612240448E-2</v>
      </c>
      <c r="AP31" s="27">
        <f t="shared" si="10"/>
        <v>8.168037729949916E-2</v>
      </c>
      <c r="AQ31" s="27">
        <f t="shared" si="10"/>
        <v>8.2879191869652841E-2</v>
      </c>
      <c r="AR31" s="27">
        <f t="shared" si="10"/>
        <v>8.41108346130542E-2</v>
      </c>
      <c r="AS31" s="27">
        <f t="shared" si="10"/>
        <v>8.5343745029366494E-2</v>
      </c>
      <c r="AT31" s="27">
        <f t="shared" si="10"/>
        <v>8.4331946254279519E-2</v>
      </c>
      <c r="AU31" s="27">
        <f t="shared" si="10"/>
        <v>8.2889582597065886E-2</v>
      </c>
      <c r="AV31" s="27">
        <f t="shared" si="10"/>
        <v>8.1442141480635138E-2</v>
      </c>
      <c r="AW31" s="27">
        <f t="shared" si="10"/>
        <v>7.9827546606077743E-2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0.58037790885594764</v>
      </c>
      <c r="N32" s="27">
        <f t="shared" si="10"/>
        <v>0.59052015237226141</v>
      </c>
      <c r="O32" s="27">
        <f t="shared" si="10"/>
        <v>0.59866182774590171</v>
      </c>
      <c r="P32" s="27">
        <f t="shared" si="10"/>
        <v>0.60475451589519713</v>
      </c>
      <c r="Q32" s="27">
        <f t="shared" si="10"/>
        <v>0.61256702388185857</v>
      </c>
      <c r="R32" s="27">
        <f t="shared" si="10"/>
        <v>0.62068986953889782</v>
      </c>
      <c r="S32" s="27">
        <f t="shared" si="10"/>
        <v>0.59306382210092123</v>
      </c>
      <c r="T32" s="27">
        <f t="shared" si="10"/>
        <v>0.60782513327234611</v>
      </c>
      <c r="U32" s="27">
        <f t="shared" si="10"/>
        <v>0.61825436169386483</v>
      </c>
      <c r="V32" s="27">
        <f t="shared" si="10"/>
        <v>0.62762435769738256</v>
      </c>
      <c r="W32" s="27">
        <f t="shared" si="10"/>
        <v>0.63790180527524676</v>
      </c>
      <c r="X32" s="27">
        <f t="shared" si="10"/>
        <v>0.64947167874060052</v>
      </c>
      <c r="Y32" s="27">
        <f t="shared" si="10"/>
        <v>0.66127278725906635</v>
      </c>
      <c r="Z32" s="27">
        <f t="shared" si="10"/>
        <v>0.67419503912972889</v>
      </c>
      <c r="AA32" s="27">
        <f t="shared" si="10"/>
        <v>0.68790175421552868</v>
      </c>
      <c r="AB32" s="27">
        <f t="shared" si="10"/>
        <v>0.70220554992880846</v>
      </c>
      <c r="AC32" s="27">
        <f t="shared" si="10"/>
        <v>0.71651818996124794</v>
      </c>
      <c r="AD32" s="27">
        <f t="shared" si="10"/>
        <v>0.73286035769866442</v>
      </c>
      <c r="AE32" s="27">
        <f t="shared" si="10"/>
        <v>0.75010176966563868</v>
      </c>
      <c r="AF32" s="27">
        <f t="shared" si="10"/>
        <v>0.76825987071809076</v>
      </c>
      <c r="AG32" s="27">
        <f t="shared" si="10"/>
        <v>0.78881466515480791</v>
      </c>
      <c r="AH32" s="27">
        <f t="shared" si="10"/>
        <v>0.80848073322401692</v>
      </c>
      <c r="AI32" s="27">
        <f t="shared" si="10"/>
        <v>0.8291497332114649</v>
      </c>
      <c r="AJ32" s="27">
        <f t="shared" si="10"/>
        <v>0.85162740487236666</v>
      </c>
      <c r="AK32" s="27">
        <f t="shared" si="10"/>
        <v>0.87303891035273273</v>
      </c>
      <c r="AL32" s="27">
        <f t="shared" si="10"/>
        <v>0.89489588653053709</v>
      </c>
      <c r="AM32" s="27">
        <f t="shared" si="10"/>
        <v>0.91694386186185395</v>
      </c>
      <c r="AN32" s="27">
        <f t="shared" si="10"/>
        <v>0.94054563741061914</v>
      </c>
      <c r="AO32" s="27">
        <f t="shared" si="10"/>
        <v>0.96303937952225793</v>
      </c>
      <c r="AP32" s="27">
        <f t="shared" si="10"/>
        <v>0.98587011313190998</v>
      </c>
      <c r="AQ32" s="27">
        <f t="shared" si="10"/>
        <v>1.0094017308562568</v>
      </c>
      <c r="AR32" s="27">
        <f t="shared" si="10"/>
        <v>1.0337449955148688</v>
      </c>
      <c r="AS32" s="27">
        <f t="shared" si="10"/>
        <v>1.0582427700236554</v>
      </c>
      <c r="AT32" s="27">
        <f t="shared" si="10"/>
        <v>1.0647215720826737</v>
      </c>
      <c r="AU32" s="27">
        <f t="shared" si="10"/>
        <v>1.0674814654215183</v>
      </c>
      <c r="AV32" s="27">
        <f t="shared" si="10"/>
        <v>1.0699795725388284</v>
      </c>
      <c r="AW32" s="27">
        <f t="shared" si="10"/>
        <v>1.070790821398993</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2.2100196981344116</v>
      </c>
      <c r="L33" s="27">
        <f t="shared" si="10"/>
        <v>2.2391217074451495</v>
      </c>
      <c r="M33" s="27">
        <f t="shared" si="10"/>
        <v>2.2858678822724832</v>
      </c>
      <c r="N33" s="27">
        <f t="shared" si="10"/>
        <v>2.2992900748078609</v>
      </c>
      <c r="O33" s="27">
        <f t="shared" si="10"/>
        <v>2.2910596881616581</v>
      </c>
      <c r="P33" s="27">
        <f t="shared" si="10"/>
        <v>2.2612642885898935</v>
      </c>
      <c r="Q33" s="27">
        <f t="shared" si="10"/>
        <v>2.2487211059946213</v>
      </c>
      <c r="R33" s="27">
        <f t="shared" si="10"/>
        <v>2.2390235702415189</v>
      </c>
      <c r="S33" s="27">
        <f t="shared" si="10"/>
        <v>1.8873804730286565</v>
      </c>
      <c r="T33" s="27">
        <f t="shared" si="10"/>
        <v>1.962130360964824</v>
      </c>
      <c r="U33" s="27">
        <f t="shared" si="10"/>
        <v>1.9947402882912137</v>
      </c>
      <c r="V33" s="27">
        <f t="shared" si="10"/>
        <v>2.0167734386395066</v>
      </c>
      <c r="W33" s="27">
        <f t="shared" si="10"/>
        <v>2.046613194974745</v>
      </c>
      <c r="X33" s="27">
        <f t="shared" si="10"/>
        <v>2.0875609085173608</v>
      </c>
      <c r="Y33" s="27">
        <f t="shared" si="10"/>
        <v>2.1365978918874675</v>
      </c>
      <c r="Z33" s="27">
        <f t="shared" si="10"/>
        <v>2.1948391085815122</v>
      </c>
      <c r="AA33" s="27">
        <f t="shared" si="10"/>
        <v>2.2590650938098573</v>
      </c>
      <c r="AB33" s="27">
        <f t="shared" si="10"/>
        <v>2.3274829816282754</v>
      </c>
      <c r="AC33" s="27">
        <f t="shared" si="10"/>
        <v>2.3948359688956935</v>
      </c>
      <c r="AD33" s="27">
        <f t="shared" si="10"/>
        <v>2.484249624098235</v>
      </c>
      <c r="AE33" s="27">
        <f t="shared" si="10"/>
        <v>2.5801346377548633</v>
      </c>
      <c r="AF33" s="27">
        <f t="shared" si="10"/>
        <v>2.6825178393675806</v>
      </c>
      <c r="AG33" s="27">
        <f t="shared" si="10"/>
        <v>2.8039183162103787</v>
      </c>
      <c r="AH33" s="27">
        <f t="shared" si="10"/>
        <v>2.9160990599871233</v>
      </c>
      <c r="AI33" s="27">
        <f t="shared" si="10"/>
        <v>3.0403046603702588</v>
      </c>
      <c r="AJ33" s="27">
        <f t="shared" si="10"/>
        <v>3.17807318005105</v>
      </c>
      <c r="AK33" s="27">
        <f t="shared" si="10"/>
        <v>3.3052455441789346</v>
      </c>
      <c r="AL33" s="27">
        <f t="shared" si="10"/>
        <v>3.4345369244701307</v>
      </c>
      <c r="AM33" s="27">
        <f t="shared" si="10"/>
        <v>3.5638328115132296</v>
      </c>
      <c r="AN33" s="27">
        <f t="shared" si="10"/>
        <v>3.7089779709020201</v>
      </c>
      <c r="AO33" s="27">
        <f t="shared" si="10"/>
        <v>3.8434837701437496</v>
      </c>
      <c r="AP33" s="27">
        <f t="shared" si="10"/>
        <v>3.9792191002013388</v>
      </c>
      <c r="AQ33" s="27">
        <f t="shared" si="10"/>
        <v>4.1190983419919824</v>
      </c>
      <c r="AR33" s="27">
        <f t="shared" si="10"/>
        <v>4.263949462915309</v>
      </c>
      <c r="AS33" s="27">
        <f t="shared" si="10"/>
        <v>4.4131772986092557</v>
      </c>
      <c r="AT33" s="27">
        <f t="shared" si="10"/>
        <v>4.4186178760804671</v>
      </c>
      <c r="AU33" s="27">
        <f t="shared" si="10"/>
        <v>4.3949031764275945</v>
      </c>
      <c r="AV33" s="27">
        <f t="shared" si="10"/>
        <v>4.3694950303139315</v>
      </c>
      <c r="AW33" s="27">
        <f t="shared" si="10"/>
        <v>4.3313345266506111</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2.3161053423012629E-2</v>
      </c>
      <c r="L34" s="27">
        <f t="shared" si="10"/>
        <v>2.3631963555267661E-2</v>
      </c>
      <c r="M34" s="27">
        <f t="shared" si="10"/>
        <v>2.4182412868997843E-2</v>
      </c>
      <c r="N34" s="27">
        <f t="shared" si="10"/>
        <v>2.4605006348844244E-2</v>
      </c>
      <c r="O34" s="27">
        <f t="shared" si="10"/>
        <v>2.4944242822745932E-2</v>
      </c>
      <c r="P34" s="27">
        <f t="shared" si="10"/>
        <v>2.5198104828966571E-2</v>
      </c>
      <c r="Q34" s="27">
        <f t="shared" si="10"/>
        <v>2.5523625995077459E-2</v>
      </c>
      <c r="R34" s="27">
        <f t="shared" si="10"/>
        <v>2.5862077897454101E-2</v>
      </c>
      <c r="S34" s="27">
        <f t="shared" si="10"/>
        <v>2.4710992587538415E-2</v>
      </c>
      <c r="T34" s="27">
        <f t="shared" si="10"/>
        <v>2.5326047219681107E-2</v>
      </c>
      <c r="U34" s="27">
        <f t="shared" si="10"/>
        <v>2.5760598403911057E-2</v>
      </c>
      <c r="V34" s="27">
        <f t="shared" si="10"/>
        <v>2.6151014904057631E-2</v>
      </c>
      <c r="W34" s="27">
        <f t="shared" si="10"/>
        <v>2.6579241886468635E-2</v>
      </c>
      <c r="X34" s="27">
        <f t="shared" si="10"/>
        <v>2.7061319947525048E-2</v>
      </c>
      <c r="Y34" s="27">
        <f t="shared" si="10"/>
        <v>2.7553032802461117E-2</v>
      </c>
      <c r="Z34" s="27">
        <f t="shared" si="10"/>
        <v>2.809145996373873E-2</v>
      </c>
      <c r="AA34" s="27">
        <f t="shared" si="10"/>
        <v>2.8662573092313723E-2</v>
      </c>
      <c r="AB34" s="27">
        <f t="shared" si="10"/>
        <v>2.9258564580367047E-2</v>
      </c>
      <c r="AC34" s="27">
        <f t="shared" si="10"/>
        <v>2.9854924581718692E-2</v>
      </c>
      <c r="AD34" s="27">
        <f t="shared" si="10"/>
        <v>3.0535848237444381E-2</v>
      </c>
      <c r="AE34" s="27">
        <f t="shared" si="10"/>
        <v>3.1254240402734973E-2</v>
      </c>
      <c r="AF34" s="27">
        <f t="shared" si="10"/>
        <v>3.2010827946587148E-2</v>
      </c>
      <c r="AG34" s="27">
        <f t="shared" si="10"/>
        <v>3.2867277714783698E-2</v>
      </c>
      <c r="AH34" s="27">
        <f t="shared" si="10"/>
        <v>3.36866972176674E-2</v>
      </c>
      <c r="AI34" s="27">
        <f t="shared" si="10"/>
        <v>3.4547905550477737E-2</v>
      </c>
      <c r="AJ34" s="27">
        <f t="shared" si="10"/>
        <v>3.5484475203015314E-2</v>
      </c>
      <c r="AK34" s="27">
        <f t="shared" si="10"/>
        <v>3.6376621264697234E-2</v>
      </c>
      <c r="AL34" s="27">
        <f t="shared" si="10"/>
        <v>3.7287328605439082E-2</v>
      </c>
      <c r="AM34" s="27">
        <f t="shared" si="10"/>
        <v>3.8205994244243945E-2</v>
      </c>
      <c r="AN34" s="27">
        <f t="shared" si="10"/>
        <v>3.9189401558775837E-2</v>
      </c>
      <c r="AO34" s="27">
        <f t="shared" si="10"/>
        <v>4.0126640813427449E-2</v>
      </c>
      <c r="AP34" s="27">
        <f t="shared" si="10"/>
        <v>4.1077921380496291E-2</v>
      </c>
      <c r="AQ34" s="27">
        <f t="shared" si="10"/>
        <v>4.2058405452344072E-2</v>
      </c>
      <c r="AR34" s="27">
        <f t="shared" si="10"/>
        <v>4.30727081464529E-2</v>
      </c>
      <c r="AS34" s="27">
        <f t="shared" si="10"/>
        <v>4.4093448750985677E-2</v>
      </c>
      <c r="AT34" s="27">
        <f t="shared" si="10"/>
        <v>4.436339883677811E-2</v>
      </c>
      <c r="AU34" s="27">
        <f t="shared" si="10"/>
        <v>4.4478394392563299E-2</v>
      </c>
      <c r="AV34" s="27">
        <f t="shared" si="10"/>
        <v>4.4582482189117895E-2</v>
      </c>
      <c r="AW34" s="27">
        <f t="shared" si="10"/>
        <v>4.4616284224958079E-2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9.2084154088933889E-2</v>
      </c>
      <c r="L35" s="27">
        <f t="shared" si="10"/>
        <v>9.3296737810214664E-2</v>
      </c>
      <c r="M35" s="27">
        <f t="shared" si="10"/>
        <v>9.5244495094686882E-2</v>
      </c>
      <c r="N35" s="27">
        <f t="shared" si="10"/>
        <v>9.5803753116994295E-2</v>
      </c>
      <c r="O35" s="27">
        <f t="shared" si="10"/>
        <v>9.5460820340069169E-2</v>
      </c>
      <c r="P35" s="27">
        <f t="shared" si="10"/>
        <v>9.4219345357912307E-2</v>
      </c>
      <c r="Q35" s="27">
        <f t="shared" si="10"/>
        <v>9.3696712749775993E-2</v>
      </c>
      <c r="R35" s="27">
        <f t="shared" si="10"/>
        <v>9.3292648760063379E-2</v>
      </c>
      <c r="S35" s="27">
        <f t="shared" si="10"/>
        <v>7.8640853042860767E-2</v>
      </c>
      <c r="T35" s="27">
        <f t="shared" si="10"/>
        <v>8.1755431706867748E-2</v>
      </c>
      <c r="U35" s="27">
        <f t="shared" si="10"/>
        <v>8.3114178678800651E-2</v>
      </c>
      <c r="V35" s="27">
        <f t="shared" si="10"/>
        <v>8.4032226609979499E-2</v>
      </c>
      <c r="W35" s="27">
        <f t="shared" si="10"/>
        <v>8.5275549790614455E-2</v>
      </c>
      <c r="X35" s="27">
        <f t="shared" si="10"/>
        <v>8.6981704521556791E-2</v>
      </c>
      <c r="Y35" s="27">
        <f t="shared" si="10"/>
        <v>8.9024912161977915E-2</v>
      </c>
      <c r="Z35" s="27">
        <f t="shared" si="10"/>
        <v>9.1451629524229749E-2</v>
      </c>
      <c r="AA35" s="27">
        <f t="shared" si="10"/>
        <v>9.4127712242077485E-2</v>
      </c>
      <c r="AB35" s="27">
        <f t="shared" si="10"/>
        <v>9.69784575678449E-2</v>
      </c>
      <c r="AC35" s="27">
        <f t="shared" si="10"/>
        <v>9.9784832037320664E-2</v>
      </c>
      <c r="AD35" s="27">
        <f t="shared" si="10"/>
        <v>0.10351040100409321</v>
      </c>
      <c r="AE35" s="27">
        <f t="shared" si="10"/>
        <v>0.10750560990645275</v>
      </c>
      <c r="AF35" s="27">
        <f t="shared" si="10"/>
        <v>0.11177157664031596</v>
      </c>
      <c r="AG35" s="27">
        <f t="shared" si="10"/>
        <v>0.11682992984209924</v>
      </c>
      <c r="AH35" s="27">
        <f t="shared" si="10"/>
        <v>0.1215041274994636</v>
      </c>
      <c r="AI35" s="27">
        <f t="shared" si="10"/>
        <v>0.12667936084876091</v>
      </c>
      <c r="AJ35" s="27">
        <f t="shared" si="10"/>
        <v>0.13241971583546056</v>
      </c>
      <c r="AK35" s="27">
        <f t="shared" si="10"/>
        <v>0.13771856434078911</v>
      </c>
      <c r="AL35" s="27">
        <f t="shared" si="10"/>
        <v>0.14310570518625559</v>
      </c>
      <c r="AM35" s="27">
        <f t="shared" si="10"/>
        <v>0.14849303381305134</v>
      </c>
      <c r="AN35" s="27">
        <f t="shared" si="10"/>
        <v>0.15454074878758431</v>
      </c>
      <c r="AO35" s="27">
        <f t="shared" si="10"/>
        <v>0.16014515708932303</v>
      </c>
      <c r="AP35" s="27">
        <f t="shared" si="10"/>
        <v>0.16580079584172261</v>
      </c>
      <c r="AQ35" s="27">
        <f t="shared" si="10"/>
        <v>0.17162909758299946</v>
      </c>
      <c r="AR35" s="27">
        <f t="shared" si="10"/>
        <v>0.17766456095480471</v>
      </c>
      <c r="AS35" s="27">
        <f t="shared" si="10"/>
        <v>0.18388238744205251</v>
      </c>
      <c r="AT35" s="27">
        <f t="shared" si="10"/>
        <v>0.18410907817001962</v>
      </c>
      <c r="AU35" s="27">
        <f t="shared" si="10"/>
        <v>0.18312096568448324</v>
      </c>
      <c r="AV35" s="27">
        <f t="shared" si="10"/>
        <v>0.18206229292974732</v>
      </c>
      <c r="AW35" s="27">
        <f t="shared" si="10"/>
        <v>0.18047227194377563</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5.9806569587962537E-2</v>
      </c>
      <c r="M36" s="27">
        <f t="shared" si="11"/>
        <v>6.0278316688762053E-2</v>
      </c>
      <c r="N36" s="27">
        <f t="shared" si="11"/>
        <v>6.0581464452445992E-2</v>
      </c>
      <c r="O36" s="27">
        <f t="shared" si="11"/>
        <v>6.0782907527895308E-2</v>
      </c>
      <c r="P36" s="27">
        <f t="shared" si="11"/>
        <v>6.0880663265441164E-2</v>
      </c>
      <c r="Q36" s="27">
        <f t="shared" si="11"/>
        <v>6.1096642070638009E-2</v>
      </c>
      <c r="R36" s="27">
        <f t="shared" si="11"/>
        <v>6.1344406036983781E-2</v>
      </c>
      <c r="S36" s="27">
        <f t="shared" si="11"/>
        <v>5.9500416686464171E-2</v>
      </c>
      <c r="T36" s="27">
        <f t="shared" si="11"/>
        <v>6.0126073350181192E-2</v>
      </c>
      <c r="U36" s="27">
        <f t="shared" si="11"/>
        <v>6.0504257584157249E-2</v>
      </c>
      <c r="V36" s="27">
        <f t="shared" si="11"/>
        <v>6.0827983996672101E-2</v>
      </c>
      <c r="W36" s="27">
        <f t="shared" si="11"/>
        <v>6.1210818412943686E-2</v>
      </c>
      <c r="X36" s="27">
        <f t="shared" si="11"/>
        <v>6.1673447119607192E-2</v>
      </c>
      <c r="Y36" s="27">
        <f t="shared" si="11"/>
        <v>6.2136891055037134E-2</v>
      </c>
      <c r="Z36" s="27">
        <f t="shared" si="11"/>
        <v>6.266781722646976E-2</v>
      </c>
      <c r="AA36" s="27">
        <f t="shared" si="11"/>
        <v>6.324601074829822E-2</v>
      </c>
      <c r="AB36" s="27">
        <f t="shared" si="11"/>
        <v>6.3860081422568354E-2</v>
      </c>
      <c r="AC36" s="27">
        <f t="shared" si="11"/>
        <v>6.447648831620334E-2</v>
      </c>
      <c r="AD36" s="27">
        <f t="shared" si="11"/>
        <v>6.5193788139186803E-2</v>
      </c>
      <c r="AE36" s="27">
        <f t="shared" si="11"/>
        <v>6.5961327429384847E-2</v>
      </c>
      <c r="AF36" s="27">
        <f t="shared" si="11"/>
        <v>6.6779343919685485E-2</v>
      </c>
      <c r="AG36" s="27">
        <f t="shared" si="11"/>
        <v>6.7728484595167851E-2</v>
      </c>
      <c r="AH36" s="27">
        <f t="shared" si="11"/>
        <v>6.8627290370644731E-2</v>
      </c>
      <c r="AI36" s="27">
        <f t="shared" si="11"/>
        <v>6.9566512030954167E-2</v>
      </c>
      <c r="AJ36" s="27">
        <f t="shared" si="11"/>
        <v>7.0602137701832365E-2</v>
      </c>
      <c r="AK36" s="27">
        <f t="shared" si="11"/>
        <v>7.1577495748456996E-2</v>
      </c>
      <c r="AL36" s="27">
        <f t="shared" si="11"/>
        <v>7.2574758318817531E-2</v>
      </c>
      <c r="AM36" s="27">
        <f t="shared" si="11"/>
        <v>7.3580014762594403E-2</v>
      </c>
      <c r="AN36" s="27">
        <f t="shared" si="11"/>
        <v>7.465406641178296E-2</v>
      </c>
      <c r="AO36" s="27">
        <f t="shared" si="11"/>
        <v>7.5666061218453512E-2</v>
      </c>
      <c r="AP36" s="27">
        <f t="shared" si="11"/>
        <v>7.6693483730788034E-2</v>
      </c>
      <c r="AQ36" s="27">
        <f t="shared" si="11"/>
        <v>7.7755474662624419E-2</v>
      </c>
      <c r="AR36" s="27">
        <f t="shared" si="11"/>
        <v>7.8857559117987447E-2</v>
      </c>
      <c r="AS36" s="27">
        <f t="shared" si="11"/>
        <v>7.9952553215121278E-2</v>
      </c>
      <c r="AT36" s="27">
        <f t="shared" si="11"/>
        <v>8.0098574731719441E-2</v>
      </c>
      <c r="AU36" s="27">
        <f t="shared" si="11"/>
        <v>8.0052784795123288E-2</v>
      </c>
      <c r="AV36" s="27">
        <f t="shared" si="11"/>
        <v>7.9997203081509802E-2</v>
      </c>
      <c r="AW36" s="27">
        <f t="shared" si="11"/>
        <v>7.9857673648375191E-2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0.26187096745907495</v>
      </c>
      <c r="M37" s="27">
        <f t="shared" si="10"/>
        <v>0.26393657447404822</v>
      </c>
      <c r="N37" s="27">
        <f t="shared" si="10"/>
        <v>0.26526394701365208</v>
      </c>
      <c r="O37" s="27">
        <f t="shared" si="10"/>
        <v>0.26614599213711054</v>
      </c>
      <c r="P37" s="27">
        <f t="shared" si="10"/>
        <v>0.26657402855087214</v>
      </c>
      <c r="Q37" s="27">
        <f t="shared" si="10"/>
        <v>0.26751972028770321</v>
      </c>
      <c r="R37" s="27">
        <f t="shared" si="10"/>
        <v>0.26860458755254507</v>
      </c>
      <c r="S37" s="27">
        <f t="shared" si="10"/>
        <v>0.2605304365264679</v>
      </c>
      <c r="T37" s="27">
        <f t="shared" si="10"/>
        <v>0.26326995689945665</v>
      </c>
      <c r="U37" s="27">
        <f t="shared" si="10"/>
        <v>0.26492588653914978</v>
      </c>
      <c r="V37" s="27">
        <f t="shared" si="10"/>
        <v>0.26634336541181175</v>
      </c>
      <c r="W37" s="27">
        <f t="shared" si="10"/>
        <v>0.26801965648913589</v>
      </c>
      <c r="X37" s="27">
        <f t="shared" si="10"/>
        <v>0.27004533741052927</v>
      </c>
      <c r="Y37" s="27">
        <f t="shared" si="10"/>
        <v>0.27207458791879624</v>
      </c>
      <c r="Z37" s="27">
        <f t="shared" si="10"/>
        <v>0.27439931831414038</v>
      </c>
      <c r="AA37" s="27">
        <f t="shared" si="10"/>
        <v>0.27693101504884593</v>
      </c>
      <c r="AB37" s="27">
        <f t="shared" si="10"/>
        <v>0.27961980463613134</v>
      </c>
      <c r="AC37" s="27">
        <f t="shared" si="10"/>
        <v>0.282318823668601</v>
      </c>
      <c r="AD37" s="27">
        <f t="shared" si="10"/>
        <v>0.28545961572367173</v>
      </c>
      <c r="AE37" s="27">
        <f t="shared" si="10"/>
        <v>0.28882038792431414</v>
      </c>
      <c r="AF37" s="27">
        <f t="shared" si="10"/>
        <v>0.29240218121539124</v>
      </c>
      <c r="AG37" s="27">
        <f t="shared" si="10"/>
        <v>0.29655811907733065</v>
      </c>
      <c r="AH37" s="27">
        <f t="shared" si="10"/>
        <v>0.30049365892861341</v>
      </c>
      <c r="AI37" s="27">
        <f t="shared" si="10"/>
        <v>0.3046061650719728</v>
      </c>
      <c r="AJ37" s="27">
        <f t="shared" si="10"/>
        <v>0.30914078891391455</v>
      </c>
      <c r="AK37" s="27">
        <f t="shared" si="10"/>
        <v>0.31341152299962277</v>
      </c>
      <c r="AL37" s="27">
        <f t="shared" si="10"/>
        <v>0.31777816893685434</v>
      </c>
      <c r="AM37" s="27">
        <f t="shared" si="10"/>
        <v>0.32217981710510685</v>
      </c>
      <c r="AN37" s="27">
        <f t="shared" si="10"/>
        <v>0.32688269417048255</v>
      </c>
      <c r="AO37" s="27">
        <f t="shared" si="10"/>
        <v>0.3313138471510359</v>
      </c>
      <c r="AP37" s="27">
        <f t="shared" si="10"/>
        <v>0.33581255237937302</v>
      </c>
      <c r="AQ37" s="27">
        <f t="shared" si="10"/>
        <v>0.34046262000018385</v>
      </c>
      <c r="AR37" s="27">
        <f t="shared" si="10"/>
        <v>0.34528824241149864</v>
      </c>
      <c r="AS37" s="27">
        <f t="shared" si="10"/>
        <v>0.35008281875242503</v>
      </c>
      <c r="AT37" s="27">
        <f t="shared" si="10"/>
        <v>0.35072219325734738</v>
      </c>
      <c r="AU37" s="27">
        <f t="shared" si="10"/>
        <v>0.35052169596952537</v>
      </c>
      <c r="AV37" s="27">
        <f t="shared" si="10"/>
        <v>0.35027832409220017</v>
      </c>
      <c r="AW37" s="27">
        <f t="shared" si="10"/>
        <v>0.34966737603255199</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1.1651711689683767E-2</v>
      </c>
      <c r="M38" s="27">
        <f t="shared" si="10"/>
        <v>1.1743619004328788E-2</v>
      </c>
      <c r="N38" s="27">
        <f t="shared" si="10"/>
        <v>1.1802679244134426E-2</v>
      </c>
      <c r="O38" s="27">
        <f t="shared" si="10"/>
        <v>1.1841925043604104E-2</v>
      </c>
      <c r="P38" s="27">
        <f t="shared" si="10"/>
        <v>1.186097013643829E-2</v>
      </c>
      <c r="Q38" s="27">
        <f t="shared" si="10"/>
        <v>1.1903047834366352E-2</v>
      </c>
      <c r="R38" s="27">
        <f t="shared" si="10"/>
        <v>1.1951318021451862E-2</v>
      </c>
      <c r="S38" s="27">
        <f t="shared" si="10"/>
        <v>1.1592065979090512E-2</v>
      </c>
      <c r="T38" s="27">
        <f t="shared" si="10"/>
        <v>1.1713958458672343E-2</v>
      </c>
      <c r="U38" s="27">
        <f t="shared" ref="L38:AW44" si="12">U1413</f>
        <v>1.1787637549284486E-2</v>
      </c>
      <c r="V38" s="27">
        <f t="shared" si="12"/>
        <v>1.1850706988828431E-2</v>
      </c>
      <c r="W38" s="27">
        <f t="shared" si="12"/>
        <v>1.1925292043179762E-2</v>
      </c>
      <c r="X38" s="27">
        <f t="shared" si="12"/>
        <v>1.2015422882426217E-2</v>
      </c>
      <c r="Y38" s="27">
        <f t="shared" si="12"/>
        <v>1.210571254720995E-2</v>
      </c>
      <c r="Z38" s="27">
        <f t="shared" si="12"/>
        <v>1.2209149322143877E-2</v>
      </c>
      <c r="AA38" s="27">
        <f t="shared" si="12"/>
        <v>1.2321794877031944E-2</v>
      </c>
      <c r="AB38" s="27">
        <f t="shared" si="12"/>
        <v>1.2441430136218016E-2</v>
      </c>
      <c r="AC38" s="27">
        <f t="shared" si="12"/>
        <v>1.2561520545309362E-2</v>
      </c>
      <c r="AD38" s="27">
        <f t="shared" si="12"/>
        <v>1.2701267245212823E-2</v>
      </c>
      <c r="AE38" s="27">
        <f t="shared" si="12"/>
        <v>1.285080176259956E-2</v>
      </c>
      <c r="AF38" s="27">
        <f t="shared" si="12"/>
        <v>1.3010170413369125E-2</v>
      </c>
      <c r="AG38" s="27">
        <f t="shared" si="12"/>
        <v>1.3195085107187282E-2</v>
      </c>
      <c r="AH38" s="27">
        <f t="shared" si="12"/>
        <v>1.33701933909934E-2</v>
      </c>
      <c r="AI38" s="27">
        <f t="shared" si="12"/>
        <v>1.3553175629801394E-2</v>
      </c>
      <c r="AJ38" s="27">
        <f t="shared" si="12"/>
        <v>1.3754939613568436E-2</v>
      </c>
      <c r="AK38" s="27">
        <f t="shared" si="12"/>
        <v>1.3944962061466382E-2</v>
      </c>
      <c r="AL38" s="27">
        <f t="shared" si="12"/>
        <v>1.4139252020392443E-2</v>
      </c>
      <c r="AM38" s="27">
        <f t="shared" si="12"/>
        <v>1.4335099371908865E-2</v>
      </c>
      <c r="AN38" s="27">
        <f t="shared" si="12"/>
        <v>1.4544349630574313E-2</v>
      </c>
      <c r="AO38" s="27">
        <f t="shared" si="12"/>
        <v>1.4741509772010608E-2</v>
      </c>
      <c r="AP38" s="27">
        <f t="shared" si="12"/>
        <v>1.49416755895736E-2</v>
      </c>
      <c r="AQ38" s="27">
        <f t="shared" si="12"/>
        <v>1.5148576139798552E-2</v>
      </c>
      <c r="AR38" s="27">
        <f t="shared" si="12"/>
        <v>1.5363287841540375E-2</v>
      </c>
      <c r="AS38" s="27">
        <f t="shared" si="12"/>
        <v>1.5576618176478643E-2</v>
      </c>
      <c r="AT38" s="27">
        <f t="shared" si="12"/>
        <v>1.5605066566406606E-2</v>
      </c>
      <c r="AU38" s="27">
        <f t="shared" si="12"/>
        <v>1.559614562104587E-2</v>
      </c>
      <c r="AV38" s="27">
        <f t="shared" si="12"/>
        <v>1.5585317009629018E-2</v>
      </c>
      <c r="AW38" s="27">
        <f t="shared" si="12"/>
        <v>1.5558133428656055E-2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0.51896282251134895</v>
      </c>
      <c r="N39" s="27">
        <f t="shared" si="12"/>
        <v>0.51203275332440912</v>
      </c>
      <c r="O39" s="27">
        <f t="shared" si="12"/>
        <v>0.50197358865556685</v>
      </c>
      <c r="P39" s="27">
        <f t="shared" si="12"/>
        <v>0.48899333628247271</v>
      </c>
      <c r="Q39" s="27">
        <f t="shared" si="12"/>
        <v>0.47875543160314166</v>
      </c>
      <c r="R39" s="27">
        <f t="shared" si="12"/>
        <v>0.46906920988966799</v>
      </c>
      <c r="S39" s="27">
        <f t="shared" si="12"/>
        <v>0.41264413736609096</v>
      </c>
      <c r="T39" s="27">
        <f t="shared" si="12"/>
        <v>0.41934678138839759</v>
      </c>
      <c r="U39" s="27">
        <f t="shared" si="12"/>
        <v>0.42024235476037247</v>
      </c>
      <c r="V39" s="27">
        <f t="shared" si="12"/>
        <v>0.4197014077884616</v>
      </c>
      <c r="W39" s="27">
        <f t="shared" si="12"/>
        <v>0.4201739879929367</v>
      </c>
      <c r="X39" s="27">
        <f t="shared" si="12"/>
        <v>0.42204816035972287</v>
      </c>
      <c r="Y39" s="27">
        <f t="shared" si="12"/>
        <v>0.42450219558987012</v>
      </c>
      <c r="Z39" s="27">
        <f t="shared" si="12"/>
        <v>0.42802925909897582</v>
      </c>
      <c r="AA39" s="27">
        <f t="shared" si="12"/>
        <v>0.43218509757223311</v>
      </c>
      <c r="AB39" s="27">
        <f t="shared" si="12"/>
        <v>0.43672123942502006</v>
      </c>
      <c r="AC39" s="27">
        <f t="shared" si="12"/>
        <v>0.44097727440601042</v>
      </c>
      <c r="AD39" s="27">
        <f t="shared" si="12"/>
        <v>0.44369988536236338</v>
      </c>
      <c r="AE39" s="27">
        <f t="shared" si="12"/>
        <v>0.44680686938178249</v>
      </c>
      <c r="AF39" s="27">
        <f t="shared" si="12"/>
        <v>0.4502561683143711</v>
      </c>
      <c r="AG39" s="27">
        <f t="shared" si="12"/>
        <v>0.4554112970320211</v>
      </c>
      <c r="AH39" s="27">
        <f t="shared" si="12"/>
        <v>0.45903062277490309</v>
      </c>
      <c r="AI39" s="27">
        <f t="shared" si="12"/>
        <v>0.46323218554866497</v>
      </c>
      <c r="AJ39" s="27">
        <f t="shared" si="12"/>
        <v>0.46834623785146318</v>
      </c>
      <c r="AK39" s="27">
        <f t="shared" si="12"/>
        <v>0.47179007618116953</v>
      </c>
      <c r="AL39" s="27">
        <f t="shared" si="12"/>
        <v>0.47492274084000291</v>
      </c>
      <c r="AM39" s="27">
        <f t="shared" si="12"/>
        <v>0.47752458545310661</v>
      </c>
      <c r="AN39" s="27">
        <f t="shared" si="12"/>
        <v>0.4833819672199775</v>
      </c>
      <c r="AO39" s="27">
        <f t="shared" si="12"/>
        <v>0.48777265492127136</v>
      </c>
      <c r="AP39" s="27">
        <f t="shared" si="12"/>
        <v>0.49186290783512332</v>
      </c>
      <c r="AQ39" s="27">
        <f t="shared" si="12"/>
        <v>0.49591586676507687</v>
      </c>
      <c r="AR39" s="27">
        <f t="shared" si="12"/>
        <v>0.49998718156165189</v>
      </c>
      <c r="AS39" s="27">
        <f t="shared" si="12"/>
        <v>0.50382162464520341</v>
      </c>
      <c r="AT39" s="27">
        <f t="shared" si="12"/>
        <v>0.49477765797696649</v>
      </c>
      <c r="AU39" s="27">
        <f t="shared" si="12"/>
        <v>0.48330354672786457</v>
      </c>
      <c r="AV39" s="27">
        <f t="shared" si="12"/>
        <v>0.47182625182740801</v>
      </c>
      <c r="AW39" s="27">
        <f t="shared" si="12"/>
        <v>0.45945158191748203</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0.80452586370517853</v>
      </c>
      <c r="L40" s="27">
        <f t="shared" si="12"/>
        <v>0.79754846782098054</v>
      </c>
      <c r="M40" s="27">
        <f t="shared" si="12"/>
        <v>0.79489238443144195</v>
      </c>
      <c r="N40" s="27">
        <f t="shared" si="12"/>
        <v>0.78427763712907439</v>
      </c>
      <c r="O40" s="27">
        <f t="shared" si="12"/>
        <v>0.76887007218962333</v>
      </c>
      <c r="P40" s="27">
        <f t="shared" si="12"/>
        <v>0.74898829393537225</v>
      </c>
      <c r="Q40" s="27">
        <f t="shared" si="12"/>
        <v>0.73330695394505496</v>
      </c>
      <c r="R40" s="27">
        <f t="shared" si="12"/>
        <v>0.71847062359542502</v>
      </c>
      <c r="S40" s="27">
        <f t="shared" si="12"/>
        <v>0.63204466301709794</v>
      </c>
      <c r="T40" s="27">
        <f t="shared" si="12"/>
        <v>0.64231106449669528</v>
      </c>
      <c r="U40" s="27">
        <f t="shared" si="12"/>
        <v>0.64368280910382814</v>
      </c>
      <c r="V40" s="27">
        <f t="shared" si="12"/>
        <v>0.64285424372360966</v>
      </c>
      <c r="W40" s="27">
        <f t="shared" si="12"/>
        <v>0.64357809211751327</v>
      </c>
      <c r="X40" s="27">
        <f t="shared" si="12"/>
        <v>0.64644875120299627</v>
      </c>
      <c r="Y40" s="27">
        <f t="shared" si="12"/>
        <v>0.65020758291685732</v>
      </c>
      <c r="Z40" s="27">
        <f t="shared" si="12"/>
        <v>0.65560996590303544</v>
      </c>
      <c r="AA40" s="27">
        <f t="shared" si="12"/>
        <v>0.66197543990237384</v>
      </c>
      <c r="AB40" s="27">
        <f t="shared" si="12"/>
        <v>0.66892342241108671</v>
      </c>
      <c r="AC40" s="27">
        <f t="shared" si="12"/>
        <v>0.67544236682774406</v>
      </c>
      <c r="AD40" s="27">
        <f t="shared" si="12"/>
        <v>0.67961257444396928</v>
      </c>
      <c r="AE40" s="27">
        <f t="shared" si="12"/>
        <v>0.68437152408054436</v>
      </c>
      <c r="AF40" s="27">
        <f t="shared" si="12"/>
        <v>0.68965479551003539</v>
      </c>
      <c r="AG40" s="27">
        <f t="shared" si="12"/>
        <v>0.69755087665626081</v>
      </c>
      <c r="AH40" s="27">
        <f t="shared" si="12"/>
        <v>0.70309457717775736</v>
      </c>
      <c r="AI40" s="27">
        <f t="shared" si="12"/>
        <v>0.70953008682642982</v>
      </c>
      <c r="AJ40" s="27">
        <f t="shared" si="12"/>
        <v>0.71736325146316904</v>
      </c>
      <c r="AK40" s="27">
        <f t="shared" si="12"/>
        <v>0.72263815891848449</v>
      </c>
      <c r="AL40" s="27">
        <f t="shared" si="12"/>
        <v>0.72743644344344183</v>
      </c>
      <c r="AM40" s="27">
        <f t="shared" si="12"/>
        <v>0.73142167394304025</v>
      </c>
      <c r="AN40" s="27">
        <f t="shared" si="12"/>
        <v>0.74039339206470101</v>
      </c>
      <c r="AO40" s="27">
        <f t="shared" si="12"/>
        <v>0.74711858328222625</v>
      </c>
      <c r="AP40" s="27">
        <f t="shared" si="12"/>
        <v>0.75338360025566908</v>
      </c>
      <c r="AQ40" s="27">
        <f t="shared" si="12"/>
        <v>0.75959149424746442</v>
      </c>
      <c r="AR40" s="27">
        <f t="shared" si="12"/>
        <v>0.76582750381508591</v>
      </c>
      <c r="AS40" s="27">
        <f t="shared" si="12"/>
        <v>0.7717006983358442</v>
      </c>
      <c r="AT40" s="27">
        <f t="shared" si="12"/>
        <v>0.7578481063624064</v>
      </c>
      <c r="AU40" s="27">
        <f t="shared" si="12"/>
        <v>0.7402732758458509</v>
      </c>
      <c r="AV40" s="27">
        <f t="shared" si="12"/>
        <v>0.72269356894874037</v>
      </c>
      <c r="AW40" s="27">
        <f t="shared" si="12"/>
        <v>0.70373935788665998</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1.0122801448609147</v>
      </c>
      <c r="M41" s="27">
        <f t="shared" si="12"/>
        <v>1.0514701788925813</v>
      </c>
      <c r="N41" s="27">
        <f t="shared" si="12"/>
        <v>1.0806972456941155</v>
      </c>
      <c r="O41" s="27">
        <f t="shared" si="12"/>
        <v>1.1032367943433716</v>
      </c>
      <c r="P41" s="27">
        <f t="shared" si="12"/>
        <v>1.1187666946803869</v>
      </c>
      <c r="Q41" s="27">
        <f t="shared" si="12"/>
        <v>1.1399714801203364</v>
      </c>
      <c r="R41" s="27">
        <f t="shared" si="12"/>
        <v>1.1622002864669061</v>
      </c>
      <c r="S41" s="27">
        <f t="shared" si="12"/>
        <v>1.0637181745586366</v>
      </c>
      <c r="T41" s="27">
        <f t="shared" si="12"/>
        <v>1.1070404303755808</v>
      </c>
      <c r="U41" s="27">
        <f t="shared" si="12"/>
        <v>1.1357661816324136</v>
      </c>
      <c r="V41" s="27">
        <f t="shared" si="12"/>
        <v>1.1609147985862651</v>
      </c>
      <c r="W41" s="27">
        <f t="shared" si="12"/>
        <v>1.1891665974775001</v>
      </c>
      <c r="X41" s="27">
        <f t="shared" si="12"/>
        <v>1.2218611234290147</v>
      </c>
      <c r="Y41" s="27">
        <f t="shared" si="12"/>
        <v>1.2568622886641467</v>
      </c>
      <c r="Z41" s="27">
        <f t="shared" si="12"/>
        <v>1.29580274879816</v>
      </c>
      <c r="AA41" s="27">
        <f t="shared" si="12"/>
        <v>1.3375502835843665</v>
      </c>
      <c r="AB41" s="27">
        <f t="shared" si="12"/>
        <v>1.3814767121767502</v>
      </c>
      <c r="AC41" s="27">
        <f t="shared" si="12"/>
        <v>1.4255574030673088</v>
      </c>
      <c r="AD41" s="27">
        <f t="shared" si="12"/>
        <v>1.4819260758484165</v>
      </c>
      <c r="AE41" s="27">
        <f t="shared" si="12"/>
        <v>1.5418868709759097</v>
      </c>
      <c r="AF41" s="27">
        <f t="shared" si="12"/>
        <v>1.6055485879908873</v>
      </c>
      <c r="AG41" s="27">
        <f t="shared" si="12"/>
        <v>1.678197957079177</v>
      </c>
      <c r="AH41" s="27">
        <f t="shared" si="12"/>
        <v>1.7482756519601252</v>
      </c>
      <c r="AI41" s="27">
        <f t="shared" si="12"/>
        <v>1.8237186457265093</v>
      </c>
      <c r="AJ41" s="27">
        <f t="shared" si="12"/>
        <v>1.9062847970701935</v>
      </c>
      <c r="AK41" s="27">
        <f t="shared" si="12"/>
        <v>1.9856870958726087</v>
      </c>
      <c r="AL41" s="27">
        <f t="shared" si="12"/>
        <v>2.0673539637965064</v>
      </c>
      <c r="AM41" s="27">
        <f t="shared" si="12"/>
        <v>2.150380012059776</v>
      </c>
      <c r="AN41" s="27">
        <f t="shared" si="12"/>
        <v>2.2381745740508801</v>
      </c>
      <c r="AO41" s="27">
        <f t="shared" si="12"/>
        <v>2.3224490383658782</v>
      </c>
      <c r="AP41" s="27">
        <f t="shared" si="12"/>
        <v>2.4084887324884106</v>
      </c>
      <c r="AQ41" s="27">
        <f t="shared" si="12"/>
        <v>2.4976542392314602</v>
      </c>
      <c r="AR41" s="27">
        <f t="shared" si="12"/>
        <v>2.5903851680726846</v>
      </c>
      <c r="AS41" s="27">
        <f t="shared" si="12"/>
        <v>2.6855071894343436</v>
      </c>
      <c r="AT41" s="27">
        <f t="shared" si="12"/>
        <v>2.7137640097683873</v>
      </c>
      <c r="AU41" s="27">
        <f t="shared" si="12"/>
        <v>2.728151998033761</v>
      </c>
      <c r="AV41" s="27">
        <f t="shared" si="12"/>
        <v>2.7415561223445959</v>
      </c>
      <c r="AW41" s="27">
        <f t="shared" si="12"/>
        <v>2.7485715005384792</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0.11954428343883337</v>
      </c>
      <c r="T42" s="27">
        <f t="shared" si="12"/>
        <v>0.11972414946511681</v>
      </c>
      <c r="U42" s="27">
        <f t="shared" si="12"/>
        <v>0.11992409593240921</v>
      </c>
      <c r="V42" s="27">
        <f t="shared" si="12"/>
        <v>0.1201494432196152</v>
      </c>
      <c r="W42" s="27">
        <f t="shared" si="12"/>
        <v>0.12040280553587868</v>
      </c>
      <c r="X42" s="27">
        <f t="shared" si="12"/>
        <v>0.12068357190345802</v>
      </c>
      <c r="Y42" s="27">
        <f t="shared" si="12"/>
        <v>0.1208561929207764</v>
      </c>
      <c r="Z42" s="27">
        <f t="shared" si="12"/>
        <v>0.12105201901517217</v>
      </c>
      <c r="AA42" s="27">
        <f t="shared" si="12"/>
        <v>0.12126927937934444</v>
      </c>
      <c r="AB42" s="27">
        <f t="shared" si="12"/>
        <v>0.12150663188161379</v>
      </c>
      <c r="AC42" s="27">
        <f t="shared" si="12"/>
        <v>0.12176201627394038</v>
      </c>
      <c r="AD42" s="27">
        <f t="shared" si="12"/>
        <v>0.12193226371992194</v>
      </c>
      <c r="AE42" s="27">
        <f t="shared" si="12"/>
        <v>0.1221198665279965</v>
      </c>
      <c r="AF42" s="27">
        <f t="shared" si="12"/>
        <v>0.12232417459292337</v>
      </c>
      <c r="AG42" s="27">
        <f t="shared" si="12"/>
        <v>0.12254753554652481</v>
      </c>
      <c r="AH42" s="27">
        <f t="shared" si="12"/>
        <v>0.12278276607159908</v>
      </c>
      <c r="AI42" s="27">
        <f t="shared" si="12"/>
        <v>0.12293256429505116</v>
      </c>
      <c r="AJ42" s="27">
        <f t="shared" si="12"/>
        <v>0.12309784762939628</v>
      </c>
      <c r="AK42" s="27">
        <f t="shared" si="12"/>
        <v>0.12327243869311012</v>
      </c>
      <c r="AL42" s="27">
        <f t="shared" si="12"/>
        <v>0.12345892287223388</v>
      </c>
      <c r="AM42" s="27">
        <f t="shared" si="12"/>
        <v>0.12365640627209755</v>
      </c>
      <c r="AN42" s="27">
        <f t="shared" si="12"/>
        <v>0.12377352045527126</v>
      </c>
      <c r="AO42" s="27">
        <f t="shared" si="12"/>
        <v>0.12389780131163342</v>
      </c>
      <c r="AP42" s="27">
        <f t="shared" si="12"/>
        <v>0.12403174964714313</v>
      </c>
      <c r="AQ42" s="27">
        <f t="shared" si="12"/>
        <v>0.124175757711807</v>
      </c>
      <c r="AR42" s="27">
        <f t="shared" si="12"/>
        <v>0.12432974109192675</v>
      </c>
      <c r="AS42" s="27">
        <f t="shared" si="12"/>
        <v>0.1243975560937169</v>
      </c>
      <c r="AT42" s="27">
        <f t="shared" si="12"/>
        <v>0.12443831246581268</v>
      </c>
      <c r="AU42" s="27">
        <f t="shared" si="12"/>
        <v>0.1244793884861502</v>
      </c>
      <c r="AV42" s="27">
        <f t="shared" si="12"/>
        <v>0.12452718899099727</v>
      </c>
      <c r="AW42" s="27">
        <f t="shared" si="12"/>
        <v>0.1245787895431287</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6.3925282681672885E-2</v>
      </c>
      <c r="T43" s="27">
        <f t="shared" si="12"/>
        <v>6.4021464500194386E-2</v>
      </c>
      <c r="U43" s="27">
        <f t="shared" si="12"/>
        <v>6.4128384162726051E-2</v>
      </c>
      <c r="V43" s="27">
        <f t="shared" si="12"/>
        <v>6.4248886696362986E-2</v>
      </c>
      <c r="W43" s="27">
        <f t="shared" si="12"/>
        <v>6.4384370027076254E-2</v>
      </c>
      <c r="X43" s="27">
        <f t="shared" si="12"/>
        <v>6.4534507439746425E-2</v>
      </c>
      <c r="Y43" s="27">
        <f t="shared" si="12"/>
        <v>6.4626815051716205E-2</v>
      </c>
      <c r="Z43" s="27">
        <f t="shared" si="12"/>
        <v>6.4731531380097587E-2</v>
      </c>
      <c r="AA43" s="27">
        <f t="shared" si="12"/>
        <v>6.484770950083843E-2</v>
      </c>
      <c r="AB43" s="27">
        <f t="shared" si="12"/>
        <v>6.4974631720507214E-2</v>
      </c>
      <c r="AC43" s="27">
        <f t="shared" si="12"/>
        <v>6.511119633909325E-2</v>
      </c>
      <c r="AD43" s="27">
        <f t="shared" si="12"/>
        <v>6.5202234704100234E-2</v>
      </c>
      <c r="AE43" s="27">
        <f t="shared" si="12"/>
        <v>6.5302553700484364E-2</v>
      </c>
      <c r="AF43" s="27">
        <f t="shared" si="12"/>
        <v>6.5411805690030786E-2</v>
      </c>
      <c r="AG43" s="27">
        <f t="shared" si="12"/>
        <v>6.5531246048768865E-2</v>
      </c>
      <c r="AH43" s="27">
        <f t="shared" si="12"/>
        <v>6.5657033559289396E-2</v>
      </c>
      <c r="AI43" s="27">
        <f t="shared" si="12"/>
        <v>6.5737136877523653E-2</v>
      </c>
      <c r="AJ43" s="27">
        <f t="shared" si="12"/>
        <v>6.5825520726308748E-2</v>
      </c>
      <c r="AK43" s="27">
        <f t="shared" si="12"/>
        <v>6.5918881803731691E-2</v>
      </c>
      <c r="AL43" s="27">
        <f t="shared" si="12"/>
        <v>6.6018602622855943E-2</v>
      </c>
      <c r="AM43" s="27">
        <f t="shared" si="12"/>
        <v>6.6124205181155471E-2</v>
      </c>
      <c r="AN43" s="27">
        <f t="shared" si="12"/>
        <v>6.6186830988513648E-2</v>
      </c>
      <c r="AO43" s="27">
        <f t="shared" si="12"/>
        <v>6.6253289113037309E-2</v>
      </c>
      <c r="AP43" s="27">
        <f t="shared" si="12"/>
        <v>6.6324916839314824E-2</v>
      </c>
      <c r="AQ43" s="27">
        <f t="shared" si="12"/>
        <v>6.6401923919680902E-2</v>
      </c>
      <c r="AR43" s="27">
        <f t="shared" si="12"/>
        <v>6.6484265214632673E-2</v>
      </c>
      <c r="AS43" s="27">
        <f t="shared" si="12"/>
        <v>6.6520528706577167E-2</v>
      </c>
      <c r="AT43" s="27">
        <f t="shared" si="12"/>
        <v>6.6542322827821215E-2</v>
      </c>
      <c r="AU43" s="27">
        <f t="shared" si="12"/>
        <v>6.6564287878227477E-2</v>
      </c>
      <c r="AV43" s="27">
        <f t="shared" si="12"/>
        <v>6.6589848789186806E-2</v>
      </c>
      <c r="AW43" s="27">
        <f t="shared" si="12"/>
        <v>6.6617441742916117E-2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1.4486129996083083E-2</v>
      </c>
      <c r="L44" s="27">
        <f t="shared" si="12"/>
        <v>1.452378694169551E-2</v>
      </c>
      <c r="M44" s="27">
        <f t="shared" si="12"/>
        <v>1.4575733367418305E-2</v>
      </c>
      <c r="N44" s="27">
        <f t="shared" si="12"/>
        <v>1.4639017833045652E-2</v>
      </c>
      <c r="O44" s="27">
        <f t="shared" si="12"/>
        <v>1.4713550078172181E-2</v>
      </c>
      <c r="P44" s="27">
        <f t="shared" si="12"/>
        <v>1.4798876460462532E-2</v>
      </c>
      <c r="Q44" s="27">
        <f t="shared" si="12"/>
        <v>1.4890706011157254E-2</v>
      </c>
      <c r="R44" s="27">
        <f t="shared" si="12"/>
        <v>1.4988675221399694E-2</v>
      </c>
      <c r="S44" s="27">
        <f t="shared" si="12"/>
        <v>1.5077522192544317E-2</v>
      </c>
      <c r="T44" s="27">
        <f t="shared" si="12"/>
        <v>1.512092047903143E-2</v>
      </c>
      <c r="U44" s="27">
        <f t="shared" si="12"/>
        <v>1.5166907233408305E-2</v>
      </c>
      <c r="V44" s="27">
        <f t="shared" si="12"/>
        <v>1.5216572085594985E-2</v>
      </c>
      <c r="W44" s="27">
        <f t="shared" si="12"/>
        <v>1.5270470246664917E-2</v>
      </c>
      <c r="X44" s="27">
        <f t="shared" si="12"/>
        <v>1.5328532701029456E-2</v>
      </c>
      <c r="Y44" s="27">
        <f t="shared" si="12"/>
        <v>1.5365202172762825E-2</v>
      </c>
      <c r="Z44" s="27">
        <f t="shared" si="12"/>
        <v>1.5405433024200575E-2</v>
      </c>
      <c r="AA44" s="27">
        <f t="shared" si="12"/>
        <v>1.544892154445829E-2</v>
      </c>
      <c r="AB44" s="27">
        <f t="shared" si="12"/>
        <v>1.5495442671566231E-2</v>
      </c>
      <c r="AC44" s="27">
        <f t="shared" si="12"/>
        <v>1.5544634955286424E-2</v>
      </c>
      <c r="AD44" s="27">
        <f t="shared" si="12"/>
        <v>1.5577248144482508E-2</v>
      </c>
      <c r="AE44" s="27">
        <f t="shared" si="12"/>
        <v>1.5612527634225128E-2</v>
      </c>
      <c r="AF44" s="27">
        <f t="shared" si="12"/>
        <v>1.5650367913370627E-2</v>
      </c>
      <c r="AG44" s="27">
        <f t="shared" si="12"/>
        <v>1.5691218739742961E-2</v>
      </c>
      <c r="AH44" s="27">
        <f t="shared" si="12"/>
        <v>1.5733757991980537E-2</v>
      </c>
      <c r="AI44" s="27">
        <f t="shared" si="12"/>
        <v>1.5760001504124706E-2</v>
      </c>
      <c r="AJ44" s="27">
        <f t="shared" si="12"/>
        <v>1.5788696702721563E-2</v>
      </c>
      <c r="AK44" s="27">
        <f t="shared" si="12"/>
        <v>1.5818711363536485E-2</v>
      </c>
      <c r="AL44" s="27">
        <f t="shared" si="12"/>
        <v>1.585053234247372E-2</v>
      </c>
      <c r="AM44" s="27">
        <f t="shared" si="12"/>
        <v>1.5884002909389034E-2</v>
      </c>
      <c r="AN44" s="27">
        <f t="shared" si="12"/>
        <v>1.5902381704405964E-2</v>
      </c>
      <c r="AO44" s="27">
        <f t="shared" si="12"/>
        <v>1.5921780591527525E-2</v>
      </c>
      <c r="AP44" s="27">
        <f t="shared" si="12"/>
        <v>1.5942664089767793E-2</v>
      </c>
      <c r="AQ44" s="27">
        <f t="shared" si="12"/>
        <v>1.5965108266139179E-2</v>
      </c>
      <c r="AR44" s="27">
        <f t="shared" si="12"/>
        <v>1.5989101247110622E-2</v>
      </c>
      <c r="AS44" s="27">
        <f t="shared" si="12"/>
        <v>1.5997171097699662E-2</v>
      </c>
      <c r="AT44" s="27">
        <f t="shared" si="12"/>
        <v>1.6000132033753247E-2</v>
      </c>
      <c r="AU44" s="27">
        <f t="shared" si="12"/>
        <v>1.6002977464491905E-2</v>
      </c>
      <c r="AV44" s="27">
        <f t="shared" ref="L44:AW51" si="13">AV1419</f>
        <v>1.6006874225162619E-2</v>
      </c>
      <c r="AW44" s="27">
        <f t="shared" si="13"/>
        <v>1.6011296478644882E-2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0.11514293539628435</v>
      </c>
      <c r="M45" s="27">
        <f t="shared" si="13"/>
        <v>0.11555476076697306</v>
      </c>
      <c r="N45" s="27">
        <f t="shared" si="13"/>
        <v>0.11605647283191661</v>
      </c>
      <c r="O45" s="27">
        <f t="shared" si="13"/>
        <v>0.1166473560168597</v>
      </c>
      <c r="P45" s="27">
        <f t="shared" si="13"/>
        <v>0.11732381389682567</v>
      </c>
      <c r="Q45" s="27">
        <f t="shared" si="13"/>
        <v>0.11805182815822723</v>
      </c>
      <c r="R45" s="27">
        <f t="shared" si="13"/>
        <v>0.11882851694408274</v>
      </c>
      <c r="S45" s="27">
        <f t="shared" si="13"/>
        <v>0.11953288565313427</v>
      </c>
      <c r="T45" s="27">
        <f t="shared" si="13"/>
        <v>0.11987694234560399</v>
      </c>
      <c r="U45" s="27">
        <f t="shared" si="13"/>
        <v>0.120241520117886</v>
      </c>
      <c r="V45" s="27">
        <f t="shared" si="13"/>
        <v>0.12063525743238622</v>
      </c>
      <c r="W45" s="27">
        <f t="shared" si="13"/>
        <v>0.12106255593951576</v>
      </c>
      <c r="X45" s="27">
        <f t="shared" si="13"/>
        <v>0.12152286849151642</v>
      </c>
      <c r="Y45" s="27">
        <f t="shared" si="13"/>
        <v>0.12181357990388846</v>
      </c>
      <c r="Z45" s="27">
        <f t="shared" si="13"/>
        <v>0.12213252553057868</v>
      </c>
      <c r="AA45" s="27">
        <f t="shared" si="13"/>
        <v>0.12247729758614632</v>
      </c>
      <c r="AB45" s="27">
        <f t="shared" si="13"/>
        <v>0.12284611180482462</v>
      </c>
      <c r="AC45" s="27">
        <f t="shared" si="13"/>
        <v>0.12323610265012742</v>
      </c>
      <c r="AD45" s="27">
        <f t="shared" si="13"/>
        <v>0.1234946563146604</v>
      </c>
      <c r="AE45" s="27">
        <f t="shared" si="13"/>
        <v>0.1237743481074797</v>
      </c>
      <c r="AF45" s="27">
        <f t="shared" si="13"/>
        <v>0.12407434154820687</v>
      </c>
      <c r="AG45" s="27">
        <f t="shared" si="13"/>
        <v>0.12439820226585285</v>
      </c>
      <c r="AH45" s="27">
        <f t="shared" si="13"/>
        <v>0.12473544863223512</v>
      </c>
      <c r="AI45" s="27">
        <f t="shared" si="13"/>
        <v>0.12494350421963241</v>
      </c>
      <c r="AJ45" s="27">
        <f t="shared" si="13"/>
        <v>0.12517099649912439</v>
      </c>
      <c r="AK45" s="27">
        <f t="shared" si="13"/>
        <v>0.12540894932541047</v>
      </c>
      <c r="AL45" s="27">
        <f t="shared" si="13"/>
        <v>0.12566122243687414</v>
      </c>
      <c r="AM45" s="27">
        <f t="shared" si="13"/>
        <v>0.12592657329471016</v>
      </c>
      <c r="AN45" s="27">
        <f t="shared" si="13"/>
        <v>0.12607227829684156</v>
      </c>
      <c r="AO45" s="27">
        <f t="shared" si="13"/>
        <v>0.12622607047346635</v>
      </c>
      <c r="AP45" s="27">
        <f t="shared" si="13"/>
        <v>0.12639163247863622</v>
      </c>
      <c r="AQ45" s="27">
        <f t="shared" si="13"/>
        <v>0.12656956736299715</v>
      </c>
      <c r="AR45" s="27">
        <f t="shared" si="13"/>
        <v>0.12675978099454174</v>
      </c>
      <c r="AS45" s="27">
        <f t="shared" si="13"/>
        <v>0.12682375785462383</v>
      </c>
      <c r="AT45" s="27">
        <f t="shared" si="13"/>
        <v>0.12684723181978866</v>
      </c>
      <c r="AU45" s="27">
        <f t="shared" si="13"/>
        <v>0.1268697900719189</v>
      </c>
      <c r="AV45" s="27">
        <f t="shared" si="13"/>
        <v>0.12690068314849484</v>
      </c>
      <c r="AW45" s="27">
        <f t="shared" si="13"/>
        <v>0.12693574227247248</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9.6937181363551561E-2</v>
      </c>
      <c r="M48" s="27">
        <f t="shared" si="13"/>
        <v>9.6980665528366608E-2</v>
      </c>
      <c r="N48" s="27">
        <f t="shared" si="13"/>
        <v>9.6090308702663593E-2</v>
      </c>
      <c r="O48" s="27">
        <f t="shared" si="13"/>
        <v>9.4636150647850498E-2</v>
      </c>
      <c r="P48" s="27">
        <f t="shared" si="13"/>
        <v>9.2641437622218339E-2</v>
      </c>
      <c r="Q48" s="27">
        <f t="shared" si="13"/>
        <v>9.1193054757597189E-2</v>
      </c>
      <c r="R48" s="27">
        <f t="shared" si="13"/>
        <v>8.9872834352323586E-2</v>
      </c>
      <c r="S48" s="27">
        <f t="shared" si="13"/>
        <v>7.9353205696762089E-2</v>
      </c>
      <c r="T48" s="27">
        <f t="shared" si="13"/>
        <v>8.0356692472967006E-2</v>
      </c>
      <c r="U48" s="27">
        <f t="shared" si="13"/>
        <v>8.0228767846233631E-2</v>
      </c>
      <c r="V48" s="27">
        <f t="shared" si="13"/>
        <v>7.9832176935397237E-2</v>
      </c>
      <c r="W48" s="27">
        <f t="shared" si="13"/>
        <v>7.9647338204740986E-2</v>
      </c>
      <c r="X48" s="27">
        <f t="shared" si="13"/>
        <v>7.974842596464872E-2</v>
      </c>
      <c r="Y48" s="27">
        <f t="shared" si="13"/>
        <v>8.0001308880884886E-2</v>
      </c>
      <c r="Z48" s="27">
        <f t="shared" si="13"/>
        <v>8.0472384991771742E-2</v>
      </c>
      <c r="AA48" s="27">
        <f t="shared" si="13"/>
        <v>8.1073890026101325E-2</v>
      </c>
      <c r="AB48" s="27">
        <f t="shared" si="13"/>
        <v>8.1756694422335546E-2</v>
      </c>
      <c r="AC48" s="27">
        <f t="shared" si="13"/>
        <v>8.2391925126717711E-2</v>
      </c>
      <c r="AD48" s="27">
        <f t="shared" si="13"/>
        <v>8.3487127289027893E-2</v>
      </c>
      <c r="AE48" s="27">
        <f t="shared" si="13"/>
        <v>8.4697547365748915E-2</v>
      </c>
      <c r="AF48" s="27">
        <f t="shared" si="13"/>
        <v>8.6018207587983245E-2</v>
      </c>
      <c r="AG48" s="27">
        <f t="shared" si="13"/>
        <v>8.7725928794980826E-2</v>
      </c>
      <c r="AH48" s="27">
        <f t="shared" si="13"/>
        <v>8.9176127106207703E-2</v>
      </c>
      <c r="AI48" s="27">
        <f t="shared" si="13"/>
        <v>9.0813571882765731E-2</v>
      </c>
      <c r="AJ48" s="27">
        <f t="shared" si="13"/>
        <v>9.2693142680388863E-2</v>
      </c>
      <c r="AK48" s="27">
        <f t="shared" si="13"/>
        <v>9.4286319813920341E-2</v>
      </c>
      <c r="AL48" s="27">
        <f t="shared" si="13"/>
        <v>9.58713326962079E-2</v>
      </c>
      <c r="AM48" s="27">
        <f t="shared" si="13"/>
        <v>9.7402719427874526E-2</v>
      </c>
      <c r="AN48" s="27">
        <f t="shared" si="13"/>
        <v>9.9181564704813874E-2</v>
      </c>
      <c r="AO48" s="27">
        <f t="shared" si="13"/>
        <v>0.10068311294437447</v>
      </c>
      <c r="AP48" s="27">
        <f t="shared" si="13"/>
        <v>0.10215487002756386</v>
      </c>
      <c r="AQ48" s="27">
        <f t="shared" si="13"/>
        <v>0.10365418664007356</v>
      </c>
      <c r="AR48" s="27">
        <f t="shared" si="13"/>
        <v>0.10519456033241363</v>
      </c>
      <c r="AS48" s="27">
        <f t="shared" si="13"/>
        <v>0.10673651946015122</v>
      </c>
      <c r="AT48" s="27">
        <f t="shared" si="13"/>
        <v>0.10547109714232736</v>
      </c>
      <c r="AU48" s="27">
        <f t="shared" si="13"/>
        <v>0.10366718196947174</v>
      </c>
      <c r="AV48" s="27">
        <f t="shared" si="13"/>
        <v>0.1018569165910521</v>
      </c>
      <c r="AW48" s="27">
        <f t="shared" si="13"/>
        <v>9.9837597692061242E-2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3.7923788015899976E-2</v>
      </c>
      <c r="M49" s="27">
        <f t="shared" si="13"/>
        <v>3.7940799901590251E-2</v>
      </c>
      <c r="N49" s="27">
        <f t="shared" si="13"/>
        <v>3.759247428451009E-2</v>
      </c>
      <c r="O49" s="27">
        <f t="shared" si="13"/>
        <v>3.7023578211438576E-2</v>
      </c>
      <c r="P49" s="27">
        <f t="shared" si="13"/>
        <v>3.6243206089281214E-2</v>
      </c>
      <c r="Q49" s="27">
        <f t="shared" si="13"/>
        <v>3.567656938754183E-2</v>
      </c>
      <c r="R49" s="27">
        <f t="shared" si="13"/>
        <v>3.5160072434777256E-2</v>
      </c>
      <c r="S49" s="27">
        <f t="shared" si="13"/>
        <v>3.1044580716039234E-2</v>
      </c>
      <c r="T49" s="27">
        <f t="shared" si="13"/>
        <v>3.1437165060273782E-2</v>
      </c>
      <c r="U49" s="27">
        <f t="shared" si="13"/>
        <v>3.1387118356232993E-2</v>
      </c>
      <c r="V49" s="27">
        <f t="shared" si="13"/>
        <v>3.1231963962222026E-2</v>
      </c>
      <c r="W49" s="27">
        <f t="shared" si="13"/>
        <v>3.1159651308398865E-2</v>
      </c>
      <c r="X49" s="27">
        <f t="shared" si="13"/>
        <v>3.1199198886777135E-2</v>
      </c>
      <c r="Y49" s="27">
        <f t="shared" si="13"/>
        <v>3.12981318036753E-2</v>
      </c>
      <c r="Z49" s="27">
        <f t="shared" si="13"/>
        <v>3.1482426316031993E-2</v>
      </c>
      <c r="AA49" s="27">
        <f t="shared" si="13"/>
        <v>3.1717747264006134E-2</v>
      </c>
      <c r="AB49" s="27">
        <f t="shared" si="13"/>
        <v>3.1984874168408242E-2</v>
      </c>
      <c r="AC49" s="27">
        <f t="shared" si="13"/>
        <v>3.2233389281343408E-2</v>
      </c>
      <c r="AD49" s="27">
        <f t="shared" si="13"/>
        <v>3.2661854541564221E-2</v>
      </c>
      <c r="AE49" s="27">
        <f t="shared" si="13"/>
        <v>3.3135395382695144E-2</v>
      </c>
      <c r="AF49" s="27">
        <f t="shared" si="13"/>
        <v>3.365206440075965E-2</v>
      </c>
      <c r="AG49" s="27">
        <f t="shared" si="13"/>
        <v>3.4320159512804906E-2</v>
      </c>
      <c r="AH49" s="27">
        <f t="shared" si="13"/>
        <v>3.4887506454013402E-2</v>
      </c>
      <c r="AI49" s="27">
        <f t="shared" si="13"/>
        <v>3.5528108003598777E-2</v>
      </c>
      <c r="AJ49" s="27">
        <f t="shared" si="13"/>
        <v>3.626343415489882E-2</v>
      </c>
      <c r="AK49" s="27">
        <f t="shared" si="13"/>
        <v>3.688671730625466E-2</v>
      </c>
      <c r="AL49" s="27">
        <f t="shared" si="13"/>
        <v>3.7506806437224018E-2</v>
      </c>
      <c r="AM49" s="27">
        <f t="shared" si="13"/>
        <v>3.8105915932313217E-2</v>
      </c>
      <c r="AN49" s="27">
        <f t="shared" si="13"/>
        <v>3.8801836220553602E-2</v>
      </c>
      <c r="AO49" s="27">
        <f t="shared" si="13"/>
        <v>3.9389272293397316E-2</v>
      </c>
      <c r="AP49" s="27">
        <f t="shared" si="13"/>
        <v>3.9965053462693426E-2</v>
      </c>
      <c r="AQ49" s="27">
        <f t="shared" si="13"/>
        <v>4.0551616477851542E-2</v>
      </c>
      <c r="AR49" s="27">
        <f t="shared" si="13"/>
        <v>4.1154241853913261E-2</v>
      </c>
      <c r="AS49" s="27">
        <f t="shared" si="13"/>
        <v>4.1757487484402472E-2</v>
      </c>
      <c r="AT49" s="27">
        <f t="shared" si="13"/>
        <v>4.126242865293344E-2</v>
      </c>
      <c r="AU49" s="27">
        <f t="shared" si="13"/>
        <v>4.0556700513825768E-2</v>
      </c>
      <c r="AV49" s="27">
        <f t="shared" si="13"/>
        <v>3.9848488045730199E-2</v>
      </c>
      <c r="AW49" s="27">
        <f t="shared" si="13"/>
        <v>3.9058489607725032E-2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0.3278422472608899</v>
      </c>
      <c r="L50" s="27">
        <f t="shared" si="13"/>
        <v>0.33450793008613738</v>
      </c>
      <c r="M50" s="27">
        <f t="shared" si="13"/>
        <v>0.34229948156355039</v>
      </c>
      <c r="N50" s="27">
        <f t="shared" si="13"/>
        <v>0.34828124731402305</v>
      </c>
      <c r="O50" s="27">
        <f t="shared" si="13"/>
        <v>0.35308310351311484</v>
      </c>
      <c r="P50" s="27">
        <f t="shared" si="13"/>
        <v>0.35667649320457162</v>
      </c>
      <c r="Q50" s="27">
        <f t="shared" si="13"/>
        <v>0.36128421068096001</v>
      </c>
      <c r="R50" s="27">
        <f t="shared" si="13"/>
        <v>0.36607496135357975</v>
      </c>
      <c r="S50" s="27">
        <f t="shared" si="13"/>
        <v>0.34978147124760717</v>
      </c>
      <c r="T50" s="27">
        <f t="shared" si="13"/>
        <v>0.3584875041342433</v>
      </c>
      <c r="U50" s="27">
        <f t="shared" si="13"/>
        <v>0.36463852991816875</v>
      </c>
      <c r="V50" s="27">
        <f t="shared" si="13"/>
        <v>0.37016483394407329</v>
      </c>
      <c r="W50" s="27">
        <f t="shared" si="13"/>
        <v>0.3762263413240392</v>
      </c>
      <c r="X50" s="27">
        <f t="shared" si="13"/>
        <v>0.38305010499339254</v>
      </c>
      <c r="Y50" s="27">
        <f t="shared" si="13"/>
        <v>0.39001024814513446</v>
      </c>
      <c r="Z50" s="27">
        <f t="shared" si="13"/>
        <v>0.39763162733353369</v>
      </c>
      <c r="AA50" s="27">
        <f t="shared" si="13"/>
        <v>0.405715672911797</v>
      </c>
      <c r="AB50" s="27">
        <f t="shared" si="13"/>
        <v>0.41415186902184187</v>
      </c>
      <c r="AC50" s="27">
        <f t="shared" si="13"/>
        <v>0.42259328139842117</v>
      </c>
      <c r="AD50" s="27">
        <f t="shared" si="13"/>
        <v>0.43223168330653139</v>
      </c>
      <c r="AE50" s="27">
        <f t="shared" si="13"/>
        <v>0.44240044798152134</v>
      </c>
      <c r="AF50" s="27">
        <f t="shared" si="13"/>
        <v>0.45310986417671228</v>
      </c>
      <c r="AG50" s="27">
        <f t="shared" si="13"/>
        <v>0.46523281953385692</v>
      </c>
      <c r="AH50" s="27">
        <f t="shared" si="13"/>
        <v>0.47683161542488822</v>
      </c>
      <c r="AI50" s="27">
        <f t="shared" si="13"/>
        <v>0.48902192775791076</v>
      </c>
      <c r="AJ50" s="27">
        <f t="shared" si="13"/>
        <v>0.50227897155451084</v>
      </c>
      <c r="AK50" s="27">
        <f t="shared" si="13"/>
        <v>0.5149072041484628</v>
      </c>
      <c r="AL50" s="27">
        <f t="shared" si="13"/>
        <v>0.52779816967290405</v>
      </c>
      <c r="AM50" s="27">
        <f t="shared" si="13"/>
        <v>0.54080178405979984</v>
      </c>
      <c r="AN50" s="27">
        <f t="shared" si="13"/>
        <v>0.55472180997919929</v>
      </c>
      <c r="AO50" s="27">
        <f t="shared" si="13"/>
        <v>0.56798833192248921</v>
      </c>
      <c r="AP50" s="27">
        <f t="shared" si="13"/>
        <v>0.58145360714928829</v>
      </c>
      <c r="AQ50" s="27">
        <f t="shared" si="13"/>
        <v>0.59533225487947738</v>
      </c>
      <c r="AR50" s="27">
        <f t="shared" si="13"/>
        <v>0.60968960161004593</v>
      </c>
      <c r="AS50" s="27">
        <f t="shared" si="13"/>
        <v>0.62413807627778151</v>
      </c>
      <c r="AT50" s="27">
        <f t="shared" si="13"/>
        <v>0.62795919102407893</v>
      </c>
      <c r="AU50" s="27">
        <f t="shared" si="13"/>
        <v>0.62958694088264855</v>
      </c>
      <c r="AV50" s="27">
        <f t="shared" si="13"/>
        <v>0.63106029256970908</v>
      </c>
      <c r="AW50" s="27">
        <f t="shared" si="13"/>
        <v>0.63153875679106564</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1.7017151675634967</v>
      </c>
      <c r="L51" s="27">
        <f t="shared" si="13"/>
        <v>1.724123714732765</v>
      </c>
      <c r="M51" s="27">
        <f t="shared" si="13"/>
        <v>1.7601182693498119</v>
      </c>
      <c r="N51" s="27">
        <f t="shared" si="13"/>
        <v>1.7704533576020525</v>
      </c>
      <c r="O51" s="27">
        <f t="shared" si="13"/>
        <v>1.7641159598844764</v>
      </c>
      <c r="P51" s="27">
        <f t="shared" si="13"/>
        <v>1.7411735022142174</v>
      </c>
      <c r="Q51" s="27">
        <f t="shared" si="13"/>
        <v>1.7315152516158581</v>
      </c>
      <c r="R51" s="27">
        <f t="shared" si="13"/>
        <v>1.7240481490859694</v>
      </c>
      <c r="S51" s="27">
        <f t="shared" si="13"/>
        <v>1.4532829642320653</v>
      </c>
      <c r="T51" s="27">
        <f t="shared" si="13"/>
        <v>1.5108403779429143</v>
      </c>
      <c r="U51" s="27">
        <f t="shared" si="13"/>
        <v>1.5359500219842341</v>
      </c>
      <c r="V51" s="27">
        <f t="shared" si="13"/>
        <v>1.5529155477524197</v>
      </c>
      <c r="W51" s="27">
        <f t="shared" si="13"/>
        <v>1.5758921601305533</v>
      </c>
      <c r="X51" s="27">
        <f t="shared" si="13"/>
        <v>1.6074218995583676</v>
      </c>
      <c r="Y51" s="27">
        <f t="shared" si="13"/>
        <v>1.6451803767533499</v>
      </c>
      <c r="Z51" s="27">
        <f t="shared" si="13"/>
        <v>1.6900261136077641</v>
      </c>
      <c r="AA51" s="27">
        <f t="shared" si="13"/>
        <v>1.7394801222335898</v>
      </c>
      <c r="AB51" s="27">
        <f t="shared" si="13"/>
        <v>1.7921618958537717</v>
      </c>
      <c r="AC51" s="27">
        <f t="shared" si="13"/>
        <v>1.8440236960496841</v>
      </c>
      <c r="AD51" s="27">
        <f t="shared" si="13"/>
        <v>1.9128722105556406</v>
      </c>
      <c r="AE51" s="27">
        <f t="shared" si="13"/>
        <v>1.9867036710712449</v>
      </c>
      <c r="AF51" s="27">
        <f t="shared" si="13"/>
        <v>2.0655387363130369</v>
      </c>
      <c r="AG51" s="27">
        <f t="shared" si="13"/>
        <v>2.1590171034819914</v>
      </c>
      <c r="AH51" s="27">
        <f t="shared" si="13"/>
        <v>2.2453962761900854</v>
      </c>
      <c r="AI51" s="27">
        <f t="shared" si="13"/>
        <v>2.3410345884850989</v>
      </c>
      <c r="AJ51" s="27">
        <f t="shared" si="13"/>
        <v>2.4471163486393079</v>
      </c>
      <c r="AK51" s="27">
        <f t="shared" ref="L51:AW53" si="14">AK1426</f>
        <v>2.5450390690177795</v>
      </c>
      <c r="AL51" s="27">
        <f t="shared" si="14"/>
        <v>2.6445934318419999</v>
      </c>
      <c r="AM51" s="27">
        <f t="shared" si="14"/>
        <v>2.7441512648651862</v>
      </c>
      <c r="AN51" s="27">
        <f t="shared" si="14"/>
        <v>2.8559130375945547</v>
      </c>
      <c r="AO51" s="27">
        <f t="shared" si="14"/>
        <v>2.9594825030106868</v>
      </c>
      <c r="AP51" s="27">
        <f t="shared" si="14"/>
        <v>3.0639987071550308</v>
      </c>
      <c r="AQ51" s="27">
        <f t="shared" si="14"/>
        <v>3.1717057233338268</v>
      </c>
      <c r="AR51" s="27">
        <f t="shared" si="14"/>
        <v>3.2832410864447872</v>
      </c>
      <c r="AS51" s="27">
        <f t="shared" si="14"/>
        <v>3.3981465199291265</v>
      </c>
      <c r="AT51" s="27">
        <f t="shared" si="14"/>
        <v>3.402335764581959</v>
      </c>
      <c r="AU51" s="27">
        <f t="shared" si="14"/>
        <v>3.3840754458492466</v>
      </c>
      <c r="AV51" s="27">
        <f t="shared" si="14"/>
        <v>3.3645111733417261</v>
      </c>
      <c r="AW51" s="27">
        <f t="shared" si="14"/>
        <v>3.3351275855209699</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1.3660093635870426E-2</v>
      </c>
      <c r="L52" s="27">
        <f t="shared" si="14"/>
        <v>1.3937830420255738E-2</v>
      </c>
      <c r="M52" s="27">
        <f t="shared" si="14"/>
        <v>1.426247839848128E-2</v>
      </c>
      <c r="N52" s="27">
        <f t="shared" si="14"/>
        <v>1.4511718638084306E-2</v>
      </c>
      <c r="O52" s="27">
        <f t="shared" si="14"/>
        <v>1.4711795979713135E-2</v>
      </c>
      <c r="P52" s="27">
        <f t="shared" si="14"/>
        <v>1.4861520550190495E-2</v>
      </c>
      <c r="Q52" s="27">
        <f t="shared" si="14"/>
        <v>1.5053508778373347E-2</v>
      </c>
      <c r="R52" s="27">
        <f t="shared" si="14"/>
        <v>1.5253123389732505E-2</v>
      </c>
      <c r="S52" s="27">
        <f t="shared" si="14"/>
        <v>1.4574227968650315E-2</v>
      </c>
      <c r="T52" s="27">
        <f t="shared" si="14"/>
        <v>1.4936979338926817E-2</v>
      </c>
      <c r="U52" s="27">
        <f t="shared" si="14"/>
        <v>1.5193272079923716E-2</v>
      </c>
      <c r="V52" s="27">
        <f t="shared" si="14"/>
        <v>1.5423534747669736E-2</v>
      </c>
      <c r="W52" s="27">
        <f t="shared" si="14"/>
        <v>1.5676097555168314E-2</v>
      </c>
      <c r="X52" s="27">
        <f t="shared" si="14"/>
        <v>1.5960421041391372E-2</v>
      </c>
      <c r="Y52" s="27">
        <f t="shared" si="14"/>
        <v>1.6250427006047279E-2</v>
      </c>
      <c r="Z52" s="27">
        <f t="shared" si="14"/>
        <v>1.6567984472230592E-2</v>
      </c>
      <c r="AA52" s="27">
        <f t="shared" si="14"/>
        <v>1.6904819704658219E-2</v>
      </c>
      <c r="AB52" s="27">
        <f t="shared" si="14"/>
        <v>1.7256327875910096E-2</v>
      </c>
      <c r="AC52" s="27">
        <f t="shared" si="14"/>
        <v>1.7608053391600896E-2</v>
      </c>
      <c r="AD52" s="27">
        <f t="shared" si="14"/>
        <v>1.8009653471105492E-2</v>
      </c>
      <c r="AE52" s="27">
        <f t="shared" si="14"/>
        <v>1.8433351999230074E-2</v>
      </c>
      <c r="AF52" s="27">
        <f t="shared" si="14"/>
        <v>1.8879577674029695E-2</v>
      </c>
      <c r="AG52" s="27">
        <f t="shared" si="14"/>
        <v>1.9384700813910721E-2</v>
      </c>
      <c r="AH52" s="27">
        <f t="shared" si="14"/>
        <v>1.9867983976037024E-2</v>
      </c>
      <c r="AI52" s="27">
        <f t="shared" si="14"/>
        <v>2.0375913656579637E-2</v>
      </c>
      <c r="AJ52" s="27">
        <f t="shared" si="14"/>
        <v>2.0928290481437968E-2</v>
      </c>
      <c r="AK52" s="27">
        <f t="shared" si="14"/>
        <v>2.1454466839519307E-2</v>
      </c>
      <c r="AL52" s="27">
        <f t="shared" si="14"/>
        <v>2.1991590403037692E-2</v>
      </c>
      <c r="AM52" s="27">
        <f t="shared" si="14"/>
        <v>2.2533407669158349E-2</v>
      </c>
      <c r="AN52" s="27">
        <f t="shared" si="14"/>
        <v>2.3113408749133323E-2</v>
      </c>
      <c r="AO52" s="27">
        <f t="shared" si="14"/>
        <v>2.3666180496770405E-2</v>
      </c>
      <c r="AP52" s="27">
        <f t="shared" si="14"/>
        <v>2.4227233631220365E-2</v>
      </c>
      <c r="AQ52" s="27">
        <f t="shared" si="14"/>
        <v>2.4805510619978249E-2</v>
      </c>
      <c r="AR52" s="27">
        <f t="shared" si="14"/>
        <v>2.5403733400418606E-2</v>
      </c>
      <c r="AS52" s="27">
        <f t="shared" si="14"/>
        <v>2.6005753178240911E-2</v>
      </c>
      <c r="AT52" s="27">
        <f t="shared" si="14"/>
        <v>2.616496629266998E-2</v>
      </c>
      <c r="AU52" s="27">
        <f t="shared" si="14"/>
        <v>2.6232789203443716E-2</v>
      </c>
      <c r="AV52" s="27">
        <f t="shared" si="14"/>
        <v>2.6294178857071242E-2</v>
      </c>
      <c r="AW52" s="27">
        <f t="shared" si="14"/>
        <v>2.6314114866294425E-2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7.0904798648479081E-2</v>
      </c>
      <c r="L53" s="27">
        <f t="shared" si="14"/>
        <v>7.183848811386527E-2</v>
      </c>
      <c r="M53" s="27">
        <f t="shared" si="14"/>
        <v>7.3338261222908901E-2</v>
      </c>
      <c r="N53" s="27">
        <f t="shared" si="14"/>
        <v>7.3768889900085594E-2</v>
      </c>
      <c r="O53" s="27">
        <f t="shared" si="14"/>
        <v>7.3504831661853245E-2</v>
      </c>
      <c r="P53" s="27">
        <f t="shared" si="14"/>
        <v>7.2548895925592466E-2</v>
      </c>
      <c r="Q53" s="27">
        <f t="shared" si="14"/>
        <v>7.2146468817327503E-2</v>
      </c>
      <c r="R53" s="27">
        <f t="shared" si="14"/>
        <v>7.1835339545248789E-2</v>
      </c>
      <c r="S53" s="27">
        <f t="shared" si="14"/>
        <v>6.0553456843002784E-2</v>
      </c>
      <c r="T53" s="27">
        <f t="shared" si="14"/>
        <v>6.2951682414288154E-2</v>
      </c>
      <c r="U53" s="27">
        <f t="shared" si="14"/>
        <v>6.3997917582676492E-2</v>
      </c>
      <c r="V53" s="27">
        <f t="shared" si="14"/>
        <v>6.4704814489684223E-2</v>
      </c>
      <c r="W53" s="27">
        <f t="shared" si="14"/>
        <v>6.5662173338773125E-2</v>
      </c>
      <c r="X53" s="27">
        <f t="shared" si="14"/>
        <v>6.6975912481598718E-2</v>
      </c>
      <c r="Y53" s="27">
        <f t="shared" si="14"/>
        <v>6.8549182364722974E-2</v>
      </c>
      <c r="Z53" s="27">
        <f t="shared" si="14"/>
        <v>7.0417754733656912E-2</v>
      </c>
      <c r="AA53" s="27">
        <f t="shared" si="14"/>
        <v>7.2478338426399641E-2</v>
      </c>
      <c r="AB53" s="27">
        <f t="shared" si="14"/>
        <v>7.4673412327240563E-2</v>
      </c>
      <c r="AC53" s="27">
        <f t="shared" si="14"/>
        <v>7.6834320668736911E-2</v>
      </c>
      <c r="AD53" s="27">
        <f t="shared" si="14"/>
        <v>7.9703008773151771E-2</v>
      </c>
      <c r="AE53" s="27">
        <f t="shared" si="14"/>
        <v>8.2779319627968612E-2</v>
      </c>
      <c r="AF53" s="27">
        <f t="shared" si="14"/>
        <v>8.6064114013043286E-2</v>
      </c>
      <c r="AG53" s="27">
        <f t="shared" si="14"/>
        <v>8.9959045978416391E-2</v>
      </c>
      <c r="AH53" s="27">
        <f t="shared" si="14"/>
        <v>9.3558178174586948E-2</v>
      </c>
      <c r="AI53" s="27">
        <f t="shared" si="14"/>
        <v>9.7543107853545877E-2</v>
      </c>
      <c r="AJ53" s="27">
        <f t="shared" si="14"/>
        <v>0.10196318119330461</v>
      </c>
      <c r="AK53" s="27">
        <f t="shared" si="14"/>
        <v>0.10604329454240757</v>
      </c>
      <c r="AL53" s="27">
        <f t="shared" si="14"/>
        <v>0.11019139299341679</v>
      </c>
      <c r="AM53" s="27">
        <f t="shared" si="14"/>
        <v>0.11433963603604952</v>
      </c>
      <c r="AN53" s="27">
        <f t="shared" si="14"/>
        <v>0.11899637656643992</v>
      </c>
      <c r="AO53" s="27">
        <f t="shared" si="14"/>
        <v>0.12331177095877871</v>
      </c>
      <c r="AP53" s="27">
        <f t="shared" si="14"/>
        <v>0.12766661279812638</v>
      </c>
      <c r="AQ53" s="27">
        <f t="shared" si="14"/>
        <v>0.13215440513890955</v>
      </c>
      <c r="AR53" s="27">
        <f t="shared" si="14"/>
        <v>0.13680171193519958</v>
      </c>
      <c r="AS53" s="27">
        <f t="shared" si="14"/>
        <v>0.1415894383303804</v>
      </c>
      <c r="AT53" s="27">
        <f t="shared" si="14"/>
        <v>0.1417639901909151</v>
      </c>
      <c r="AU53" s="27">
        <f t="shared" si="14"/>
        <v>0.14100314357705207</v>
      </c>
      <c r="AV53" s="27">
        <f t="shared" si="14"/>
        <v>0.14018796555590538</v>
      </c>
      <c r="AW53" s="27">
        <f t="shared" si="14"/>
        <v>0.13896364939670722</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6.6042852152238094</v>
      </c>
      <c r="U54" s="22">
        <f t="shared" si="15"/>
        <v>6.6025684169352203</v>
      </c>
      <c r="V54" s="22">
        <f t="shared" si="15"/>
        <v>6.6014868305049577</v>
      </c>
      <c r="W54" s="22">
        <f t="shared" si="15"/>
        <v>6.6005681257994508</v>
      </c>
      <c r="X54" s="22">
        <f t="shared" si="15"/>
        <v>6.5995424038936434</v>
      </c>
      <c r="Y54" s="22">
        <f t="shared" si="15"/>
        <v>6.5983631780454619</v>
      </c>
      <c r="Z54" s="22">
        <f t="shared" si="15"/>
        <v>6.5971241712512239</v>
      </c>
      <c r="AA54" s="22">
        <f t="shared" si="15"/>
        <v>6.5957642528021454</v>
      </c>
      <c r="AB54" s="22">
        <f t="shared" si="15"/>
        <v>6.594332298362966</v>
      </c>
      <c r="AC54" s="22">
        <f t="shared" si="15"/>
        <v>6.5928557661165899</v>
      </c>
      <c r="AD54" s="22">
        <f t="shared" si="15"/>
        <v>6.5914087042240421</v>
      </c>
      <c r="AE54" s="22">
        <f t="shared" si="15"/>
        <v>6.5897121694283252</v>
      </c>
      <c r="AF54" s="22">
        <f t="shared" si="15"/>
        <v>6.5879502534324397</v>
      </c>
      <c r="AG54" s="22">
        <f t="shared" si="15"/>
        <v>6.5861262120280504</v>
      </c>
      <c r="AH54" s="22">
        <f t="shared" si="15"/>
        <v>6.5840825367148605</v>
      </c>
      <c r="AI54" s="22">
        <f t="shared" si="15"/>
        <v>6.5821887148453193</v>
      </c>
      <c r="AJ54" s="22">
        <f t="shared" si="15"/>
        <v>6.5802043215920403</v>
      </c>
      <c r="AK54" s="22">
        <f t="shared" si="15"/>
        <v>6.5780869550268894</v>
      </c>
      <c r="AL54" s="22">
        <f t="shared" si="15"/>
        <v>6.5761330442639245</v>
      </c>
      <c r="AM54" s="22">
        <f t="shared" si="15"/>
        <v>6.5741856191244104</v>
      </c>
      <c r="AN54" s="22">
        <f t="shared" si="15"/>
        <v>6.5722693960157645</v>
      </c>
      <c r="AO54" s="22">
        <f t="shared" si="15"/>
        <v>6.5702305130032013</v>
      </c>
      <c r="AP54" s="22">
        <f t="shared" si="15"/>
        <v>6.5683441997115697</v>
      </c>
      <c r="AQ54" s="22">
        <f t="shared" si="15"/>
        <v>6.5664742649301147</v>
      </c>
      <c r="AR54" s="22">
        <f t="shared" si="15"/>
        <v>6.5645895538166226</v>
      </c>
      <c r="AS54" s="22">
        <f t="shared" si="15"/>
        <v>6.5626829690139603</v>
      </c>
      <c r="AT54" s="22">
        <f t="shared" si="15"/>
        <v>6.5607856000431974</v>
      </c>
      <c r="AU54" s="22">
        <f t="shared" si="15"/>
        <v>6.56037729248128</v>
      </c>
      <c r="AV54" s="22">
        <f t="shared" si="15"/>
        <v>6.5602713275569711</v>
      </c>
      <c r="AW54" s="22">
        <f t="shared" si="15"/>
        <v>6.5601871872641286</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4.3588282420477152E-2</v>
      </c>
      <c r="U55" s="22">
        <f t="shared" si="16"/>
        <v>4.3576951551772471E-2</v>
      </c>
      <c r="V55" s="22">
        <f t="shared" si="16"/>
        <v>4.3569813081332731E-2</v>
      </c>
      <c r="W55" s="22">
        <f t="shared" si="16"/>
        <v>4.3563749630276392E-2</v>
      </c>
      <c r="X55" s="22">
        <f t="shared" si="16"/>
        <v>4.3556979865698058E-2</v>
      </c>
      <c r="Y55" s="22">
        <f t="shared" si="16"/>
        <v>4.3549196975100048E-2</v>
      </c>
      <c r="Z55" s="22">
        <f t="shared" si="16"/>
        <v>4.3541019530258088E-2</v>
      </c>
      <c r="AA55" s="22">
        <f t="shared" si="15"/>
        <v>4.3532044068494168E-2</v>
      </c>
      <c r="AB55" s="22">
        <f t="shared" si="15"/>
        <v>4.35225931691956E-2</v>
      </c>
      <c r="AC55" s="22">
        <f t="shared" si="15"/>
        <v>4.3512848056369506E-2</v>
      </c>
      <c r="AD55" s="22">
        <f t="shared" si="15"/>
        <v>4.3503297447878682E-2</v>
      </c>
      <c r="AE55" s="22">
        <f t="shared" si="15"/>
        <v>4.3492100318226957E-2</v>
      </c>
      <c r="AF55" s="22">
        <f t="shared" si="15"/>
        <v>4.3480471672654106E-2</v>
      </c>
      <c r="AG55" s="22">
        <f t="shared" si="15"/>
        <v>4.3468432999385138E-2</v>
      </c>
      <c r="AH55" s="22">
        <f t="shared" si="15"/>
        <v>4.3454944742318098E-2</v>
      </c>
      <c r="AI55" s="22">
        <f t="shared" si="15"/>
        <v>4.3442445517979107E-2</v>
      </c>
      <c r="AJ55" s="22">
        <f t="shared" si="15"/>
        <v>4.3429348522507467E-2</v>
      </c>
      <c r="AK55" s="22">
        <f t="shared" si="15"/>
        <v>4.3415373903177484E-2</v>
      </c>
      <c r="AL55" s="22">
        <f t="shared" si="15"/>
        <v>4.3402478092141906E-2</v>
      </c>
      <c r="AM55" s="22">
        <f t="shared" si="15"/>
        <v>4.3389625086221108E-2</v>
      </c>
      <c r="AN55" s="22">
        <f t="shared" si="15"/>
        <v>4.3376978013704055E-2</v>
      </c>
      <c r="AO55" s="22">
        <f t="shared" si="15"/>
        <v>4.3363521385821134E-2</v>
      </c>
      <c r="AP55" s="22">
        <f t="shared" si="15"/>
        <v>4.3351071718096365E-2</v>
      </c>
      <c r="AQ55" s="22">
        <f t="shared" si="15"/>
        <v>4.333873014853877E-2</v>
      </c>
      <c r="AR55" s="22">
        <f t="shared" si="15"/>
        <v>4.3326291055189731E-2</v>
      </c>
      <c r="AS55" s="22">
        <f t="shared" si="15"/>
        <v>4.3313707595492149E-2</v>
      </c>
      <c r="AT55" s="22">
        <f t="shared" si="15"/>
        <v>4.3301184960285115E-2</v>
      </c>
      <c r="AU55" s="22">
        <f t="shared" si="15"/>
        <v>4.3298490130376448E-2</v>
      </c>
      <c r="AV55" s="22">
        <f t="shared" si="15"/>
        <v>4.3297790761876023E-2</v>
      </c>
      <c r="AW55" s="22">
        <f t="shared" si="15"/>
        <v>4.3297235435943257E-2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2.9657034583387558</v>
      </c>
      <c r="U56" s="22">
        <f t="shared" si="15"/>
        <v>2.9785203657401711</v>
      </c>
      <c r="V56" s="22">
        <f t="shared" si="15"/>
        <v>2.9865950435957203</v>
      </c>
      <c r="W56" s="22">
        <f t="shared" si="15"/>
        <v>2.9934537137248642</v>
      </c>
      <c r="X56" s="22">
        <f t="shared" si="15"/>
        <v>3.0011113300993242</v>
      </c>
      <c r="Y56" s="22">
        <f t="shared" si="15"/>
        <v>3.0099149435476535</v>
      </c>
      <c r="Z56" s="22">
        <f t="shared" si="15"/>
        <v>3.0191648568642107</v>
      </c>
      <c r="AA56" s="22">
        <f t="shared" si="15"/>
        <v>3.0293174466886432</v>
      </c>
      <c r="AB56" s="22">
        <f t="shared" si="15"/>
        <v>3.0400078274817584</v>
      </c>
      <c r="AC56" s="22">
        <f t="shared" si="15"/>
        <v>3.0510310077835987</v>
      </c>
      <c r="AD56" s="22">
        <f t="shared" si="15"/>
        <v>3.0618341745878643</v>
      </c>
      <c r="AE56" s="22">
        <f t="shared" si="15"/>
        <v>3.074499803115406</v>
      </c>
      <c r="AF56" s="22">
        <f t="shared" si="15"/>
        <v>3.0876535406968308</v>
      </c>
      <c r="AG56" s="22">
        <f t="shared" si="15"/>
        <v>3.1012710809354167</v>
      </c>
      <c r="AH56" s="22">
        <f t="shared" si="15"/>
        <v>3.1165283172815856</v>
      </c>
      <c r="AI56" s="22">
        <f t="shared" si="15"/>
        <v>3.1306668096706085</v>
      </c>
      <c r="AJ56" s="22">
        <f t="shared" si="15"/>
        <v>3.1454814706265948</v>
      </c>
      <c r="AK56" s="22">
        <f t="shared" si="15"/>
        <v>3.1612888554432925</v>
      </c>
      <c r="AL56" s="22">
        <f t="shared" si="15"/>
        <v>3.1758759467084774</v>
      </c>
      <c r="AM56" s="22">
        <f t="shared" si="15"/>
        <v>3.1904146189859648</v>
      </c>
      <c r="AN56" s="22">
        <f t="shared" si="15"/>
        <v>3.2047203497798442</v>
      </c>
      <c r="AO56" s="22">
        <f t="shared" si="15"/>
        <v>3.2199418087876062</v>
      </c>
      <c r="AP56" s="22">
        <f t="shared" si="15"/>
        <v>3.234024245233162</v>
      </c>
      <c r="AQ56" s="22">
        <f t="shared" si="15"/>
        <v>3.2479844064820913</v>
      </c>
      <c r="AR56" s="22">
        <f t="shared" si="15"/>
        <v>3.2620548817269688</v>
      </c>
      <c r="AS56" s="22">
        <f t="shared" si="15"/>
        <v>3.2762886569066625</v>
      </c>
      <c r="AT56" s="22">
        <f t="shared" si="15"/>
        <v>3.2904536304892997</v>
      </c>
      <c r="AU56" s="22">
        <f t="shared" si="15"/>
        <v>3.2935018862146279</v>
      </c>
      <c r="AV56" s="22">
        <f t="shared" si="15"/>
        <v>3.2942929766017031</v>
      </c>
      <c r="AW56" s="22">
        <f t="shared" si="15"/>
        <v>3.2949211332985402</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0.32056321299147922</v>
      </c>
      <c r="M57" s="22">
        <f t="shared" si="15"/>
        <v>0.32309177745176459</v>
      </c>
      <c r="N57" s="22">
        <f t="shared" si="15"/>
        <v>0.32471664946511047</v>
      </c>
      <c r="O57" s="22">
        <f t="shared" si="15"/>
        <v>0.32579638434951891</v>
      </c>
      <c r="P57" s="22">
        <f t="shared" si="15"/>
        <v>0.32632035510276458</v>
      </c>
      <c r="Q57" s="22">
        <f t="shared" si="15"/>
        <v>0.32747800149861978</v>
      </c>
      <c r="R57" s="22">
        <f t="shared" si="15"/>
        <v>0.32880601635823309</v>
      </c>
      <c r="S57" s="22">
        <f t="shared" si="15"/>
        <v>0.31892223343944798</v>
      </c>
      <c r="T57" s="22">
        <f t="shared" si="15"/>
        <v>0.32227575315697121</v>
      </c>
      <c r="U57" s="22">
        <f t="shared" si="15"/>
        <v>0.3243028206510829</v>
      </c>
      <c r="V57" s="22">
        <f t="shared" si="15"/>
        <v>0.32603799422216245</v>
      </c>
      <c r="W57" s="22">
        <f t="shared" si="15"/>
        <v>0.32808998669337819</v>
      </c>
      <c r="X57" s="22">
        <f t="shared" si="15"/>
        <v>0.33056967656109465</v>
      </c>
      <c r="Y57" s="22">
        <f t="shared" si="15"/>
        <v>0.33305373605499911</v>
      </c>
      <c r="Z57" s="22">
        <f t="shared" si="15"/>
        <v>0.33589950033387794</v>
      </c>
      <c r="AA57" s="22">
        <f t="shared" si="15"/>
        <v>0.33899861761087846</v>
      </c>
      <c r="AB57" s="22">
        <f t="shared" si="15"/>
        <v>0.34229003642496647</v>
      </c>
      <c r="AC57" s="22">
        <f t="shared" si="15"/>
        <v>0.34559397737484987</v>
      </c>
      <c r="AD57" s="22">
        <f t="shared" si="15"/>
        <v>0.3494387044260413</v>
      </c>
      <c r="AE57" s="22">
        <f t="shared" si="15"/>
        <v>0.35355271502150287</v>
      </c>
      <c r="AF57" s="22">
        <f t="shared" si="15"/>
        <v>0.3579372834095142</v>
      </c>
      <c r="AG57" s="22">
        <f t="shared" si="15"/>
        <v>0.36302467743009975</v>
      </c>
      <c r="AH57" s="22">
        <f t="shared" si="15"/>
        <v>0.36784227638665579</v>
      </c>
      <c r="AI57" s="22">
        <f t="shared" si="15"/>
        <v>0.37287650448591436</v>
      </c>
      <c r="AJ57" s="22">
        <f t="shared" si="15"/>
        <v>0.37842745808182143</v>
      </c>
      <c r="AK57" s="22">
        <f t="shared" si="15"/>
        <v>0.3836553772117296</v>
      </c>
      <c r="AL57" s="22">
        <f t="shared" si="15"/>
        <v>0.38900070458886199</v>
      </c>
      <c r="AM57" s="22">
        <f t="shared" si="15"/>
        <v>0.39438887912750603</v>
      </c>
      <c r="AN57" s="22">
        <f t="shared" si="15"/>
        <v>0.40014579596715671</v>
      </c>
      <c r="AO57" s="22">
        <f t="shared" si="15"/>
        <v>0.40557008813091078</v>
      </c>
      <c r="AP57" s="22">
        <f t="shared" si="15"/>
        <v>0.41107707279702382</v>
      </c>
      <c r="AQ57" s="22">
        <f t="shared" si="15"/>
        <v>0.41676934419166684</v>
      </c>
      <c r="AR57" s="22">
        <f t="shared" si="15"/>
        <v>0.42267651687241276</v>
      </c>
      <c r="AS57" s="22">
        <f t="shared" si="15"/>
        <v>0.42854568523305009</v>
      </c>
      <c r="AT57" s="22">
        <f t="shared" si="15"/>
        <v>0.42932836056201623</v>
      </c>
      <c r="AU57" s="22">
        <f t="shared" si="15"/>
        <v>0.42908292650186086</v>
      </c>
      <c r="AV57" s="22">
        <f t="shared" si="15"/>
        <v>0.42878500851689261</v>
      </c>
      <c r="AW57" s="22">
        <f t="shared" si="15"/>
        <v>0.42803713075529093</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0.93731746283627526</v>
      </c>
      <c r="M58" s="22">
        <f t="shared" si="15"/>
        <v>0.94471091139331731</v>
      </c>
      <c r="N58" s="22">
        <f t="shared" si="15"/>
        <v>0.94946198965576145</v>
      </c>
      <c r="O58" s="22">
        <f t="shared" si="15"/>
        <v>0.95261910289076102</v>
      </c>
      <c r="P58" s="22">
        <f t="shared" si="15"/>
        <v>0.954151178054501</v>
      </c>
      <c r="Q58" s="22">
        <f t="shared" si="15"/>
        <v>0.95753610227115837</v>
      </c>
      <c r="R58" s="22">
        <f t="shared" si="15"/>
        <v>0.96141917889497153</v>
      </c>
      <c r="S58" s="22">
        <f t="shared" si="15"/>
        <v>0.93251928660163341</v>
      </c>
      <c r="T58" s="22">
        <f t="shared" si="15"/>
        <v>0.94232488021253802</v>
      </c>
      <c r="U58" s="22">
        <f t="shared" si="15"/>
        <v>0.94825196630219832</v>
      </c>
      <c r="V58" s="22">
        <f t="shared" si="15"/>
        <v>0.95332556309469152</v>
      </c>
      <c r="W58" s="22">
        <f t="shared" si="15"/>
        <v>0.95932552908870028</v>
      </c>
      <c r="X58" s="22">
        <f t="shared" si="15"/>
        <v>0.96657606976596322</v>
      </c>
      <c r="Y58" s="22">
        <f t="shared" si="15"/>
        <v>0.97383938710244966</v>
      </c>
      <c r="Z58" s="22">
        <f t="shared" si="15"/>
        <v>0.98216031865544018</v>
      </c>
      <c r="AA58" s="22">
        <f t="shared" si="15"/>
        <v>0.99122204696793803</v>
      </c>
      <c r="AB58" s="22">
        <f t="shared" si="15"/>
        <v>1.0008460593527735</v>
      </c>
      <c r="AC58" s="22">
        <f t="shared" si="15"/>
        <v>1.0105066860965788</v>
      </c>
      <c r="AD58" s="22">
        <f t="shared" si="15"/>
        <v>1.0217485555902457</v>
      </c>
      <c r="AE58" s="22">
        <f t="shared" si="15"/>
        <v>1.0337778022946138</v>
      </c>
      <c r="AF58" s="22">
        <f t="shared" si="15"/>
        <v>1.0465981520744001</v>
      </c>
      <c r="AG58" s="22">
        <f t="shared" si="15"/>
        <v>1.0614735434561009</v>
      </c>
      <c r="AH58" s="22">
        <f t="shared" si="15"/>
        <v>1.0755600619582779</v>
      </c>
      <c r="AI58" s="22">
        <f t="shared" si="15"/>
        <v>1.0902799977403717</v>
      </c>
      <c r="AJ58" s="22">
        <f t="shared" si="15"/>
        <v>1.1065108237677352</v>
      </c>
      <c r="AK58" s="22">
        <f t="shared" si="15"/>
        <v>1.1217971064607186</v>
      </c>
      <c r="AL58" s="22">
        <f t="shared" si="15"/>
        <v>1.137426687436051</v>
      </c>
      <c r="AM58" s="22">
        <f t="shared" si="15"/>
        <v>1.1531815522589683</v>
      </c>
      <c r="AN58" s="22">
        <f t="shared" si="15"/>
        <v>1.1700146087895202</v>
      </c>
      <c r="AO58" s="22">
        <f t="shared" si="15"/>
        <v>1.1858750804923284</v>
      </c>
      <c r="AP58" s="22">
        <f t="shared" si="15"/>
        <v>1.2019773426544453</v>
      </c>
      <c r="AQ58" s="22">
        <f t="shared" si="15"/>
        <v>1.2186213777937613</v>
      </c>
      <c r="AR58" s="22">
        <f t="shared" si="15"/>
        <v>1.2358937780108121</v>
      </c>
      <c r="AS58" s="22">
        <f t="shared" si="15"/>
        <v>1.2530550547069554</v>
      </c>
      <c r="AT58" s="22">
        <f t="shared" si="15"/>
        <v>1.2553435744866432</v>
      </c>
      <c r="AU58" s="22">
        <f t="shared" si="15"/>
        <v>1.2546259324702318</v>
      </c>
      <c r="AV58" s="22">
        <f t="shared" si="15"/>
        <v>1.2537548289920819</v>
      </c>
      <c r="AW58" s="22">
        <f t="shared" si="15"/>
        <v>1.2515680562820308</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5.0141199304605817E-2</v>
      </c>
      <c r="M59" s="22">
        <f t="shared" si="15"/>
        <v>5.0536707115294892E-2</v>
      </c>
      <c r="N59" s="22">
        <f t="shared" si="15"/>
        <v>5.0790863013925151E-2</v>
      </c>
      <c r="O59" s="22">
        <f t="shared" si="15"/>
        <v>5.0959750770976343E-2</v>
      </c>
      <c r="P59" s="22">
        <f t="shared" si="15"/>
        <v>5.1041708153806126E-2</v>
      </c>
      <c r="Q59" s="22">
        <f t="shared" si="15"/>
        <v>5.122278251388987E-2</v>
      </c>
      <c r="R59" s="22">
        <f t="shared" si="15"/>
        <v>5.1430505218981189E-2</v>
      </c>
      <c r="S59" s="22">
        <f t="shared" si="15"/>
        <v>4.9884523930019499E-2</v>
      </c>
      <c r="T59" s="22">
        <f t="shared" si="15"/>
        <v>5.0409067900486659E-2</v>
      </c>
      <c r="U59" s="22">
        <f t="shared" si="15"/>
        <v>5.072613358708758E-2</v>
      </c>
      <c r="V59" s="22">
        <f t="shared" si="15"/>
        <v>5.0997542408591695E-2</v>
      </c>
      <c r="W59" s="22">
        <f t="shared" si="15"/>
        <v>5.1318506759150256E-2</v>
      </c>
      <c r="X59" s="22">
        <f t="shared" si="15"/>
        <v>5.1706369804040822E-2</v>
      </c>
      <c r="Y59" s="22">
        <f t="shared" si="15"/>
        <v>5.2094916328160164E-2</v>
      </c>
      <c r="Z59" s="22">
        <f t="shared" si="15"/>
        <v>5.2540039249625817E-2</v>
      </c>
      <c r="AA59" s="22">
        <f t="shared" si="15"/>
        <v>5.3024790620827475E-2</v>
      </c>
      <c r="AB59" s="22">
        <f t="shared" si="15"/>
        <v>5.3539621019524863E-2</v>
      </c>
      <c r="AC59" s="22">
        <f t="shared" si="15"/>
        <v>5.4056410079981292E-2</v>
      </c>
      <c r="AD59" s="22">
        <f t="shared" si="15"/>
        <v>5.4657786711899185E-2</v>
      </c>
      <c r="AE59" s="22">
        <f t="shared" si="15"/>
        <v>5.5301283585053436E-2</v>
      </c>
      <c r="AF59" s="22">
        <f t="shared" si="15"/>
        <v>5.5987100012198469E-2</v>
      </c>
      <c r="AG59" s="22">
        <f t="shared" si="15"/>
        <v>5.678284957792927E-2</v>
      </c>
      <c r="AH59" s="22">
        <f t="shared" si="15"/>
        <v>5.7536398892574926E-2</v>
      </c>
      <c r="AI59" s="22">
        <f t="shared" si="15"/>
        <v>5.8323832460245355E-2</v>
      </c>
      <c r="AJ59" s="22">
        <f t="shared" si="15"/>
        <v>5.9192090137056182E-2</v>
      </c>
      <c r="AK59" s="22">
        <f t="shared" si="15"/>
        <v>6.0009820071177014E-2</v>
      </c>
      <c r="AL59" s="22">
        <f t="shared" si="15"/>
        <v>6.0845914527755479E-2</v>
      </c>
      <c r="AM59" s="22">
        <f t="shared" si="15"/>
        <v>6.1688710963781146E-2</v>
      </c>
      <c r="AN59" s="22">
        <f t="shared" si="15"/>
        <v>6.2589184576904794E-2</v>
      </c>
      <c r="AO59" s="22">
        <f t="shared" si="15"/>
        <v>6.3437630385552321E-2</v>
      </c>
      <c r="AP59" s="22">
        <f t="shared" si="15"/>
        <v>6.4299010620465072E-2</v>
      </c>
      <c r="AQ59" s="22">
        <f t="shared" si="15"/>
        <v>6.5189372654933103E-2</v>
      </c>
      <c r="AR59" s="22">
        <f t="shared" si="15"/>
        <v>6.6113348678095415E-2</v>
      </c>
      <c r="AS59" s="22">
        <f t="shared" si="15"/>
        <v>6.7031380219446435E-2</v>
      </c>
      <c r="AT59" s="22">
        <f t="shared" si="15"/>
        <v>6.7153803124103115E-2</v>
      </c>
      <c r="AU59" s="22">
        <f t="shared" si="15"/>
        <v>6.7115413322567416E-2</v>
      </c>
      <c r="AV59" s="22">
        <f t="shared" si="15"/>
        <v>6.7068814198103538E-2</v>
      </c>
      <c r="AW59" s="22">
        <f t="shared" si="15"/>
        <v>6.6951834187983242E-2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0.39653071954810198</v>
      </c>
      <c r="M60" s="22">
        <f t="shared" si="15"/>
        <v>0.39521014945095029</v>
      </c>
      <c r="N60" s="22">
        <f t="shared" si="15"/>
        <v>0.38993263522397309</v>
      </c>
      <c r="O60" s="22">
        <f t="shared" si="15"/>
        <v>0.382272194437701</v>
      </c>
      <c r="P60" s="22">
        <f t="shared" si="15"/>
        <v>0.37238723301511378</v>
      </c>
      <c r="Q60" s="22">
        <f t="shared" si="15"/>
        <v>0.36459067483623864</v>
      </c>
      <c r="R60" s="22">
        <f t="shared" si="15"/>
        <v>0.3572142444544395</v>
      </c>
      <c r="S60" s="22">
        <f t="shared" si="15"/>
        <v>0.31424438153263862</v>
      </c>
      <c r="T60" s="22">
        <f t="shared" si="15"/>
        <v>0.3193487027496259</v>
      </c>
      <c r="U60" s="22">
        <f t="shared" si="15"/>
        <v>0.32003071631751451</v>
      </c>
      <c r="V60" s="22">
        <f t="shared" si="15"/>
        <v>0.3196187643927515</v>
      </c>
      <c r="W60" s="22">
        <f t="shared" si="15"/>
        <v>0.31997865239462103</v>
      </c>
      <c r="X60" s="22">
        <f t="shared" si="15"/>
        <v>0.32140590673548131</v>
      </c>
      <c r="Y60" s="22">
        <f t="shared" si="15"/>
        <v>0.32327474894920888</v>
      </c>
      <c r="Z60" s="22">
        <f t="shared" si="15"/>
        <v>0.32596074346768161</v>
      </c>
      <c r="AA60" s="22">
        <f t="shared" si="15"/>
        <v>0.32912557430500838</v>
      </c>
      <c r="AB60" s="22">
        <f t="shared" si="15"/>
        <v>0.33258002079289994</v>
      </c>
      <c r="AC60" s="22">
        <f t="shared" si="15"/>
        <v>0.33582115512457722</v>
      </c>
      <c r="AD60" s="22">
        <f t="shared" si="15"/>
        <v>0.33789452808364595</v>
      </c>
      <c r="AE60" s="22">
        <f t="shared" si="15"/>
        <v>0.3402606159138189</v>
      </c>
      <c r="AF60" s="22">
        <f t="shared" si="15"/>
        <v>0.34288738971632887</v>
      </c>
      <c r="AG60" s="22">
        <f t="shared" si="15"/>
        <v>0.34681321850900065</v>
      </c>
      <c r="AH60" s="22">
        <f t="shared" si="15"/>
        <v>0.3495694742670416</v>
      </c>
      <c r="AI60" s="22">
        <f t="shared" si="15"/>
        <v>0.35276912591782955</v>
      </c>
      <c r="AJ60" s="22">
        <f t="shared" si="15"/>
        <v>0.35666367344072974</v>
      </c>
      <c r="AK60" s="22">
        <f t="shared" si="15"/>
        <v>0.35928628878412144</v>
      </c>
      <c r="AL60" s="22">
        <f t="shared" si="15"/>
        <v>0.36167193340892528</v>
      </c>
      <c r="AM60" s="22">
        <f t="shared" si="15"/>
        <v>0.36365333815275047</v>
      </c>
      <c r="AN60" s="22">
        <f t="shared" si="15"/>
        <v>0.36811395965213678</v>
      </c>
      <c r="AO60" s="22">
        <f t="shared" si="15"/>
        <v>0.37145763720927594</v>
      </c>
      <c r="AP60" s="22">
        <f t="shared" si="15"/>
        <v>0.37457252212059405</v>
      </c>
      <c r="AQ60" s="22">
        <f t="shared" si="15"/>
        <v>0.37765900622878934</v>
      </c>
      <c r="AR60" s="22">
        <f t="shared" si="15"/>
        <v>0.38075946903541186</v>
      </c>
      <c r="AS60" s="22">
        <f t="shared" si="15"/>
        <v>0.38367954492211653</v>
      </c>
      <c r="AT60" s="22">
        <f t="shared" si="15"/>
        <v>0.37679221645938232</v>
      </c>
      <c r="AU60" s="22">
        <f t="shared" si="15"/>
        <v>0.36805423943121995</v>
      </c>
      <c r="AV60" s="22">
        <f t="shared" si="15"/>
        <v>0.35931383793010313</v>
      </c>
      <c r="AW60" s="22">
        <f t="shared" si="15"/>
        <v>0.34989005084485175</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2.6602988559851242</v>
      </c>
      <c r="L61" s="22">
        <f t="shared" si="15"/>
        <v>2.6372269335947092</v>
      </c>
      <c r="M61" s="22">
        <f t="shared" si="15"/>
        <v>2.6284441511866348</v>
      </c>
      <c r="N61" s="22">
        <f t="shared" si="15"/>
        <v>2.5933447201068058</v>
      </c>
      <c r="O61" s="22">
        <f t="shared" si="15"/>
        <v>2.5423970387070205</v>
      </c>
      <c r="P61" s="22">
        <f t="shared" ref="L61:AW67" si="17">P1470</f>
        <v>2.4766546252796311</v>
      </c>
      <c r="Q61" s="22">
        <f t="shared" si="17"/>
        <v>2.4248016610449814</v>
      </c>
      <c r="R61" s="22">
        <f t="shared" si="17"/>
        <v>2.375742862022205</v>
      </c>
      <c r="S61" s="22">
        <f t="shared" si="17"/>
        <v>2.0899610190432036</v>
      </c>
      <c r="T61" s="22">
        <f t="shared" si="17"/>
        <v>2.1239085866024059</v>
      </c>
      <c r="U61" s="22">
        <f t="shared" si="17"/>
        <v>2.1284444887699916</v>
      </c>
      <c r="V61" s="22">
        <f t="shared" si="17"/>
        <v>2.1257046992460693</v>
      </c>
      <c r="W61" s="22">
        <f t="shared" si="17"/>
        <v>2.1280982246019104</v>
      </c>
      <c r="X61" s="22">
        <f t="shared" si="17"/>
        <v>2.1375905373112407</v>
      </c>
      <c r="Y61" s="22">
        <f t="shared" si="17"/>
        <v>2.150019740845075</v>
      </c>
      <c r="Z61" s="22">
        <f t="shared" si="17"/>
        <v>2.1678836205860366</v>
      </c>
      <c r="AA61" s="22">
        <f t="shared" si="17"/>
        <v>2.1889321212771828</v>
      </c>
      <c r="AB61" s="22">
        <f t="shared" si="17"/>
        <v>2.2119067834393267</v>
      </c>
      <c r="AC61" s="22">
        <f t="shared" si="17"/>
        <v>2.2334627596437397</v>
      </c>
      <c r="AD61" s="22">
        <f t="shared" si="17"/>
        <v>2.2472522461613913</v>
      </c>
      <c r="AE61" s="22">
        <f t="shared" si="17"/>
        <v>2.2629885062929995</v>
      </c>
      <c r="AF61" s="22">
        <f t="shared" si="17"/>
        <v>2.28045852381985</v>
      </c>
      <c r="AG61" s="22">
        <f t="shared" si="17"/>
        <v>2.3065682321433685</v>
      </c>
      <c r="AH61" s="22">
        <f t="shared" si="17"/>
        <v>2.3248994018677847</v>
      </c>
      <c r="AI61" s="22">
        <f t="shared" si="17"/>
        <v>2.3461794871060611</v>
      </c>
      <c r="AJ61" s="22">
        <f t="shared" si="17"/>
        <v>2.3720811515048794</v>
      </c>
      <c r="AK61" s="22">
        <f t="shared" si="17"/>
        <v>2.3895235121571221</v>
      </c>
      <c r="AL61" s="22">
        <f t="shared" si="17"/>
        <v>2.4053898396529805</v>
      </c>
      <c r="AM61" s="22">
        <f t="shared" si="17"/>
        <v>2.4185676685049868</v>
      </c>
      <c r="AN61" s="22">
        <f t="shared" si="17"/>
        <v>2.4482341497606113</v>
      </c>
      <c r="AO61" s="22">
        <f t="shared" si="17"/>
        <v>2.4704721153865608</v>
      </c>
      <c r="AP61" s="22">
        <f t="shared" si="17"/>
        <v>2.4911884381787459</v>
      </c>
      <c r="AQ61" s="22">
        <f t="shared" si="17"/>
        <v>2.5117158743116157</v>
      </c>
      <c r="AR61" s="22">
        <f t="shared" si="17"/>
        <v>2.5323362792818838</v>
      </c>
      <c r="AS61" s="22">
        <f t="shared" si="17"/>
        <v>2.5517569758305245</v>
      </c>
      <c r="AT61" s="22">
        <f t="shared" si="17"/>
        <v>2.5059510717050237</v>
      </c>
      <c r="AU61" s="22">
        <f t="shared" si="17"/>
        <v>2.4478369654636136</v>
      </c>
      <c r="AV61" s="22">
        <f t="shared" si="17"/>
        <v>2.3897067346571679</v>
      </c>
      <c r="AW61" s="22">
        <f t="shared" si="17"/>
        <v>2.3270314767452223</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0.35516571939691521</v>
      </c>
      <c r="M62" s="22">
        <f t="shared" si="17"/>
        <v>0.36891582276573992</v>
      </c>
      <c r="N62" s="22">
        <f t="shared" si="17"/>
        <v>0.379170347917821</v>
      </c>
      <c r="O62" s="22">
        <f t="shared" si="17"/>
        <v>0.38707850955818868</v>
      </c>
      <c r="P62" s="22">
        <f t="shared" si="17"/>
        <v>0.39252728601928999</v>
      </c>
      <c r="Q62" s="22">
        <f t="shared" si="17"/>
        <v>0.3999671364536494</v>
      </c>
      <c r="R62" s="22">
        <f t="shared" si="17"/>
        <v>0.40776627193753157</v>
      </c>
      <c r="S62" s="22">
        <f t="shared" si="17"/>
        <v>0.37321311953085867</v>
      </c>
      <c r="T62" s="22">
        <f t="shared" si="17"/>
        <v>0.38841304242891805</v>
      </c>
      <c r="U62" s="22">
        <f t="shared" si="17"/>
        <v>0.39849167744131536</v>
      </c>
      <c r="V62" s="22">
        <f t="shared" si="17"/>
        <v>0.40731524933255242</v>
      </c>
      <c r="W62" s="22">
        <f t="shared" si="17"/>
        <v>0.41722759477210569</v>
      </c>
      <c r="X62" s="22">
        <f t="shared" si="17"/>
        <v>0.42869870273452282</v>
      </c>
      <c r="Y62" s="22">
        <f t="shared" si="17"/>
        <v>0.440979111565592</v>
      </c>
      <c r="Z62" s="22">
        <f t="shared" si="17"/>
        <v>0.45464165014975438</v>
      </c>
      <c r="AA62" s="22">
        <f t="shared" si="17"/>
        <v>0.469289070926172</v>
      </c>
      <c r="AB62" s="22">
        <f t="shared" si="17"/>
        <v>0.48470097215801394</v>
      </c>
      <c r="AC62" s="22">
        <f t="shared" si="17"/>
        <v>0.50016699741904436</v>
      </c>
      <c r="AD62" s="22">
        <f t="shared" si="17"/>
        <v>0.51994434889767294</v>
      </c>
      <c r="AE62" s="22">
        <f t="shared" si="17"/>
        <v>0.5409820221595476</v>
      </c>
      <c r="AF62" s="22">
        <f t="shared" si="17"/>
        <v>0.56331819030080266</v>
      </c>
      <c r="AG62" s="22">
        <f t="shared" si="17"/>
        <v>0.58880774036949401</v>
      </c>
      <c r="AH62" s="22">
        <f t="shared" si="17"/>
        <v>0.61339500017343807</v>
      </c>
      <c r="AI62" s="22">
        <f t="shared" si="17"/>
        <v>0.63986471341490092</v>
      </c>
      <c r="AJ62" s="22">
        <f t="shared" si="17"/>
        <v>0.66883363737205637</v>
      </c>
      <c r="AK62" s="22">
        <f t="shared" si="17"/>
        <v>0.69669250106616087</v>
      </c>
      <c r="AL62" s="22">
        <f t="shared" si="17"/>
        <v>0.72534590501203133</v>
      </c>
      <c r="AM62" s="22">
        <f t="shared" si="17"/>
        <v>0.75447618708840136</v>
      </c>
      <c r="AN62" s="22">
        <f t="shared" si="17"/>
        <v>0.78527953626699432</v>
      </c>
      <c r="AO62" s="22">
        <f t="shared" si="17"/>
        <v>0.81484783403237082</v>
      </c>
      <c r="AP62" s="22">
        <f t="shared" si="17"/>
        <v>0.84503547528450507</v>
      </c>
      <c r="AQ62" s="22">
        <f t="shared" si="17"/>
        <v>0.87631983022178062</v>
      </c>
      <c r="AR62" s="22">
        <f t="shared" si="17"/>
        <v>0.90885513896950187</v>
      </c>
      <c r="AS62" s="22">
        <f t="shared" si="17"/>
        <v>0.94222937960724962</v>
      </c>
      <c r="AT62" s="22">
        <f t="shared" si="17"/>
        <v>0.95214348685587957</v>
      </c>
      <c r="AU62" s="22">
        <f t="shared" si="17"/>
        <v>0.95719161531013108</v>
      </c>
      <c r="AV62" s="22">
        <f t="shared" si="17"/>
        <v>0.96189454806833219</v>
      </c>
      <c r="AW62" s="22">
        <f t="shared" si="17"/>
        <v>0.96435594361750065</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5.9533053152539019E-2</v>
      </c>
      <c r="T63" s="22">
        <f t="shared" si="17"/>
        <v>5.9622626433628173E-2</v>
      </c>
      <c r="U63" s="22">
        <f t="shared" si="17"/>
        <v>5.9722199774339783E-2</v>
      </c>
      <c r="V63" s="22">
        <f t="shared" si="17"/>
        <v>5.983442272336837E-2</v>
      </c>
      <c r="W63" s="22">
        <f t="shared" si="17"/>
        <v>5.9960597156867579E-2</v>
      </c>
      <c r="X63" s="22">
        <f t="shared" si="17"/>
        <v>6.0100418807922086E-2</v>
      </c>
      <c r="Y63" s="22">
        <f t="shared" si="17"/>
        <v>6.0186384074546649E-2</v>
      </c>
      <c r="Z63" s="22">
        <f t="shared" si="17"/>
        <v>6.0283905469555747E-2</v>
      </c>
      <c r="AA63" s="22">
        <f t="shared" si="17"/>
        <v>6.0392101130913527E-2</v>
      </c>
      <c r="AB63" s="22">
        <f t="shared" si="17"/>
        <v>6.0510302677043659E-2</v>
      </c>
      <c r="AC63" s="22">
        <f t="shared" si="17"/>
        <v>6.0637484104422316E-2</v>
      </c>
      <c r="AD63" s="22">
        <f t="shared" si="17"/>
        <v>6.0722267332521125E-2</v>
      </c>
      <c r="AE63" s="22">
        <f t="shared" si="17"/>
        <v>6.0815693530942252E-2</v>
      </c>
      <c r="AF63" s="22">
        <f t="shared" si="17"/>
        <v>6.0917438947275838E-2</v>
      </c>
      <c r="AG63" s="22">
        <f t="shared" si="17"/>
        <v>6.1028672702169356E-2</v>
      </c>
      <c r="AH63" s="22">
        <f t="shared" si="17"/>
        <v>6.1145817503656337E-2</v>
      </c>
      <c r="AI63" s="22">
        <f t="shared" si="17"/>
        <v>6.1220417018935484E-2</v>
      </c>
      <c r="AJ63" s="22">
        <f t="shared" si="17"/>
        <v>6.1302728119439355E-2</v>
      </c>
      <c r="AK63" s="22">
        <f t="shared" si="17"/>
        <v>6.1389674469168841E-2</v>
      </c>
      <c r="AL63" s="22">
        <f t="shared" si="17"/>
        <v>6.1482543590372467E-2</v>
      </c>
      <c r="AM63" s="22">
        <f t="shared" si="17"/>
        <v>6.1580890323504577E-2</v>
      </c>
      <c r="AN63" s="22">
        <f t="shared" si="17"/>
        <v>6.1639213186725099E-2</v>
      </c>
      <c r="AO63" s="22">
        <f t="shared" si="17"/>
        <v>6.1701105053193442E-2</v>
      </c>
      <c r="AP63" s="22">
        <f t="shared" si="17"/>
        <v>6.1767811324277284E-2</v>
      </c>
      <c r="AQ63" s="22">
        <f t="shared" si="17"/>
        <v>6.1839527340479886E-2</v>
      </c>
      <c r="AR63" s="22">
        <f t="shared" si="17"/>
        <v>6.1916211063779515E-2</v>
      </c>
      <c r="AS63" s="22">
        <f t="shared" si="17"/>
        <v>6.1949982934671022E-2</v>
      </c>
      <c r="AT63" s="22">
        <f t="shared" si="17"/>
        <v>6.1970279607974715E-2</v>
      </c>
      <c r="AU63" s="22">
        <f t="shared" si="17"/>
        <v>6.19907354661028E-2</v>
      </c>
      <c r="AV63" s="22">
        <f t="shared" si="17"/>
        <v>6.2014540117516635E-2</v>
      </c>
      <c r="AW63" s="22">
        <f t="shared" si="17"/>
        <v>6.2040237192478087E-2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4.8451812868114626E-2</v>
      </c>
      <c r="T64" s="22">
        <f t="shared" si="17"/>
        <v>4.8524713343119572E-2</v>
      </c>
      <c r="U64" s="22">
        <f t="shared" si="17"/>
        <v>4.8605752507337306E-2</v>
      </c>
      <c r="V64" s="22">
        <f t="shared" si="17"/>
        <v>4.8697086733248914E-2</v>
      </c>
      <c r="W64" s="22">
        <f t="shared" si="17"/>
        <v>4.8799775571077862E-2</v>
      </c>
      <c r="X64" s="22">
        <f t="shared" si="17"/>
        <v>4.8913571388914487E-2</v>
      </c>
      <c r="Y64" s="22">
        <f t="shared" si="17"/>
        <v>4.8983535430586901E-2</v>
      </c>
      <c r="Z64" s="22">
        <f t="shared" si="17"/>
        <v>4.9062904589926196E-2</v>
      </c>
      <c r="AA64" s="22">
        <f t="shared" si="17"/>
        <v>4.9150961151107717E-2</v>
      </c>
      <c r="AB64" s="22">
        <f t="shared" si="17"/>
        <v>4.9247161142382222E-2</v>
      </c>
      <c r="AC64" s="22">
        <f t="shared" si="17"/>
        <v>4.9350669536347196E-2</v>
      </c>
      <c r="AD64" s="22">
        <f t="shared" si="17"/>
        <v>4.9419671559335535E-2</v>
      </c>
      <c r="AE64" s="22">
        <f t="shared" si="17"/>
        <v>4.9495707785317124E-2</v>
      </c>
      <c r="AF64" s="22">
        <f t="shared" si="17"/>
        <v>4.9578514723838341E-2</v>
      </c>
      <c r="AG64" s="22">
        <f t="shared" si="17"/>
        <v>4.9669043880186323E-2</v>
      </c>
      <c r="AH64" s="22">
        <f t="shared" si="17"/>
        <v>4.9764383824965848E-2</v>
      </c>
      <c r="AI64" s="22">
        <f t="shared" si="17"/>
        <v>4.9825097690003088E-2</v>
      </c>
      <c r="AJ64" s="22">
        <f t="shared" si="17"/>
        <v>4.9892087737168356E-2</v>
      </c>
      <c r="AK64" s="22">
        <f t="shared" si="17"/>
        <v>4.9962850247128418E-2</v>
      </c>
      <c r="AL64" s="22">
        <f t="shared" si="17"/>
        <v>5.0038433087979103E-2</v>
      </c>
      <c r="AM64" s="22">
        <f t="shared" si="17"/>
        <v>5.0118473960361357E-2</v>
      </c>
      <c r="AN64" s="22">
        <f t="shared" si="17"/>
        <v>5.0165940843127331E-2</v>
      </c>
      <c r="AO64" s="22">
        <f t="shared" si="17"/>
        <v>5.0216312409398237E-2</v>
      </c>
      <c r="AP64" s="22">
        <f t="shared" si="17"/>
        <v>5.0270602246598461E-2</v>
      </c>
      <c r="AQ64" s="22">
        <f t="shared" si="17"/>
        <v>5.0328969335344809E-2</v>
      </c>
      <c r="AR64" s="22">
        <f t="shared" si="17"/>
        <v>5.0391379462401874E-2</v>
      </c>
      <c r="AS64" s="22">
        <f t="shared" si="17"/>
        <v>5.0418865174657372E-2</v>
      </c>
      <c r="AT64" s="22">
        <f t="shared" si="17"/>
        <v>5.0435383907775841E-2</v>
      </c>
      <c r="AU64" s="22">
        <f t="shared" si="17"/>
        <v>5.0452032195703198E-2</v>
      </c>
      <c r="AV64" s="22">
        <f t="shared" si="17"/>
        <v>5.0471405946159772E-2</v>
      </c>
      <c r="AW64" s="22">
        <f t="shared" si="17"/>
        <v>5.0492319872144718E-2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7.2140927380493743E-3</v>
      </c>
      <c r="L65" s="22">
        <f t="shared" si="17"/>
        <v>7.2328458969643629E-3</v>
      </c>
      <c r="M65" s="22">
        <f t="shared" si="17"/>
        <v>7.2587152169743159E-3</v>
      </c>
      <c r="N65" s="22">
        <f t="shared" si="17"/>
        <v>7.2902308808567339E-3</v>
      </c>
      <c r="O65" s="22">
        <f t="shared" si="17"/>
        <v>7.3273479389297461E-3</v>
      </c>
      <c r="P65" s="22">
        <f t="shared" si="17"/>
        <v>7.3698404773103405E-3</v>
      </c>
      <c r="Q65" s="22">
        <f t="shared" si="17"/>
        <v>7.4155715935563127E-3</v>
      </c>
      <c r="R65" s="22">
        <f t="shared" si="17"/>
        <v>7.4643602602570466E-3</v>
      </c>
      <c r="S65" s="22">
        <f t="shared" si="17"/>
        <v>7.5086060518870686E-3</v>
      </c>
      <c r="T65" s="22">
        <f t="shared" si="17"/>
        <v>7.5302183985576495E-3</v>
      </c>
      <c r="U65" s="22">
        <f t="shared" si="17"/>
        <v>7.5531198022373361E-3</v>
      </c>
      <c r="V65" s="22">
        <f t="shared" si="17"/>
        <v>7.5778528986263022E-3</v>
      </c>
      <c r="W65" s="22">
        <f t="shared" si="17"/>
        <v>7.6046941828391288E-3</v>
      </c>
      <c r="X65" s="22">
        <f t="shared" si="17"/>
        <v>7.63360928511267E-3</v>
      </c>
      <c r="Y65" s="22">
        <f t="shared" si="17"/>
        <v>7.6518706820358868E-3</v>
      </c>
      <c r="Z65" s="22">
        <f t="shared" si="17"/>
        <v>7.6719056460518853E-3</v>
      </c>
      <c r="AA65" s="22">
        <f t="shared" si="17"/>
        <v>7.6935629291402302E-3</v>
      </c>
      <c r="AB65" s="22">
        <f t="shared" si="17"/>
        <v>7.7167304504399828E-3</v>
      </c>
      <c r="AC65" s="22">
        <f t="shared" si="17"/>
        <v>7.7412282077326386E-3</v>
      </c>
      <c r="AD65" s="22">
        <f t="shared" si="17"/>
        <v>7.7574695759522879E-3</v>
      </c>
      <c r="AE65" s="22">
        <f t="shared" si="17"/>
        <v>7.7750387618441127E-3</v>
      </c>
      <c r="AF65" s="22">
        <f t="shared" si="17"/>
        <v>7.7938832208585716E-3</v>
      </c>
      <c r="AG65" s="22">
        <f t="shared" si="17"/>
        <v>7.8142269323919957E-3</v>
      </c>
      <c r="AH65" s="22">
        <f t="shared" si="17"/>
        <v>7.8354114800063077E-3</v>
      </c>
      <c r="AI65" s="22">
        <f t="shared" si="17"/>
        <v>7.8484807490541032E-3</v>
      </c>
      <c r="AJ65" s="22">
        <f t="shared" si="17"/>
        <v>7.8627709579553399E-3</v>
      </c>
      <c r="AK65" s="22">
        <f t="shared" si="17"/>
        <v>7.8777182590411693E-3</v>
      </c>
      <c r="AL65" s="22">
        <f t="shared" si="17"/>
        <v>7.8935651065519113E-3</v>
      </c>
      <c r="AM65" s="22">
        <f t="shared" si="17"/>
        <v>7.9102334488757396E-3</v>
      </c>
      <c r="AN65" s="22">
        <f t="shared" si="17"/>
        <v>7.9193860887941704E-3</v>
      </c>
      <c r="AO65" s="22">
        <f t="shared" si="17"/>
        <v>7.9290467345807074E-3</v>
      </c>
      <c r="AP65" s="22">
        <f t="shared" si="17"/>
        <v>7.9394467167043584E-3</v>
      </c>
      <c r="AQ65" s="22">
        <f t="shared" si="17"/>
        <v>7.95062391653731E-3</v>
      </c>
      <c r="AR65" s="22">
        <f t="shared" si="17"/>
        <v>7.9625724210610899E-3</v>
      </c>
      <c r="AS65" s="22">
        <f t="shared" si="17"/>
        <v>7.9665912066544317E-3</v>
      </c>
      <c r="AT65" s="22">
        <f t="shared" si="17"/>
        <v>7.9680657528091153E-3</v>
      </c>
      <c r="AU65" s="22">
        <f t="shared" si="17"/>
        <v>7.9694827773169712E-3</v>
      </c>
      <c r="AV65" s="22">
        <f t="shared" si="17"/>
        <v>7.9714233641309858E-3</v>
      </c>
      <c r="AW65" s="22">
        <f t="shared" si="17"/>
        <v>7.9736256463651504E-3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8.7045671471293523E-2</v>
      </c>
      <c r="L66" s="22">
        <f t="shared" si="17"/>
        <v>8.7271948200639313E-2</v>
      </c>
      <c r="M66" s="22">
        <f t="shared" si="17"/>
        <v>8.7584088952434094E-2</v>
      </c>
      <c r="N66" s="22">
        <f t="shared" si="17"/>
        <v>8.7964358824768801E-2</v>
      </c>
      <c r="O66" s="22">
        <f t="shared" si="17"/>
        <v>8.8412215452112058E-2</v>
      </c>
      <c r="P66" s="22">
        <f t="shared" si="17"/>
        <v>8.8924932944132923E-2</v>
      </c>
      <c r="Q66" s="22">
        <f t="shared" si="17"/>
        <v>8.9476727309038565E-2</v>
      </c>
      <c r="R66" s="22">
        <f t="shared" si="17"/>
        <v>9.0065414259340074E-2</v>
      </c>
      <c r="S66" s="22">
        <f t="shared" si="17"/>
        <v>9.0599286609206187E-2</v>
      </c>
      <c r="T66" s="22">
        <f t="shared" si="17"/>
        <v>9.0860062467837524E-2</v>
      </c>
      <c r="U66" s="22">
        <f t="shared" si="17"/>
        <v>9.1136392164906599E-2</v>
      </c>
      <c r="V66" s="22">
        <f t="shared" si="17"/>
        <v>9.1434823175002525E-2</v>
      </c>
      <c r="W66" s="22">
        <f t="shared" si="17"/>
        <v>9.175869170460077E-2</v>
      </c>
      <c r="X66" s="22">
        <f t="shared" si="17"/>
        <v>9.210758304609773E-2</v>
      </c>
      <c r="Y66" s="22">
        <f t="shared" si="17"/>
        <v>9.2327926146041697E-2</v>
      </c>
      <c r="Z66" s="22">
        <f t="shared" si="17"/>
        <v>9.2569669211871403E-2</v>
      </c>
      <c r="AA66" s="22">
        <f t="shared" si="17"/>
        <v>9.2830987275988583E-2</v>
      </c>
      <c r="AB66" s="22">
        <f t="shared" si="17"/>
        <v>9.3110527964067921E-2</v>
      </c>
      <c r="AC66" s="22">
        <f t="shared" si="17"/>
        <v>9.340611935864937E-2</v>
      </c>
      <c r="AD66" s="22">
        <f t="shared" si="17"/>
        <v>9.360208867227289E-2</v>
      </c>
      <c r="AE66" s="22">
        <f t="shared" si="17"/>
        <v>9.381407951279698E-2</v>
      </c>
      <c r="AF66" s="22">
        <f t="shared" si="17"/>
        <v>9.4041457874565929E-2</v>
      </c>
      <c r="AG66" s="22">
        <f t="shared" si="17"/>
        <v>9.4286926306279495E-2</v>
      </c>
      <c r="AH66" s="22">
        <f t="shared" si="17"/>
        <v>9.4542540316088011E-2</v>
      </c>
      <c r="AI66" s="22">
        <f t="shared" si="17"/>
        <v>9.4700234892691387E-2</v>
      </c>
      <c r="AJ66" s="22">
        <f t="shared" si="17"/>
        <v>9.4872661402086347E-2</v>
      </c>
      <c r="AK66" s="22">
        <f t="shared" si="17"/>
        <v>9.5053016424809761E-2</v>
      </c>
      <c r="AL66" s="22">
        <f t="shared" si="17"/>
        <v>9.5244225428126342E-2</v>
      </c>
      <c r="AM66" s="22">
        <f t="shared" si="17"/>
        <v>9.5445346636651732E-2</v>
      </c>
      <c r="AN66" s="22">
        <f t="shared" si="17"/>
        <v>9.5555782933544969E-2</v>
      </c>
      <c r="AO66" s="22">
        <f t="shared" si="17"/>
        <v>9.5672348859416764E-2</v>
      </c>
      <c r="AP66" s="22">
        <f t="shared" si="17"/>
        <v>9.5797835661446368E-2</v>
      </c>
      <c r="AQ66" s="22">
        <f t="shared" si="17"/>
        <v>9.5932700418520603E-2</v>
      </c>
      <c r="AR66" s="22">
        <f t="shared" si="17"/>
        <v>9.6076871783807402E-2</v>
      </c>
      <c r="AS66" s="22">
        <f t="shared" si="17"/>
        <v>9.6125362689479618E-2</v>
      </c>
      <c r="AT66" s="22">
        <f t="shared" si="17"/>
        <v>9.6143154650965387E-2</v>
      </c>
      <c r="AU66" s="22">
        <f t="shared" si="17"/>
        <v>9.616025255284387E-2</v>
      </c>
      <c r="AV66" s="22">
        <f t="shared" si="17"/>
        <v>9.6183667788606389E-2</v>
      </c>
      <c r="AW66" s="22">
        <f t="shared" si="17"/>
        <v>9.6210240656852353E-2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0.12395129293471778</v>
      </c>
      <c r="M69" s="22">
        <f t="shared" si="18"/>
        <v>0.12400689511310994</v>
      </c>
      <c r="N69" s="22">
        <f t="shared" si="18"/>
        <v>0.12286841678965586</v>
      </c>
      <c r="O69" s="22">
        <f t="shared" si="18"/>
        <v>0.12100901910045002</v>
      </c>
      <c r="P69" s="22">
        <f t="shared" si="18"/>
        <v>0.11845842648899831</v>
      </c>
      <c r="Q69" s="22">
        <f t="shared" si="18"/>
        <v>0.11660641339960404</v>
      </c>
      <c r="R69" s="22">
        <f t="shared" si="18"/>
        <v>0.11491827863139022</v>
      </c>
      <c r="S69" s="22">
        <f t="shared" si="18"/>
        <v>0.101467076990198</v>
      </c>
      <c r="T69" s="22">
        <f t="shared" si="18"/>
        <v>0.10275021191947765</v>
      </c>
      <c r="U69" s="22">
        <f t="shared" si="18"/>
        <v>0.10258663770926492</v>
      </c>
      <c r="V69" s="22">
        <f t="shared" si="18"/>
        <v>0.10207952624312924</v>
      </c>
      <c r="W69" s="22">
        <f t="shared" si="18"/>
        <v>0.10184317730738571</v>
      </c>
      <c r="X69" s="22">
        <f t="shared" si="18"/>
        <v>0.10197243584744421</v>
      </c>
      <c r="Y69" s="22">
        <f t="shared" si="18"/>
        <v>0.10229579128224912</v>
      </c>
      <c r="Z69" s="22">
        <f t="shared" si="18"/>
        <v>0.10289814522109636</v>
      </c>
      <c r="AA69" s="22">
        <f t="shared" si="18"/>
        <v>0.10366727555543398</v>
      </c>
      <c r="AB69" s="22">
        <f t="shared" si="18"/>
        <v>0.10454036147091289</v>
      </c>
      <c r="AC69" s="22">
        <f t="shared" si="18"/>
        <v>0.10535261602600154</v>
      </c>
      <c r="AD69" s="22">
        <f t="shared" si="18"/>
        <v>0.10675302526148493</v>
      </c>
      <c r="AE69" s="22">
        <f t="shared" si="18"/>
        <v>0.10830076093311568</v>
      </c>
      <c r="AF69" s="22">
        <f t="shared" si="18"/>
        <v>0.10998945808492858</v>
      </c>
      <c r="AG69" s="22">
        <f t="shared" si="18"/>
        <v>0.11217308101064093</v>
      </c>
      <c r="AH69" s="22">
        <f t="shared" si="18"/>
        <v>0.11402741546889351</v>
      </c>
      <c r="AI69" s="22">
        <f t="shared" si="18"/>
        <v>0.1161211775765659</v>
      </c>
      <c r="AJ69" s="22">
        <f t="shared" si="18"/>
        <v>0.11852454053029134</v>
      </c>
      <c r="AK69" s="22">
        <f t="shared" si="18"/>
        <v>0.12056169864441726</v>
      </c>
      <c r="AL69" s="22">
        <f t="shared" si="18"/>
        <v>0.12258841732257759</v>
      </c>
      <c r="AM69" s="22">
        <f t="shared" si="18"/>
        <v>0.12454656550373072</v>
      </c>
      <c r="AN69" s="22">
        <f t="shared" si="18"/>
        <v>0.12682113310417009</v>
      </c>
      <c r="AO69" s="22">
        <f t="shared" si="18"/>
        <v>0.1287411275075494</v>
      </c>
      <c r="AP69" s="22">
        <f t="shared" si="18"/>
        <v>0.13062302866024528</v>
      </c>
      <c r="AQ69" s="22">
        <f t="shared" si="18"/>
        <v>0.1325401695346235</v>
      </c>
      <c r="AR69" s="22">
        <f t="shared" si="18"/>
        <v>0.13450980913093183</v>
      </c>
      <c r="AS69" s="22">
        <f t="shared" si="18"/>
        <v>0.13648147598617866</v>
      </c>
      <c r="AT69" s="22">
        <f t="shared" si="18"/>
        <v>0.13486341024302007</v>
      </c>
      <c r="AU69" s="22">
        <f t="shared" si="18"/>
        <v>0.13255678635655244</v>
      </c>
      <c r="AV69" s="22">
        <f t="shared" si="18"/>
        <v>0.13024204261164679</v>
      </c>
      <c r="AW69" s="22">
        <f t="shared" si="18"/>
        <v>0.127659987048893</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3.1446916354757506E-2</v>
      </c>
      <c r="M70" s="22">
        <f t="shared" si="18"/>
        <v>3.1461022839745618E-2</v>
      </c>
      <c r="N70" s="22">
        <f t="shared" si="18"/>
        <v>3.1172186541537576E-2</v>
      </c>
      <c r="O70" s="22">
        <f t="shared" si="18"/>
        <v>3.0700450247237832E-2</v>
      </c>
      <c r="P70" s="22">
        <f t="shared" si="18"/>
        <v>3.0053355161673637E-2</v>
      </c>
      <c r="Q70" s="22">
        <f t="shared" si="18"/>
        <v>2.9583492368545915E-2</v>
      </c>
      <c r="R70" s="22">
        <f t="shared" si="18"/>
        <v>2.9155206131309681E-2</v>
      </c>
      <c r="S70" s="22">
        <f t="shared" si="18"/>
        <v>2.5742584908356129E-2</v>
      </c>
      <c r="T70" s="22">
        <f t="shared" si="18"/>
        <v>2.6068121139867468E-2</v>
      </c>
      <c r="U70" s="22">
        <f t="shared" si="18"/>
        <v>2.6026621738089832E-2</v>
      </c>
      <c r="V70" s="22">
        <f t="shared" si="18"/>
        <v>2.5897965622606579E-2</v>
      </c>
      <c r="W70" s="22">
        <f t="shared" si="18"/>
        <v>2.5838002995054343E-2</v>
      </c>
      <c r="X70" s="22">
        <f t="shared" si="18"/>
        <v>2.5870796380271382E-2</v>
      </c>
      <c r="Y70" s="22">
        <f t="shared" si="18"/>
        <v>2.5952832888890311E-2</v>
      </c>
      <c r="Z70" s="22">
        <f t="shared" si="18"/>
        <v>2.6105652383406307E-2</v>
      </c>
      <c r="AA70" s="22">
        <f t="shared" si="18"/>
        <v>2.6300783686333176E-2</v>
      </c>
      <c r="AB70" s="22">
        <f t="shared" si="18"/>
        <v>2.6522288917174477E-2</v>
      </c>
      <c r="AC70" s="22">
        <f t="shared" si="18"/>
        <v>2.6728360999585882E-2</v>
      </c>
      <c r="AD70" s="22">
        <f t="shared" si="18"/>
        <v>2.7083650170420671E-2</v>
      </c>
      <c r="AE70" s="22">
        <f t="shared" si="18"/>
        <v>2.7476316620706768E-2</v>
      </c>
      <c r="AF70" s="22">
        <f t="shared" si="18"/>
        <v>2.7904745536809689E-2</v>
      </c>
      <c r="AG70" s="22">
        <f t="shared" si="18"/>
        <v>2.8458739011741598E-2</v>
      </c>
      <c r="AH70" s="22">
        <f t="shared" si="18"/>
        <v>2.892919074501336E-2</v>
      </c>
      <c r="AI70" s="22">
        <f t="shared" si="18"/>
        <v>2.9460386187253818E-2</v>
      </c>
      <c r="AJ70" s="22">
        <f t="shared" si="18"/>
        <v>3.0070128546421729E-2</v>
      </c>
      <c r="AK70" s="22">
        <f t="shared" si="18"/>
        <v>3.058696333934376E-2</v>
      </c>
      <c r="AL70" s="22">
        <f t="shared" si="18"/>
        <v>3.1101149607495868E-2</v>
      </c>
      <c r="AM70" s="22">
        <f t="shared" si="18"/>
        <v>3.1597939278704669E-2</v>
      </c>
      <c r="AN70" s="22">
        <f t="shared" si="18"/>
        <v>3.2175005764908497E-2</v>
      </c>
      <c r="AO70" s="22">
        <f t="shared" si="18"/>
        <v>3.2662115676996874E-2</v>
      </c>
      <c r="AP70" s="22">
        <f t="shared" si="18"/>
        <v>3.3139561185918813E-2</v>
      </c>
      <c r="AQ70" s="22">
        <f t="shared" si="18"/>
        <v>3.362594714680274E-2</v>
      </c>
      <c r="AR70" s="22">
        <f t="shared" si="18"/>
        <v>3.4125652233919085E-2</v>
      </c>
      <c r="AS70" s="22">
        <f t="shared" si="18"/>
        <v>3.4625871644369692E-2</v>
      </c>
      <c r="AT70" s="22">
        <f t="shared" si="18"/>
        <v>3.4215362186365041E-2</v>
      </c>
      <c r="AU70" s="22">
        <f t="shared" si="18"/>
        <v>3.3630162897981368E-2</v>
      </c>
      <c r="AV70" s="22">
        <f t="shared" si="18"/>
        <v>3.3042903570504364E-2</v>
      </c>
      <c r="AW70" s="22">
        <f t="shared" si="18"/>
        <v>3.2387826214046143E-2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0.15700744358616767</v>
      </c>
      <c r="L71" s="22">
        <f t="shared" si="18"/>
        <v>0.16019971617730661</v>
      </c>
      <c r="M71" s="22">
        <f t="shared" si="18"/>
        <v>0.16393118028621731</v>
      </c>
      <c r="N71" s="22">
        <f t="shared" si="18"/>
        <v>0.1667959170810015</v>
      </c>
      <c r="O71" s="22">
        <f t="shared" si="18"/>
        <v>0.16909558154641688</v>
      </c>
      <c r="P71" s="22">
        <f t="shared" si="18"/>
        <v>0.17081649742586288</v>
      </c>
      <c r="Q71" s="22">
        <f t="shared" si="18"/>
        <v>0.17302318661183388</v>
      </c>
      <c r="R71" s="22">
        <f t="shared" si="18"/>
        <v>0.17531753251219057</v>
      </c>
      <c r="S71" s="22">
        <f t="shared" si="18"/>
        <v>0.16751439167232346</v>
      </c>
      <c r="T71" s="22">
        <f t="shared" si="18"/>
        <v>0.17168381150374643</v>
      </c>
      <c r="U71" s="22">
        <f t="shared" si="18"/>
        <v>0.17462960888598014</v>
      </c>
      <c r="V71" s="22">
        <f t="shared" si="18"/>
        <v>0.17727621979362421</v>
      </c>
      <c r="W71" s="22">
        <f t="shared" si="18"/>
        <v>0.18017914577695479</v>
      </c>
      <c r="X71" s="22">
        <f t="shared" si="18"/>
        <v>0.18344712511248185</v>
      </c>
      <c r="Y71" s="22">
        <f t="shared" si="18"/>
        <v>0.18678041815930246</v>
      </c>
      <c r="Z71" s="22">
        <f t="shared" si="18"/>
        <v>0.19043038479102564</v>
      </c>
      <c r="AA71" s="22">
        <f t="shared" si="18"/>
        <v>0.19430192770741841</v>
      </c>
      <c r="AB71" s="22">
        <f t="shared" si="18"/>
        <v>0.19834211958597051</v>
      </c>
      <c r="AC71" s="22">
        <f t="shared" si="18"/>
        <v>0.20238480959489014</v>
      </c>
      <c r="AD71" s="22">
        <f t="shared" si="18"/>
        <v>0.20700075173319599</v>
      </c>
      <c r="AE71" s="22">
        <f t="shared" si="18"/>
        <v>0.21187069073400747</v>
      </c>
      <c r="AF71" s="22">
        <f t="shared" si="18"/>
        <v>0.21699955400027579</v>
      </c>
      <c r="AG71" s="22">
        <f t="shared" si="18"/>
        <v>0.22280537751825527</v>
      </c>
      <c r="AH71" s="22">
        <f t="shared" si="18"/>
        <v>0.22836017500620498</v>
      </c>
      <c r="AI71" s="22">
        <f t="shared" si="18"/>
        <v>0.23419825655889057</v>
      </c>
      <c r="AJ71" s="22">
        <f t="shared" si="18"/>
        <v>0.24054720814583372</v>
      </c>
      <c r="AK71" s="22">
        <f t="shared" si="18"/>
        <v>0.24659501477586243</v>
      </c>
      <c r="AL71" s="22">
        <f t="shared" si="18"/>
        <v>0.25276864724471049</v>
      </c>
      <c r="AM71" s="22">
        <f t="shared" si="18"/>
        <v>0.25899622855652998</v>
      </c>
      <c r="AN71" s="22">
        <f t="shared" si="18"/>
        <v>0.26566268994922193</v>
      </c>
      <c r="AO71" s="22">
        <f t="shared" si="18"/>
        <v>0.2720161807302261</v>
      </c>
      <c r="AP71" s="22">
        <f t="shared" si="18"/>
        <v>0.27846485675721011</v>
      </c>
      <c r="AQ71" s="22">
        <f t="shared" si="18"/>
        <v>0.28511150165656601</v>
      </c>
      <c r="AR71" s="22">
        <f t="shared" si="18"/>
        <v>0.29198740104317844</v>
      </c>
      <c r="AS71" s="22">
        <f t="shared" si="18"/>
        <v>0.29890694265276063</v>
      </c>
      <c r="AT71" s="22">
        <f t="shared" si="18"/>
        <v>0.3007369186945249</v>
      </c>
      <c r="AU71" s="22">
        <f t="shared" si="18"/>
        <v>0.30151646692611195</v>
      </c>
      <c r="AV71" s="22">
        <f t="shared" si="18"/>
        <v>0.30222207208780622</v>
      </c>
      <c r="AW71" s="22">
        <f t="shared" si="18"/>
        <v>0.30245121413667359</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0.78620275218739066</v>
      </c>
      <c r="L72" s="22">
        <f t="shared" si="18"/>
        <v>0.79655563720176403</v>
      </c>
      <c r="M72" s="22">
        <f t="shared" si="18"/>
        <v>0.81318534024672162</v>
      </c>
      <c r="N72" s="22">
        <f t="shared" si="18"/>
        <v>0.81796021384654105</v>
      </c>
      <c r="O72" s="22">
        <f t="shared" si="18"/>
        <v>0.81503229757580664</v>
      </c>
      <c r="P72" s="22">
        <f t="shared" si="18"/>
        <v>0.80443274266431941</v>
      </c>
      <c r="Q72" s="22">
        <f t="shared" si="18"/>
        <v>0.7999705721751077</v>
      </c>
      <c r="R72" s="22">
        <f t="shared" si="18"/>
        <v>0.79652072541357855</v>
      </c>
      <c r="S72" s="22">
        <f t="shared" si="18"/>
        <v>0.67142556402210918</v>
      </c>
      <c r="T72" s="22">
        <f t="shared" si="18"/>
        <v>0.698017439049614</v>
      </c>
      <c r="U72" s="22">
        <f t="shared" si="18"/>
        <v>0.70961824723891676</v>
      </c>
      <c r="V72" s="22">
        <f t="shared" si="18"/>
        <v>0.71745642327771375</v>
      </c>
      <c r="W72" s="22">
        <f t="shared" si="18"/>
        <v>0.72807175787186651</v>
      </c>
      <c r="X72" s="22">
        <f t="shared" si="18"/>
        <v>0.74263868915766529</v>
      </c>
      <c r="Y72" s="22">
        <f t="shared" si="18"/>
        <v>0.76008333515656301</v>
      </c>
      <c r="Z72" s="22">
        <f t="shared" si="18"/>
        <v>0.78080233820176337</v>
      </c>
      <c r="AA72" s="22">
        <f t="shared" si="18"/>
        <v>0.80365039081916612</v>
      </c>
      <c r="AB72" s="22">
        <f t="shared" si="18"/>
        <v>0.82798969048563331</v>
      </c>
      <c r="AC72" s="22">
        <f t="shared" si="18"/>
        <v>0.85195015744544678</v>
      </c>
      <c r="AD72" s="22">
        <f t="shared" si="18"/>
        <v>0.88375858967920196</v>
      </c>
      <c r="AE72" s="22">
        <f t="shared" si="18"/>
        <v>0.91786917326087925</v>
      </c>
      <c r="AF72" s="22">
        <f t="shared" si="18"/>
        <v>0.95429145264310511</v>
      </c>
      <c r="AG72" s="22">
        <f t="shared" si="18"/>
        <v>0.99747902653271348</v>
      </c>
      <c r="AH72" s="22">
        <f t="shared" si="18"/>
        <v>1.0373867294252066</v>
      </c>
      <c r="AI72" s="22">
        <f t="shared" si="18"/>
        <v>1.0815722110934196</v>
      </c>
      <c r="AJ72" s="22">
        <f t="shared" si="18"/>
        <v>1.1305826291585863</v>
      </c>
      <c r="AK72" s="22">
        <f t="shared" si="18"/>
        <v>1.1758235212483361</v>
      </c>
      <c r="AL72" s="22">
        <f t="shared" si="18"/>
        <v>1.2218182420668209</v>
      </c>
      <c r="AM72" s="22">
        <f t="shared" si="18"/>
        <v>1.2678145661383233</v>
      </c>
      <c r="AN72" s="22">
        <f t="shared" si="18"/>
        <v>1.3194491845421654</v>
      </c>
      <c r="AO72" s="22">
        <f t="shared" si="18"/>
        <v>1.3672989071660318</v>
      </c>
      <c r="AP72" s="22">
        <f t="shared" si="18"/>
        <v>1.4155860288375828</v>
      </c>
      <c r="AQ72" s="22">
        <f t="shared" si="18"/>
        <v>1.465347325066084</v>
      </c>
      <c r="AR72" s="22">
        <f t="shared" si="18"/>
        <v>1.5168773408498712</v>
      </c>
      <c r="AS72" s="22">
        <f t="shared" si="18"/>
        <v>1.5699643496329094</v>
      </c>
      <c r="AT72" s="22">
        <f t="shared" si="18"/>
        <v>1.571899806129051</v>
      </c>
      <c r="AU72" s="22">
        <f t="shared" si="18"/>
        <v>1.5634634278695607</v>
      </c>
      <c r="AV72" s="22">
        <f t="shared" si="18"/>
        <v>1.5544246150393388</v>
      </c>
      <c r="AW72" s="22">
        <f t="shared" si="18"/>
        <v>1.5408492188425149</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1.0836040032789309</v>
      </c>
      <c r="M74" s="22">
        <f t="shared" si="18"/>
        <v>1.0921513426512339</v>
      </c>
      <c r="N74" s="22">
        <f t="shared" si="18"/>
        <v>1.0976439186771809</v>
      </c>
      <c r="O74" s="22">
        <f t="shared" si="18"/>
        <v>1.1012937605673541</v>
      </c>
      <c r="P74" s="22">
        <f t="shared" si="18"/>
        <v>1.1030649457277466</v>
      </c>
      <c r="Q74" s="22">
        <f t="shared" si="18"/>
        <v>1.1069781529146336</v>
      </c>
      <c r="R74" s="22">
        <f t="shared" si="18"/>
        <v>1.1114672588381174</v>
      </c>
      <c r="S74" s="22">
        <f t="shared" si="18"/>
        <v>1.0780569787302119</v>
      </c>
      <c r="T74" s="22">
        <f t="shared" si="18"/>
        <v>1.0893929251011998</v>
      </c>
      <c r="U74" s="22">
        <f t="shared" si="18"/>
        <v>1.0962450477482062</v>
      </c>
      <c r="V74" s="22">
        <f t="shared" si="18"/>
        <v>1.1021104775661175</v>
      </c>
      <c r="W74" s="22">
        <f t="shared" si="18"/>
        <v>1.1090468544378038</v>
      </c>
      <c r="X74" s="22">
        <f t="shared" si="18"/>
        <v>1.1174289823883965</v>
      </c>
      <c r="Y74" s="22">
        <f t="shared" si="18"/>
        <v>1.1258258810432944</v>
      </c>
      <c r="Z74" s="22">
        <f t="shared" si="18"/>
        <v>1.1354454550929944</v>
      </c>
      <c r="AA74" s="22">
        <f t="shared" si="18"/>
        <v>1.1459214415814314</v>
      </c>
      <c r="AB74" s="22">
        <f t="shared" si="18"/>
        <v>1.1570474674598534</v>
      </c>
      <c r="AC74" s="22">
        <f t="shared" si="18"/>
        <v>1.1682158220769698</v>
      </c>
      <c r="AD74" s="22">
        <f t="shared" si="18"/>
        <v>1.1812122029945036</v>
      </c>
      <c r="AE74" s="22">
        <f t="shared" si="18"/>
        <v>1.1951188465833686</v>
      </c>
      <c r="AF74" s="22">
        <f t="shared" ref="L74:AW81" si="19">AF1483</f>
        <v>1.2099400602016188</v>
      </c>
      <c r="AG74" s="22">
        <f t="shared" si="19"/>
        <v>1.2271370444579202</v>
      </c>
      <c r="AH74" s="22">
        <f t="shared" si="19"/>
        <v>1.2434220369459863</v>
      </c>
      <c r="AI74" s="22">
        <f t="shared" si="19"/>
        <v>1.2604393037460944</v>
      </c>
      <c r="AJ74" s="22">
        <f t="shared" si="19"/>
        <v>1.2792032644713704</v>
      </c>
      <c r="AK74" s="22">
        <f t="shared" si="19"/>
        <v>1.2968752675846458</v>
      </c>
      <c r="AL74" s="22">
        <f t="shared" si="19"/>
        <v>1.3149441473249144</v>
      </c>
      <c r="AM74" s="22">
        <f t="shared" si="19"/>
        <v>1.3331578638832005</v>
      </c>
      <c r="AN74" s="22">
        <f t="shared" si="19"/>
        <v>1.352618044843376</v>
      </c>
      <c r="AO74" s="22">
        <f t="shared" si="19"/>
        <v>1.3709538502801482</v>
      </c>
      <c r="AP74" s="22">
        <f t="shared" si="19"/>
        <v>1.3895691822594745</v>
      </c>
      <c r="AQ74" s="22">
        <f t="shared" si="19"/>
        <v>1.4088108413800711</v>
      </c>
      <c r="AR74" s="22">
        <f t="shared" si="19"/>
        <v>1.428778934116546</v>
      </c>
      <c r="AS74" s="22">
        <f t="shared" si="19"/>
        <v>1.4486185603548618</v>
      </c>
      <c r="AT74" s="22">
        <f t="shared" si="19"/>
        <v>1.4512642479614373</v>
      </c>
      <c r="AU74" s="22">
        <f t="shared" si="19"/>
        <v>1.4504346040118288</v>
      </c>
      <c r="AV74" s="22">
        <f t="shared" si="19"/>
        <v>1.4494275479677248</v>
      </c>
      <c r="AW74" s="22">
        <f t="shared" si="19"/>
        <v>1.4468994870312495</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0.73794174034663862</v>
      </c>
      <c r="M75" s="22">
        <f t="shared" si="19"/>
        <v>0.74376253694082328</v>
      </c>
      <c r="N75" s="22">
        <f t="shared" si="19"/>
        <v>0.74750301879518044</v>
      </c>
      <c r="O75" s="22">
        <f t="shared" si="19"/>
        <v>0.74998858609492669</v>
      </c>
      <c r="P75" s="22">
        <f t="shared" si="19"/>
        <v>0.75119477530775858</v>
      </c>
      <c r="Q75" s="22">
        <f t="shared" si="19"/>
        <v>0.7538596961765357</v>
      </c>
      <c r="R75" s="22">
        <f t="shared" si="19"/>
        <v>0.75691680802528449</v>
      </c>
      <c r="S75" s="22">
        <f t="shared" si="19"/>
        <v>0.73416417867573247</v>
      </c>
      <c r="T75" s="22">
        <f t="shared" si="19"/>
        <v>0.7418840357159151</v>
      </c>
      <c r="U75" s="22">
        <f t="shared" si="19"/>
        <v>0.74655037812135083</v>
      </c>
      <c r="V75" s="22">
        <f t="shared" si="19"/>
        <v>0.75054477595913394</v>
      </c>
      <c r="W75" s="22">
        <f t="shared" si="19"/>
        <v>0.7552684960680518</v>
      </c>
      <c r="X75" s="22">
        <f t="shared" si="19"/>
        <v>0.76097678255366041</v>
      </c>
      <c r="Y75" s="22">
        <f t="shared" si="19"/>
        <v>0.76669512798996364</v>
      </c>
      <c r="Z75" s="22">
        <f t="shared" si="19"/>
        <v>0.77324612373577895</v>
      </c>
      <c r="AA75" s="22">
        <f t="shared" si="19"/>
        <v>0.78038034221202335</v>
      </c>
      <c r="AB75" s="22">
        <f t="shared" si="19"/>
        <v>0.78795724196047434</v>
      </c>
      <c r="AC75" s="22">
        <f t="shared" si="19"/>
        <v>0.79556296786959302</v>
      </c>
      <c r="AD75" s="22">
        <f t="shared" si="19"/>
        <v>0.80441359219681208</v>
      </c>
      <c r="AE75" s="22">
        <f t="shared" si="19"/>
        <v>0.81388411163130536</v>
      </c>
      <c r="AF75" s="22">
        <f t="shared" si="19"/>
        <v>0.82397745951337786</v>
      </c>
      <c r="AG75" s="22">
        <f t="shared" si="19"/>
        <v>0.83568872345519474</v>
      </c>
      <c r="AH75" s="22">
        <f t="shared" si="19"/>
        <v>0.84677891476291534</v>
      </c>
      <c r="AI75" s="22">
        <f t="shared" si="19"/>
        <v>0.85836778988742168</v>
      </c>
      <c r="AJ75" s="22">
        <f t="shared" si="19"/>
        <v>0.87114617552600082</v>
      </c>
      <c r="AK75" s="22">
        <f t="shared" si="19"/>
        <v>0.88318093055953772</v>
      </c>
      <c r="AL75" s="22">
        <f t="shared" si="19"/>
        <v>0.89548596129152125</v>
      </c>
      <c r="AM75" s="22">
        <f t="shared" si="19"/>
        <v>0.90788962688756136</v>
      </c>
      <c r="AN75" s="22">
        <f t="shared" si="19"/>
        <v>0.92114214326970645</v>
      </c>
      <c r="AO75" s="22">
        <f t="shared" si="19"/>
        <v>0.93362895222733877</v>
      </c>
      <c r="AP75" s="22">
        <f t="shared" si="19"/>
        <v>0.9463061206729948</v>
      </c>
      <c r="AQ75" s="22">
        <f t="shared" si="19"/>
        <v>0.95940982218724158</v>
      </c>
      <c r="AR75" s="22">
        <f t="shared" si="19"/>
        <v>0.97300822996422376</v>
      </c>
      <c r="AS75" s="22">
        <f t="shared" si="19"/>
        <v>0.98651915117698075</v>
      </c>
      <c r="AT75" s="22">
        <f t="shared" si="19"/>
        <v>0.98832088253908534</v>
      </c>
      <c r="AU75" s="22">
        <f t="shared" si="19"/>
        <v>0.98775588933290526</v>
      </c>
      <c r="AV75" s="22">
        <f t="shared" si="19"/>
        <v>0.98707007727650453</v>
      </c>
      <c r="AW75" s="22">
        <f t="shared" si="19"/>
        <v>0.98534845048155029</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15.353527292296841</v>
      </c>
      <c r="L76" s="22">
        <f t="shared" si="19"/>
        <v>15.220371053361486</v>
      </c>
      <c r="M76" s="22">
        <f t="shared" si="19"/>
        <v>15.16968250417789</v>
      </c>
      <c r="N76" s="22">
        <f t="shared" si="19"/>
        <v>14.967111251021189</v>
      </c>
      <c r="O76" s="22">
        <f t="shared" si="19"/>
        <v>14.673074129931956</v>
      </c>
      <c r="P76" s="22">
        <f t="shared" si="19"/>
        <v>14.293651368256896</v>
      </c>
      <c r="Q76" s="22">
        <f t="shared" si="19"/>
        <v>13.994389539168758</v>
      </c>
      <c r="R76" s="22">
        <f t="shared" si="19"/>
        <v>13.711253827544143</v>
      </c>
      <c r="S76" s="22">
        <f t="shared" si="19"/>
        <v>12.061905553778045</v>
      </c>
      <c r="T76" s="22">
        <f t="shared" si="19"/>
        <v>12.257828994430085</v>
      </c>
      <c r="U76" s="22">
        <f t="shared" si="19"/>
        <v>12.284007292995502</v>
      </c>
      <c r="V76" s="22">
        <f t="shared" si="19"/>
        <v>12.268194996893492</v>
      </c>
      <c r="W76" s="22">
        <f t="shared" si="19"/>
        <v>12.282008879793533</v>
      </c>
      <c r="X76" s="22">
        <f t="shared" si="19"/>
        <v>12.336792379745747</v>
      </c>
      <c r="Y76" s="22">
        <f t="shared" si="19"/>
        <v>12.408525717242357</v>
      </c>
      <c r="Z76" s="22">
        <f t="shared" si="19"/>
        <v>12.511624496739294</v>
      </c>
      <c r="AA76" s="22">
        <f t="shared" si="19"/>
        <v>12.633102852111428</v>
      </c>
      <c r="AB76" s="22">
        <f t="shared" si="19"/>
        <v>12.765697767808277</v>
      </c>
      <c r="AC76" s="22">
        <f t="shared" si="19"/>
        <v>12.890104944175688</v>
      </c>
      <c r="AD76" s="22">
        <f t="shared" si="19"/>
        <v>12.969688956746007</v>
      </c>
      <c r="AE76" s="22">
        <f t="shared" si="19"/>
        <v>13.060508489621331</v>
      </c>
      <c r="AF76" s="22">
        <f t="shared" si="19"/>
        <v>13.161334150727772</v>
      </c>
      <c r="AG76" s="22">
        <f t="shared" si="19"/>
        <v>13.312022528628306</v>
      </c>
      <c r="AH76" s="22">
        <f t="shared" si="19"/>
        <v>13.417818204189475</v>
      </c>
      <c r="AI76" s="22">
        <f t="shared" si="19"/>
        <v>13.540633116037901</v>
      </c>
      <c r="AJ76" s="22">
        <f t="shared" si="19"/>
        <v>13.690120798735078</v>
      </c>
      <c r="AK76" s="22">
        <f t="shared" si="19"/>
        <v>13.7907868422188</v>
      </c>
      <c r="AL76" s="22">
        <f t="shared" si="19"/>
        <v>13.882357039938549</v>
      </c>
      <c r="AM76" s="22">
        <f t="shared" si="19"/>
        <v>13.958410959398501</v>
      </c>
      <c r="AN76" s="22">
        <f t="shared" si="19"/>
        <v>14.129626734122418</v>
      </c>
      <c r="AO76" s="22">
        <f t="shared" si="19"/>
        <v>14.257969913083317</v>
      </c>
      <c r="AP76" s="22">
        <f t="shared" si="19"/>
        <v>14.377531152103607</v>
      </c>
      <c r="AQ76" s="22">
        <f t="shared" si="19"/>
        <v>14.496002259286861</v>
      </c>
      <c r="AR76" s="22">
        <f t="shared" si="19"/>
        <v>14.615009922571364</v>
      </c>
      <c r="AS76" s="22">
        <f t="shared" si="19"/>
        <v>14.727093643475177</v>
      </c>
      <c r="AT76" s="22">
        <f t="shared" si="19"/>
        <v>14.462731540865176</v>
      </c>
      <c r="AU76" s="22">
        <f t="shared" si="19"/>
        <v>14.127334442814504</v>
      </c>
      <c r="AV76" s="22">
        <f t="shared" si="19"/>
        <v>13.791844284185775</v>
      </c>
      <c r="AW76" s="22">
        <f t="shared" si="19"/>
        <v>13.430123163741788</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9.6543103644621429</v>
      </c>
      <c r="L77" s="22">
        <f t="shared" si="19"/>
        <v>9.5705816138517648</v>
      </c>
      <c r="M77" s="22">
        <f t="shared" si="19"/>
        <v>9.5387086131773042</v>
      </c>
      <c r="N77" s="22">
        <f t="shared" si="19"/>
        <v>9.4113316455488931</v>
      </c>
      <c r="O77" s="22">
        <f t="shared" si="19"/>
        <v>9.22644086627548</v>
      </c>
      <c r="P77" s="22">
        <f t="shared" si="19"/>
        <v>8.9878595272244652</v>
      </c>
      <c r="Q77" s="22">
        <f t="shared" si="19"/>
        <v>8.7996834473406569</v>
      </c>
      <c r="R77" s="22">
        <f t="shared" si="19"/>
        <v>8.6216474831450984</v>
      </c>
      <c r="S77" s="22">
        <f t="shared" si="19"/>
        <v>7.5845359562051762</v>
      </c>
      <c r="T77" s="22">
        <f t="shared" si="19"/>
        <v>7.7077327739603421</v>
      </c>
      <c r="U77" s="22">
        <f t="shared" si="19"/>
        <v>7.7241937092459372</v>
      </c>
      <c r="V77" s="22">
        <f t="shared" si="19"/>
        <v>7.7142509246833155</v>
      </c>
      <c r="W77" s="22">
        <f t="shared" si="19"/>
        <v>7.7229371054101597</v>
      </c>
      <c r="X77" s="22">
        <f t="shared" si="19"/>
        <v>7.7573850144359557</v>
      </c>
      <c r="Y77" s="22">
        <f t="shared" si="19"/>
        <v>7.8024909950022883</v>
      </c>
      <c r="Z77" s="22">
        <f t="shared" si="19"/>
        <v>7.8673195908364244</v>
      </c>
      <c r="AA77" s="22">
        <f t="shared" si="19"/>
        <v>7.9437052788284843</v>
      </c>
      <c r="AB77" s="22">
        <f t="shared" si="19"/>
        <v>8.0270810689330396</v>
      </c>
      <c r="AC77" s="22">
        <f t="shared" si="19"/>
        <v>8.1053084019329269</v>
      </c>
      <c r="AD77" s="22">
        <f t="shared" si="19"/>
        <v>8.1553508933276309</v>
      </c>
      <c r="AE77" s="22">
        <f t="shared" si="19"/>
        <v>8.2124582889665323</v>
      </c>
      <c r="AF77" s="22">
        <f t="shared" si="19"/>
        <v>8.2758575461204238</v>
      </c>
      <c r="AG77" s="22">
        <f t="shared" si="19"/>
        <v>8.3706105198751271</v>
      </c>
      <c r="AH77" s="22">
        <f t="shared" si="19"/>
        <v>8.4371349261330888</v>
      </c>
      <c r="AI77" s="22">
        <f t="shared" si="19"/>
        <v>8.5143610419171587</v>
      </c>
      <c r="AJ77" s="22">
        <f t="shared" si="19"/>
        <v>8.608359017558028</v>
      </c>
      <c r="AK77" s="22">
        <f t="shared" si="19"/>
        <v>8.6716579070218138</v>
      </c>
      <c r="AL77" s="22">
        <f t="shared" si="19"/>
        <v>8.7292373213213015</v>
      </c>
      <c r="AM77" s="22">
        <f t="shared" si="19"/>
        <v>8.7770600873164835</v>
      </c>
      <c r="AN77" s="22">
        <f t="shared" si="19"/>
        <v>8.8847207047764112</v>
      </c>
      <c r="AO77" s="22">
        <f t="shared" si="19"/>
        <v>8.9654229993867141</v>
      </c>
      <c r="AP77" s="22">
        <f t="shared" si="19"/>
        <v>9.0406032030680272</v>
      </c>
      <c r="AQ77" s="22">
        <f t="shared" si="19"/>
        <v>9.1150979309695739</v>
      </c>
      <c r="AR77" s="22">
        <f t="shared" si="19"/>
        <v>9.1899300457810309</v>
      </c>
      <c r="AS77" s="22">
        <f t="shared" si="19"/>
        <v>9.26040838003013</v>
      </c>
      <c r="AT77" s="22">
        <f t="shared" si="19"/>
        <v>9.0941772763488746</v>
      </c>
      <c r="AU77" s="22">
        <f t="shared" si="19"/>
        <v>8.8832793101502094</v>
      </c>
      <c r="AV77" s="22">
        <f t="shared" si="19"/>
        <v>8.6723228273848836</v>
      </c>
      <c r="AW77" s="22">
        <f t="shared" si="19"/>
        <v>8.444872294639918</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5.9174420302222517</v>
      </c>
      <c r="T79" s="22">
        <f t="shared" si="19"/>
        <v>5.9263453985232823</v>
      </c>
      <c r="U79" s="22">
        <f t="shared" si="19"/>
        <v>5.9362427486542551</v>
      </c>
      <c r="V79" s="22">
        <f t="shared" si="19"/>
        <v>5.9473974393709526</v>
      </c>
      <c r="W79" s="22">
        <f t="shared" si="19"/>
        <v>5.959938874025994</v>
      </c>
      <c r="X79" s="22">
        <f t="shared" si="19"/>
        <v>5.9738368092211722</v>
      </c>
      <c r="Y79" s="22">
        <f t="shared" si="19"/>
        <v>5.9823815495784309</v>
      </c>
      <c r="Z79" s="22">
        <f t="shared" si="19"/>
        <v>5.9920749412510226</v>
      </c>
      <c r="AA79" s="22">
        <f t="shared" si="19"/>
        <v>6.0028293292775494</v>
      </c>
      <c r="AB79" s="22">
        <f t="shared" si="19"/>
        <v>6.0145782781398829</v>
      </c>
      <c r="AC79" s="22">
        <f t="shared" si="19"/>
        <v>6.0272198055600503</v>
      </c>
      <c r="AD79" s="22">
        <f t="shared" si="19"/>
        <v>6.0356470541361364</v>
      </c>
      <c r="AE79" s="22">
        <f t="shared" si="19"/>
        <v>6.0449333931358264</v>
      </c>
      <c r="AF79" s="22">
        <f t="shared" si="19"/>
        <v>6.0550466423497058</v>
      </c>
      <c r="AG79" s="22">
        <f t="shared" si="19"/>
        <v>6.066103009552978</v>
      </c>
      <c r="AH79" s="22">
        <f t="shared" si="19"/>
        <v>6.0777469205441541</v>
      </c>
      <c r="AI79" s="22">
        <f t="shared" si="19"/>
        <v>6.0851619326050326</v>
      </c>
      <c r="AJ79" s="22">
        <f t="shared" si="19"/>
        <v>6.0933434576551146</v>
      </c>
      <c r="AK79" s="22">
        <f t="shared" si="19"/>
        <v>6.1019857153089507</v>
      </c>
      <c r="AL79" s="22">
        <f t="shared" si="19"/>
        <v>6.1112166821755771</v>
      </c>
      <c r="AM79" s="22">
        <f t="shared" si="19"/>
        <v>6.120992110468829</v>
      </c>
      <c r="AN79" s="22">
        <f t="shared" si="19"/>
        <v>6.1267892625359277</v>
      </c>
      <c r="AO79" s="22">
        <f t="shared" si="19"/>
        <v>6.1329411649258532</v>
      </c>
      <c r="AP79" s="22">
        <f t="shared" si="19"/>
        <v>6.1395716075335853</v>
      </c>
      <c r="AQ79" s="22">
        <f t="shared" si="19"/>
        <v>6.1467000067344459</v>
      </c>
      <c r="AR79" s="22">
        <f t="shared" si="19"/>
        <v>6.1543221840503746</v>
      </c>
      <c r="AS79" s="22">
        <f t="shared" si="19"/>
        <v>6.157679026638986</v>
      </c>
      <c r="AT79" s="22">
        <f t="shared" si="19"/>
        <v>6.159696467057727</v>
      </c>
      <c r="AU79" s="22">
        <f t="shared" si="19"/>
        <v>6.161729730064434</v>
      </c>
      <c r="AV79" s="22">
        <f t="shared" si="19"/>
        <v>6.1640958550543639</v>
      </c>
      <c r="AW79" s="22">
        <f t="shared" si="19"/>
        <v>6.1666500823848702</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0.66056125437728641</v>
      </c>
      <c r="T80" s="22">
        <f t="shared" si="19"/>
        <v>0.66155513316867531</v>
      </c>
      <c r="U80" s="22">
        <f t="shared" si="19"/>
        <v>0.66265996968150243</v>
      </c>
      <c r="V80" s="22">
        <f t="shared" si="19"/>
        <v>0.66390516252908405</v>
      </c>
      <c r="W80" s="22">
        <f t="shared" si="19"/>
        <v>0.66530515694645465</v>
      </c>
      <c r="X80" s="22">
        <f t="shared" si="19"/>
        <v>0.66685657687737987</v>
      </c>
      <c r="Y80" s="22">
        <f t="shared" si="19"/>
        <v>0.66781042220106746</v>
      </c>
      <c r="Z80" s="22">
        <f t="shared" si="19"/>
        <v>0.66889249092767522</v>
      </c>
      <c r="AA80" s="22">
        <f t="shared" si="19"/>
        <v>0.6700929981753303</v>
      </c>
      <c r="AB80" s="22">
        <f t="shared" si="19"/>
        <v>0.67140452777857451</v>
      </c>
      <c r="AC80" s="22">
        <f t="shared" si="19"/>
        <v>0.67281569550396358</v>
      </c>
      <c r="AD80" s="22">
        <f t="shared" si="19"/>
        <v>0.67375642527570245</v>
      </c>
      <c r="AE80" s="22">
        <f t="shared" si="19"/>
        <v>0.67479305490500496</v>
      </c>
      <c r="AF80" s="22">
        <f t="shared" si="19"/>
        <v>0.67592199213031812</v>
      </c>
      <c r="AG80" s="22">
        <f t="shared" si="19"/>
        <v>0.67715620917061159</v>
      </c>
      <c r="AH80" s="22">
        <f t="shared" si="19"/>
        <v>0.67845601344599038</v>
      </c>
      <c r="AI80" s="22">
        <f t="shared" si="19"/>
        <v>0.67928374773441114</v>
      </c>
      <c r="AJ80" s="22">
        <f t="shared" si="19"/>
        <v>0.68019704750519028</v>
      </c>
      <c r="AK80" s="22">
        <f t="shared" si="19"/>
        <v>0.68116177863856064</v>
      </c>
      <c r="AL80" s="22">
        <f t="shared" si="19"/>
        <v>0.68219222710284488</v>
      </c>
      <c r="AM80" s="22">
        <f t="shared" si="19"/>
        <v>0.68328345353860653</v>
      </c>
      <c r="AN80" s="22">
        <f t="shared" si="19"/>
        <v>0.68393058688130781</v>
      </c>
      <c r="AO80" s="22">
        <f t="shared" si="19"/>
        <v>0.68461732083471893</v>
      </c>
      <c r="AP80" s="22">
        <f t="shared" si="19"/>
        <v>0.68535747400625313</v>
      </c>
      <c r="AQ80" s="22">
        <f t="shared" si="19"/>
        <v>0.68615321383670258</v>
      </c>
      <c r="AR80" s="22">
        <f t="shared" si="19"/>
        <v>0.68700407388453755</v>
      </c>
      <c r="AS80" s="22">
        <f t="shared" si="19"/>
        <v>0.68737879663463075</v>
      </c>
      <c r="AT80" s="22">
        <f t="shared" si="19"/>
        <v>0.68760400255415266</v>
      </c>
      <c r="AU80" s="22">
        <f t="shared" si="19"/>
        <v>0.68783097474168386</v>
      </c>
      <c r="AV80" s="22">
        <f t="shared" si="19"/>
        <v>0.68809510415493047</v>
      </c>
      <c r="AW80" s="22">
        <f t="shared" si="19"/>
        <v>0.68838023134346649</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0.71892745361392774</v>
      </c>
      <c r="M81" s="22">
        <f t="shared" si="19"/>
        <v>0.72149880168720604</v>
      </c>
      <c r="N81" s="22">
        <f t="shared" si="19"/>
        <v>0.72463138273575967</v>
      </c>
      <c r="O81" s="22">
        <f t="shared" si="19"/>
        <v>0.72832072886952293</v>
      </c>
      <c r="P81" s="22">
        <f t="shared" si="19"/>
        <v>0.7325443847928953</v>
      </c>
      <c r="Q81" s="22">
        <f t="shared" si="19"/>
        <v>0.73708994755228407</v>
      </c>
      <c r="R81" s="22">
        <f t="shared" si="19"/>
        <v>0.74193942345928476</v>
      </c>
      <c r="S81" s="22">
        <f t="shared" si="19"/>
        <v>0.74633734853094358</v>
      </c>
      <c r="T81" s="22">
        <f t="shared" si="19"/>
        <v>0.74848556371205566</v>
      </c>
      <c r="U81" s="22">
        <f t="shared" ref="L81:AW87" si="20">U1490</f>
        <v>0.75076190805371101</v>
      </c>
      <c r="V81" s="22">
        <f t="shared" si="20"/>
        <v>0.75322031823695168</v>
      </c>
      <c r="W81" s="22">
        <f t="shared" si="20"/>
        <v>0.75588827720991336</v>
      </c>
      <c r="X81" s="22">
        <f t="shared" si="20"/>
        <v>0.75876236870095803</v>
      </c>
      <c r="Y81" s="22">
        <f t="shared" si="20"/>
        <v>0.76057750755175979</v>
      </c>
      <c r="Z81" s="22">
        <f t="shared" si="20"/>
        <v>0.76256893469792841</v>
      </c>
      <c r="AA81" s="22">
        <f t="shared" si="20"/>
        <v>0.76472161645068537</v>
      </c>
      <c r="AB81" s="22">
        <f t="shared" si="20"/>
        <v>0.76702441224252838</v>
      </c>
      <c r="AC81" s="22">
        <f t="shared" si="20"/>
        <v>0.76945943028667785</v>
      </c>
      <c r="AD81" s="22">
        <f t="shared" si="20"/>
        <v>0.77107378315188402</v>
      </c>
      <c r="AE81" s="22">
        <f t="shared" si="20"/>
        <v>0.77282011789414362</v>
      </c>
      <c r="AF81" s="22">
        <f t="shared" si="20"/>
        <v>0.77469321171184602</v>
      </c>
      <c r="AG81" s="22">
        <f t="shared" si="20"/>
        <v>0.77671532761727669</v>
      </c>
      <c r="AH81" s="22">
        <f t="shared" si="20"/>
        <v>0.7788210206030366</v>
      </c>
      <c r="AI81" s="22">
        <f t="shared" si="20"/>
        <v>0.78012007445417286</v>
      </c>
      <c r="AJ81" s="22">
        <f t="shared" si="20"/>
        <v>0.78154048678471755</v>
      </c>
      <c r="AK81" s="22">
        <f t="shared" si="20"/>
        <v>0.78302621249505588</v>
      </c>
      <c r="AL81" s="22">
        <f t="shared" si="20"/>
        <v>0.78460135095244909</v>
      </c>
      <c r="AM81" s="22">
        <f t="shared" si="20"/>
        <v>0.78625814401475724</v>
      </c>
      <c r="AN81" s="22">
        <f t="shared" si="20"/>
        <v>0.78716789436809509</v>
      </c>
      <c r="AO81" s="22">
        <f t="shared" si="20"/>
        <v>0.78812813928061254</v>
      </c>
      <c r="AP81" s="22">
        <f t="shared" si="20"/>
        <v>0.78916187244350566</v>
      </c>
      <c r="AQ81" s="22">
        <f t="shared" si="20"/>
        <v>0.79027285917388934</v>
      </c>
      <c r="AR81" s="22">
        <f t="shared" si="20"/>
        <v>0.79146051173197585</v>
      </c>
      <c r="AS81" s="22">
        <f t="shared" si="20"/>
        <v>0.79185996933613323</v>
      </c>
      <c r="AT81" s="22">
        <f t="shared" si="20"/>
        <v>0.79200653567078572</v>
      </c>
      <c r="AU81" s="22">
        <f t="shared" si="20"/>
        <v>0.79214738449234956</v>
      </c>
      <c r="AV81" s="22">
        <f t="shared" si="20"/>
        <v>0.79234027414554964</v>
      </c>
      <c r="AW81" s="22">
        <f t="shared" si="20"/>
        <v>0.79255917569292156</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1.1867254191644501</v>
      </c>
      <c r="L82" s="22">
        <f t="shared" si="20"/>
        <v>1.1898103324282718</v>
      </c>
      <c r="M82" s="22">
        <f t="shared" si="20"/>
        <v>1.1940658612587216</v>
      </c>
      <c r="N82" s="22">
        <f t="shared" si="20"/>
        <v>1.1992502192631385</v>
      </c>
      <c r="O82" s="22">
        <f t="shared" si="20"/>
        <v>1.2053560121742171</v>
      </c>
      <c r="P82" s="22">
        <f t="shared" si="20"/>
        <v>1.212346076933865</v>
      </c>
      <c r="Q82" s="22">
        <f t="shared" si="20"/>
        <v>1.2198688909683482</v>
      </c>
      <c r="R82" s="22">
        <f t="shared" si="20"/>
        <v>1.2278946750888551</v>
      </c>
      <c r="S82" s="22">
        <f t="shared" si="20"/>
        <v>1.2351731517490538</v>
      </c>
      <c r="T82" s="22">
        <f t="shared" si="20"/>
        <v>1.2387284042379079</v>
      </c>
      <c r="U82" s="22">
        <f t="shared" si="20"/>
        <v>1.2424957078848218</v>
      </c>
      <c r="V82" s="22">
        <f t="shared" si="20"/>
        <v>1.2465643268013245</v>
      </c>
      <c r="W82" s="22">
        <f t="shared" si="20"/>
        <v>1.2509797447083293</v>
      </c>
      <c r="X82" s="22">
        <f t="shared" si="20"/>
        <v>1.2557363077456696</v>
      </c>
      <c r="Y82" s="22">
        <f t="shared" si="20"/>
        <v>1.2587403256735139</v>
      </c>
      <c r="Z82" s="22">
        <f t="shared" si="20"/>
        <v>1.2620360971493132</v>
      </c>
      <c r="AA82" s="22">
        <f t="shared" si="20"/>
        <v>1.2655987417235119</v>
      </c>
      <c r="AB82" s="22">
        <f t="shared" si="20"/>
        <v>1.2694098219831875</v>
      </c>
      <c r="AC82" s="22">
        <f t="shared" si="20"/>
        <v>1.2734397273846501</v>
      </c>
      <c r="AD82" s="22">
        <f t="shared" si="20"/>
        <v>1.2761114485848239</v>
      </c>
      <c r="AE82" s="22">
        <f t="shared" si="20"/>
        <v>1.2790015971106234</v>
      </c>
      <c r="AF82" s="22">
        <f t="shared" si="20"/>
        <v>1.282101529331471</v>
      </c>
      <c r="AG82" s="22">
        <f t="shared" si="20"/>
        <v>1.2854480900804797</v>
      </c>
      <c r="AH82" s="22">
        <f t="shared" si="20"/>
        <v>1.2889329691997629</v>
      </c>
      <c r="AI82" s="22">
        <f t="shared" si="20"/>
        <v>1.2910828769362013</v>
      </c>
      <c r="AJ82" s="22">
        <f t="shared" si="20"/>
        <v>1.2934336304909519</v>
      </c>
      <c r="AK82" s="22">
        <f t="shared" si="20"/>
        <v>1.2958924763625748</v>
      </c>
      <c r="AL82" s="22">
        <f t="shared" si="20"/>
        <v>1.2984992985143662</v>
      </c>
      <c r="AM82" s="22">
        <f t="shared" si="20"/>
        <v>1.3012412573786718</v>
      </c>
      <c r="AN82" s="22">
        <f t="shared" si="20"/>
        <v>1.3027468757340293</v>
      </c>
      <c r="AO82" s="22">
        <f t="shared" si="20"/>
        <v>1.3043360615591526</v>
      </c>
      <c r="AP82" s="22">
        <f t="shared" si="20"/>
        <v>1.3060468689459077</v>
      </c>
      <c r="AQ82" s="22">
        <f t="shared" si="20"/>
        <v>1.3078855294176372</v>
      </c>
      <c r="AR82" s="22">
        <f t="shared" si="20"/>
        <v>1.3098510702769313</v>
      </c>
      <c r="AS82" s="22">
        <f t="shared" si="20"/>
        <v>1.3105121644977793</v>
      </c>
      <c r="AT82" s="22">
        <f t="shared" si="20"/>
        <v>1.3107547288044825</v>
      </c>
      <c r="AU82" s="22">
        <f t="shared" si="20"/>
        <v>1.3109878307431619</v>
      </c>
      <c r="AV82" s="22">
        <f t="shared" si="20"/>
        <v>1.3113070592011131</v>
      </c>
      <c r="AW82" s="22">
        <f t="shared" si="20"/>
        <v>1.311669336815549</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0.19240499933397137</v>
      </c>
      <c r="M83" s="22">
        <f t="shared" si="20"/>
        <v>0.19381280191845887</v>
      </c>
      <c r="N83" s="22">
        <f t="shared" si="20"/>
        <v>0.19411375969056666</v>
      </c>
      <c r="O83" s="22">
        <f t="shared" si="20"/>
        <v>0.19368291106027902</v>
      </c>
      <c r="P83" s="22">
        <f t="shared" si="20"/>
        <v>0.19253602379697465</v>
      </c>
      <c r="Q83" s="22">
        <f t="shared" si="20"/>
        <v>0.19190012409058904</v>
      </c>
      <c r="R83" s="22">
        <f t="shared" si="20"/>
        <v>0.19132863754616411</v>
      </c>
      <c r="S83" s="22">
        <f t="shared" si="20"/>
        <v>0.1803905766291535</v>
      </c>
      <c r="T83" s="22">
        <f t="shared" si="20"/>
        <v>0.1826245756693145</v>
      </c>
      <c r="U83" s="22">
        <f t="shared" si="20"/>
        <v>0.18356080495030164</v>
      </c>
      <c r="V83" s="22">
        <f t="shared" si="20"/>
        <v>0.18415696617811583</v>
      </c>
      <c r="W83" s="22">
        <f t="shared" si="20"/>
        <v>0.18496727658485598</v>
      </c>
      <c r="X83" s="22">
        <f t="shared" si="20"/>
        <v>0.18608902587161008</v>
      </c>
      <c r="Y83" s="22">
        <f t="shared" si="20"/>
        <v>0.18752321495946164</v>
      </c>
      <c r="Z83" s="22">
        <f t="shared" si="20"/>
        <v>0.18921252332374269</v>
      </c>
      <c r="AA83" s="22">
        <f t="shared" si="20"/>
        <v>0.19105962763803044</v>
      </c>
      <c r="AB83" s="22">
        <f t="shared" si="20"/>
        <v>0.19301005313077035</v>
      </c>
      <c r="AC83" s="22">
        <f t="shared" si="20"/>
        <v>0.19490714617679963</v>
      </c>
      <c r="AD83" s="22">
        <f t="shared" si="20"/>
        <v>0.19752032513537773</v>
      </c>
      <c r="AE83" s="22">
        <f t="shared" si="20"/>
        <v>0.2003055493027025</v>
      </c>
      <c r="AF83" s="22">
        <f t="shared" si="20"/>
        <v>0.20326218406801491</v>
      </c>
      <c r="AG83" s="22">
        <f t="shared" si="20"/>
        <v>0.20675702349841499</v>
      </c>
      <c r="AH83" s="22">
        <f t="shared" si="20"/>
        <v>0.20995711479118087</v>
      </c>
      <c r="AI83" s="22">
        <f t="shared" si="20"/>
        <v>0.2135856312321594</v>
      </c>
      <c r="AJ83" s="22">
        <f t="shared" si="20"/>
        <v>0.21759462167006366</v>
      </c>
      <c r="AK83" s="22">
        <f t="shared" si="20"/>
        <v>0.22127443936743332</v>
      </c>
      <c r="AL83" s="22">
        <f t="shared" si="20"/>
        <v>0.22499730595265302</v>
      </c>
      <c r="AM83" s="22">
        <f t="shared" si="20"/>
        <v>0.22870049395333916</v>
      </c>
      <c r="AN83" s="22">
        <f t="shared" si="20"/>
        <v>0.23295846114487964</v>
      </c>
      <c r="AO83" s="22">
        <f t="shared" si="20"/>
        <v>0.2368924419602069</v>
      </c>
      <c r="AP83" s="22">
        <f t="shared" si="20"/>
        <v>0.24084858832616518</v>
      </c>
      <c r="AQ83" s="22">
        <f t="shared" si="20"/>
        <v>0.24491124539364534</v>
      </c>
      <c r="AR83" s="22">
        <f t="shared" si="20"/>
        <v>0.24910372048669324</v>
      </c>
      <c r="AS83" s="22">
        <f t="shared" si="20"/>
        <v>0.25354274140944594</v>
      </c>
      <c r="AT83" s="22">
        <f t="shared" si="20"/>
        <v>0.25377721875718207</v>
      </c>
      <c r="AU83" s="22">
        <f t="shared" si="20"/>
        <v>0.25315017599548001</v>
      </c>
      <c r="AV83" s="22">
        <f t="shared" si="20"/>
        <v>0.25246344217753508</v>
      </c>
      <c r="AW83" s="22">
        <f t="shared" si="20"/>
        <v>0.25139447750270916</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0.66042852152238107</v>
      </c>
      <c r="U101" s="22">
        <f t="shared" si="22"/>
        <v>0.66025684169352206</v>
      </c>
      <c r="V101" s="22">
        <f t="shared" si="22"/>
        <v>0.66014868305049579</v>
      </c>
      <c r="W101" s="22">
        <f t="shared" si="22"/>
        <v>0.66005681257994508</v>
      </c>
      <c r="X101" s="22">
        <f t="shared" si="22"/>
        <v>0.65995424038936434</v>
      </c>
      <c r="Y101" s="22">
        <f t="shared" si="22"/>
        <v>0.65983631780454621</v>
      </c>
      <c r="Z101" s="22">
        <f t="shared" ref="L101:AW108" si="23">Z1510</f>
        <v>0.65971241712512252</v>
      </c>
      <c r="AA101" s="22">
        <f t="shared" si="23"/>
        <v>0.65957642528021465</v>
      </c>
      <c r="AB101" s="22">
        <f t="shared" si="23"/>
        <v>0.6594332298362966</v>
      </c>
      <c r="AC101" s="22">
        <f t="shared" si="23"/>
        <v>0.6592855766116591</v>
      </c>
      <c r="AD101" s="22">
        <f t="shared" si="23"/>
        <v>0.65914087042240432</v>
      </c>
      <c r="AE101" s="22">
        <f t="shared" si="23"/>
        <v>0.65897121694283256</v>
      </c>
      <c r="AF101" s="22">
        <f t="shared" si="23"/>
        <v>0.65879502534324397</v>
      </c>
      <c r="AG101" s="22">
        <f t="shared" si="23"/>
        <v>0.65861262120280506</v>
      </c>
      <c r="AH101" s="22">
        <f t="shared" si="23"/>
        <v>0.65840825367148614</v>
      </c>
      <c r="AI101" s="22">
        <f t="shared" si="23"/>
        <v>0.65821887148453184</v>
      </c>
      <c r="AJ101" s="22">
        <f t="shared" si="23"/>
        <v>0.65802043215920403</v>
      </c>
      <c r="AK101" s="22">
        <f t="shared" si="23"/>
        <v>0.65780869550268894</v>
      </c>
      <c r="AL101" s="22">
        <f t="shared" si="23"/>
        <v>0.65761330442639243</v>
      </c>
      <c r="AM101" s="22">
        <f t="shared" si="23"/>
        <v>0.65741856191244097</v>
      </c>
      <c r="AN101" s="22">
        <f t="shared" si="23"/>
        <v>0.65722693960157652</v>
      </c>
      <c r="AO101" s="22">
        <f t="shared" si="23"/>
        <v>0.65702305130032002</v>
      </c>
      <c r="AP101" s="22">
        <f t="shared" si="23"/>
        <v>0.65683441997115699</v>
      </c>
      <c r="AQ101" s="22">
        <f t="shared" si="23"/>
        <v>0.65664742649301167</v>
      </c>
      <c r="AR101" s="22">
        <f t="shared" si="23"/>
        <v>0.65645895538166232</v>
      </c>
      <c r="AS101" s="22">
        <f t="shared" si="23"/>
        <v>0.65626829690139621</v>
      </c>
      <c r="AT101" s="22">
        <f t="shared" si="23"/>
        <v>0.65607856000431986</v>
      </c>
      <c r="AU101" s="22">
        <f t="shared" si="23"/>
        <v>0.65603772924812798</v>
      </c>
      <c r="AV101" s="22">
        <f t="shared" si="23"/>
        <v>0.65602713275569724</v>
      </c>
      <c r="AW101" s="22">
        <f t="shared" si="23"/>
        <v>0.65601871872641282</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8.7176564840954294E-3</v>
      </c>
      <c r="U102" s="22">
        <f t="shared" si="23"/>
        <v>8.7153903103544955E-3</v>
      </c>
      <c r="V102" s="22">
        <f t="shared" si="23"/>
        <v>8.7139626162665452E-3</v>
      </c>
      <c r="W102" s="22">
        <f t="shared" si="23"/>
        <v>8.7127499260552799E-3</v>
      </c>
      <c r="X102" s="22">
        <f t="shared" si="23"/>
        <v>8.7113959731396108E-3</v>
      </c>
      <c r="Y102" s="22">
        <f t="shared" si="23"/>
        <v>8.7098393950200102E-3</v>
      </c>
      <c r="Z102" s="22">
        <f t="shared" si="23"/>
        <v>8.7082039060516168E-3</v>
      </c>
      <c r="AA102" s="22">
        <f t="shared" si="23"/>
        <v>8.7064088136988328E-3</v>
      </c>
      <c r="AB102" s="22">
        <f t="shared" si="23"/>
        <v>8.7045186338391197E-3</v>
      </c>
      <c r="AC102" s="22">
        <f t="shared" si="23"/>
        <v>8.7025696112738998E-3</v>
      </c>
      <c r="AD102" s="22">
        <f t="shared" si="23"/>
        <v>8.7006594895757388E-3</v>
      </c>
      <c r="AE102" s="22">
        <f t="shared" si="23"/>
        <v>8.6984200636453912E-3</v>
      </c>
      <c r="AF102" s="22">
        <f t="shared" si="23"/>
        <v>8.6960943345308194E-3</v>
      </c>
      <c r="AG102" s="22">
        <f t="shared" si="23"/>
        <v>8.6936865998770273E-3</v>
      </c>
      <c r="AH102" s="22">
        <f t="shared" si="23"/>
        <v>8.6909889484636203E-3</v>
      </c>
      <c r="AI102" s="22">
        <f t="shared" si="23"/>
        <v>8.6884891035958235E-3</v>
      </c>
      <c r="AJ102" s="22">
        <f t="shared" si="23"/>
        <v>8.6858697045014942E-3</v>
      </c>
      <c r="AK102" s="22">
        <f t="shared" si="23"/>
        <v>8.6830747806354996E-3</v>
      </c>
      <c r="AL102" s="22">
        <f t="shared" si="23"/>
        <v>8.6804956184283813E-3</v>
      </c>
      <c r="AM102" s="22">
        <f t="shared" si="23"/>
        <v>8.6779250172442229E-3</v>
      </c>
      <c r="AN102" s="22">
        <f t="shared" si="23"/>
        <v>8.6753956027408128E-3</v>
      </c>
      <c r="AO102" s="22">
        <f t="shared" si="23"/>
        <v>8.6727042771642272E-3</v>
      </c>
      <c r="AP102" s="22">
        <f t="shared" si="23"/>
        <v>8.6702143436192744E-3</v>
      </c>
      <c r="AQ102" s="22">
        <f t="shared" si="23"/>
        <v>8.6677460297077541E-3</v>
      </c>
      <c r="AR102" s="22">
        <f t="shared" si="23"/>
        <v>8.6652582110379444E-3</v>
      </c>
      <c r="AS102" s="22">
        <f t="shared" si="23"/>
        <v>8.6627415190984325E-3</v>
      </c>
      <c r="AT102" s="22">
        <f t="shared" si="23"/>
        <v>8.6602369920570233E-3</v>
      </c>
      <c r="AU102" s="22">
        <f t="shared" si="23"/>
        <v>8.6596980260752899E-3</v>
      </c>
      <c r="AV102" s="22">
        <f t="shared" si="23"/>
        <v>8.6595581523752057E-3</v>
      </c>
      <c r="AW102" s="22">
        <f t="shared" si="23"/>
        <v>8.6594470871886511E-3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1.2019035107607596</v>
      </c>
      <c r="M103" s="22">
        <f t="shared" si="23"/>
        <v>1.2088775122881092</v>
      </c>
      <c r="N103" s="22">
        <f t="shared" si="23"/>
        <v>1.2055442230548157</v>
      </c>
      <c r="O103" s="22">
        <f t="shared" si="23"/>
        <v>1.195843583832628</v>
      </c>
      <c r="P103" s="22">
        <f t="shared" si="23"/>
        <v>1.1799964998501227</v>
      </c>
      <c r="Q103" s="22">
        <f t="shared" si="23"/>
        <v>1.169776622170569</v>
      </c>
      <c r="R103" s="22">
        <f t="shared" si="23"/>
        <v>1.1606871439933115</v>
      </c>
      <c r="S103" s="22">
        <f t="shared" si="23"/>
        <v>1.0501973880705069</v>
      </c>
      <c r="T103" s="22">
        <f t="shared" si="23"/>
        <v>1.0703474474613595</v>
      </c>
      <c r="U103" s="22">
        <f t="shared" si="23"/>
        <v>1.0780252765780527</v>
      </c>
      <c r="V103" s="22">
        <f t="shared" si="23"/>
        <v>1.0826508266328274</v>
      </c>
      <c r="W103" s="22">
        <f t="shared" si="23"/>
        <v>1.0896188673753024</v>
      </c>
      <c r="X103" s="22">
        <f t="shared" si="23"/>
        <v>1.0998462983876509</v>
      </c>
      <c r="Y103" s="22">
        <f t="shared" si="23"/>
        <v>1.1115047469331398</v>
      </c>
      <c r="Z103" s="22">
        <f t="shared" si="23"/>
        <v>1.1257821555914229</v>
      </c>
      <c r="AA103" s="22">
        <f t="shared" si="23"/>
        <v>1.1417160423927022</v>
      </c>
      <c r="AB103" s="22">
        <f t="shared" si="23"/>
        <v>1.1587685351762258</v>
      </c>
      <c r="AC103" s="22">
        <f t="shared" si="23"/>
        <v>1.1754318862023696</v>
      </c>
      <c r="AD103" s="22">
        <f t="shared" si="23"/>
        <v>1.1934067367710564</v>
      </c>
      <c r="AE103" s="22">
        <f t="shared" si="23"/>
        <v>1.2128560812814293</v>
      </c>
      <c r="AF103" s="22">
        <f t="shared" si="23"/>
        <v>1.2337406288729504</v>
      </c>
      <c r="AG103" s="22">
        <f t="shared" si="23"/>
        <v>1.2594370710760741</v>
      </c>
      <c r="AH103" s="22">
        <f t="shared" si="23"/>
        <v>1.2821588554631616</v>
      </c>
      <c r="AI103" s="22">
        <f t="shared" si="23"/>
        <v>1.3070479845784275</v>
      </c>
      <c r="AJ103" s="22">
        <f t="shared" si="23"/>
        <v>1.335072717780412</v>
      </c>
      <c r="AK103" s="22">
        <f t="shared" si="23"/>
        <v>1.3597630126318272</v>
      </c>
      <c r="AL103" s="22">
        <f t="shared" si="23"/>
        <v>1.3845232416162481</v>
      </c>
      <c r="AM103" s="22">
        <f t="shared" si="23"/>
        <v>1.4087933159886152</v>
      </c>
      <c r="AN103" s="22">
        <f t="shared" si="23"/>
        <v>1.4387531142851964</v>
      </c>
      <c r="AO103" s="22">
        <f t="shared" si="23"/>
        <v>1.4655795059548784</v>
      </c>
      <c r="AP103" s="22">
        <f t="shared" si="23"/>
        <v>1.4923478066091527</v>
      </c>
      <c r="AQ103" s="22">
        <f t="shared" si="23"/>
        <v>1.5197903139635012</v>
      </c>
      <c r="AR103" s="22">
        <f t="shared" si="23"/>
        <v>1.5480963537674137</v>
      </c>
      <c r="AS103" s="22">
        <f t="shared" si="23"/>
        <v>1.5765474924882046</v>
      </c>
      <c r="AT103" s="22">
        <f t="shared" si="23"/>
        <v>1.5689889788731068</v>
      </c>
      <c r="AU103" s="22">
        <f t="shared" si="23"/>
        <v>1.5543292879083597</v>
      </c>
      <c r="AV103" s="22">
        <f t="shared" si="23"/>
        <v>1.5394192885776781</v>
      </c>
      <c r="AW103" s="22">
        <f t="shared" si="23"/>
        <v>1.5215798324085699</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4.3975799639737039</v>
      </c>
      <c r="L104" s="22">
        <f t="shared" si="23"/>
        <v>4.3787767883653972</v>
      </c>
      <c r="M104" s="22">
        <f t="shared" si="23"/>
        <v>4.3752716537638952</v>
      </c>
      <c r="N104" s="22">
        <f t="shared" si="23"/>
        <v>4.3473821211305586</v>
      </c>
      <c r="O104" s="22">
        <f t="shared" si="23"/>
        <v>4.3052096453824609</v>
      </c>
      <c r="P104" s="22">
        <f t="shared" si="23"/>
        <v>4.2496956169043703</v>
      </c>
      <c r="Q104" s="22">
        <f t="shared" si="23"/>
        <v>4.2083609134426787</v>
      </c>
      <c r="R104" s="22">
        <f t="shared" si="23"/>
        <v>4.1703852155628232</v>
      </c>
      <c r="S104" s="22">
        <f t="shared" si="23"/>
        <v>3.9007752533263682</v>
      </c>
      <c r="T104" s="22">
        <f t="shared" si="23"/>
        <v>3.9381598022687156</v>
      </c>
      <c r="U104" s="22">
        <f t="shared" si="23"/>
        <v>3.9471719849417339</v>
      </c>
      <c r="V104" s="22">
        <f t="shared" si="23"/>
        <v>3.9494870744192068</v>
      </c>
      <c r="W104" s="22">
        <f t="shared" si="23"/>
        <v>3.9572701137517781</v>
      </c>
      <c r="X104" s="22">
        <f t="shared" si="23"/>
        <v>3.9724426478814481</v>
      </c>
      <c r="Y104" s="22">
        <f t="shared" si="23"/>
        <v>3.9886884904063513</v>
      </c>
      <c r="Z104" s="22">
        <f t="shared" si="23"/>
        <v>4.0106486783961</v>
      </c>
      <c r="AA104" s="22">
        <f t="shared" si="23"/>
        <v>4.0360995684120731</v>
      </c>
      <c r="AB104" s="22">
        <f t="shared" si="23"/>
        <v>4.0637918875568682</v>
      </c>
      <c r="AC104" s="22">
        <f t="shared" si="23"/>
        <v>4.0904156888736605</v>
      </c>
      <c r="AD104" s="22">
        <f t="shared" si="23"/>
        <v>4.1088164860689949</v>
      </c>
      <c r="AE104" s="22">
        <f t="shared" si="23"/>
        <v>4.1294958304356273</v>
      </c>
      <c r="AF104" s="22">
        <f t="shared" si="23"/>
        <v>4.1522441478603058</v>
      </c>
      <c r="AG104" s="22">
        <f t="shared" si="23"/>
        <v>4.1839099279113201</v>
      </c>
      <c r="AH104" s="22">
        <f t="shared" si="23"/>
        <v>4.2082263302056857</v>
      </c>
      <c r="AI104" s="22">
        <f t="shared" si="23"/>
        <v>4.2341550920369668</v>
      </c>
      <c r="AJ104" s="22">
        <f t="shared" si="23"/>
        <v>4.265032888735969</v>
      </c>
      <c r="AK104" s="22">
        <f t="shared" si="23"/>
        <v>4.2878463334587096</v>
      </c>
      <c r="AL104" s="22">
        <f t="shared" si="23"/>
        <v>4.3094319342129213</v>
      </c>
      <c r="AM104" s="22">
        <f t="shared" si="23"/>
        <v>4.3286750599051294</v>
      </c>
      <c r="AN104" s="22">
        <f t="shared" si="23"/>
        <v>4.3624574931197531</v>
      </c>
      <c r="AO104" s="22">
        <f t="shared" si="23"/>
        <v>4.3891087114955756</v>
      </c>
      <c r="AP104" s="22">
        <f t="shared" si="23"/>
        <v>4.4145263623472086</v>
      </c>
      <c r="AQ104" s="22">
        <f t="shared" si="23"/>
        <v>4.4400447705793535</v>
      </c>
      <c r="AR104" s="22">
        <f t="shared" si="23"/>
        <v>4.465949139615133</v>
      </c>
      <c r="AS104" s="22">
        <f t="shared" si="23"/>
        <v>4.4893866274928254</v>
      </c>
      <c r="AT104" s="22">
        <f t="shared" si="23"/>
        <v>4.4473452996260381</v>
      </c>
      <c r="AU104" s="22">
        <f t="shared" si="23"/>
        <v>4.392977758124081</v>
      </c>
      <c r="AV104" s="22">
        <f t="shared" si="23"/>
        <v>4.3386549349139036</v>
      </c>
      <c r="AW104" s="22">
        <f t="shared" si="23"/>
        <v>4.2797831146230694</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2.278478399252214E-4</v>
      </c>
      <c r="U105" s="22">
        <f t="shared" si="23"/>
        <v>2.2778861038426509E-4</v>
      </c>
      <c r="V105" s="22">
        <f t="shared" si="23"/>
        <v>2.27751295652421E-4</v>
      </c>
      <c r="W105" s="22">
        <f t="shared" si="23"/>
        <v>2.2771960034008101E-4</v>
      </c>
      <c r="X105" s="22">
        <f t="shared" si="23"/>
        <v>2.2768421293433067E-4</v>
      </c>
      <c r="Y105" s="22">
        <f t="shared" si="23"/>
        <v>2.2764352964256836E-4</v>
      </c>
      <c r="Z105" s="22">
        <f t="shared" si="23"/>
        <v>2.276007839081672E-4</v>
      </c>
      <c r="AA105" s="22">
        <f t="shared" si="23"/>
        <v>2.27553866721674E-4</v>
      </c>
      <c r="AB105" s="22">
        <f t="shared" si="23"/>
        <v>2.2750446429352234E-4</v>
      </c>
      <c r="AC105" s="22">
        <f t="shared" si="23"/>
        <v>2.2745352393102234E-4</v>
      </c>
      <c r="AD105" s="22">
        <f t="shared" si="23"/>
        <v>2.2740360029572943E-4</v>
      </c>
      <c r="AE105" s="22">
        <f t="shared" si="23"/>
        <v>2.2734506984527716E-4</v>
      </c>
      <c r="AF105" s="22">
        <f t="shared" si="23"/>
        <v>2.2728428374341916E-4</v>
      </c>
      <c r="AG105" s="22">
        <f t="shared" si="23"/>
        <v>2.2722135431496774E-4</v>
      </c>
      <c r="AH105" s="22">
        <f t="shared" si="23"/>
        <v>2.2715084751666269E-4</v>
      </c>
      <c r="AI105" s="22">
        <f t="shared" si="23"/>
        <v>2.2708551066216349E-4</v>
      </c>
      <c r="AJ105" s="22">
        <f t="shared" si="23"/>
        <v>2.2701704909492532E-4</v>
      </c>
      <c r="AK105" s="22">
        <f t="shared" si="23"/>
        <v>2.2694399994842767E-4</v>
      </c>
      <c r="AL105" s="22">
        <f t="shared" si="23"/>
        <v>2.2687659002710534E-4</v>
      </c>
      <c r="AM105" s="22">
        <f t="shared" si="23"/>
        <v>2.2680940385979212E-4</v>
      </c>
      <c r="AN105" s="22">
        <f t="shared" si="23"/>
        <v>2.2674329416254386E-4</v>
      </c>
      <c r="AO105" s="22">
        <f t="shared" si="23"/>
        <v>2.266729526986104E-4</v>
      </c>
      <c r="AP105" s="22">
        <f t="shared" si="23"/>
        <v>2.2660787489004914E-4</v>
      </c>
      <c r="AQ105" s="22">
        <f t="shared" si="23"/>
        <v>2.2654336214008894E-4</v>
      </c>
      <c r="AR105" s="22">
        <f t="shared" si="23"/>
        <v>2.2647833960667349E-4</v>
      </c>
      <c r="AS105" s="22">
        <f t="shared" si="23"/>
        <v>2.2641256243098162E-4</v>
      </c>
      <c r="AT105" s="22">
        <f t="shared" si="23"/>
        <v>2.2634710320149033E-4</v>
      </c>
      <c r="AU105" s="22">
        <f t="shared" si="23"/>
        <v>2.2633301659060411E-4</v>
      </c>
      <c r="AV105" s="22">
        <f t="shared" si="23"/>
        <v>2.263293608007155E-4</v>
      </c>
      <c r="AW105" s="22">
        <f t="shared" si="23"/>
        <v>2.2632645796061241E-4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1.5037957435064618E-6</v>
      </c>
      <c r="U106" s="22">
        <f t="shared" si="23"/>
        <v>1.5034048285361503E-6</v>
      </c>
      <c r="V106" s="22">
        <f t="shared" si="23"/>
        <v>1.503158551305979E-6</v>
      </c>
      <c r="W106" s="22">
        <f t="shared" si="23"/>
        <v>1.5029493622445352E-6</v>
      </c>
      <c r="X106" s="22">
        <f t="shared" si="23"/>
        <v>1.502715805366583E-6</v>
      </c>
      <c r="Y106" s="22">
        <f t="shared" si="23"/>
        <v>1.5024472956409517E-6</v>
      </c>
      <c r="Z106" s="22">
        <f t="shared" si="23"/>
        <v>1.502165173793904E-6</v>
      </c>
      <c r="AA106" s="22">
        <f t="shared" si="23"/>
        <v>1.5018555203630485E-6</v>
      </c>
      <c r="AB106" s="22">
        <f t="shared" si="23"/>
        <v>1.5015294643372477E-6</v>
      </c>
      <c r="AC106" s="22">
        <f t="shared" si="23"/>
        <v>1.5011932579447476E-6</v>
      </c>
      <c r="AD106" s="22">
        <f t="shared" si="23"/>
        <v>1.5008637619518148E-6</v>
      </c>
      <c r="AE106" s="22">
        <f t="shared" si="23"/>
        <v>1.5004774609788298E-6</v>
      </c>
      <c r="AF106" s="22">
        <f t="shared" si="23"/>
        <v>1.5000762727065665E-6</v>
      </c>
      <c r="AG106" s="22">
        <f t="shared" si="23"/>
        <v>1.4996609384787873E-6</v>
      </c>
      <c r="AH106" s="22">
        <f t="shared" si="23"/>
        <v>1.499195593609974E-6</v>
      </c>
      <c r="AI106" s="22">
        <f t="shared" si="23"/>
        <v>1.4987643703702793E-6</v>
      </c>
      <c r="AJ106" s="22">
        <f t="shared" si="23"/>
        <v>1.4983125240265075E-6</v>
      </c>
      <c r="AK106" s="22">
        <f t="shared" si="23"/>
        <v>1.497830399659623E-6</v>
      </c>
      <c r="AL106" s="22">
        <f t="shared" si="23"/>
        <v>1.4973854941788956E-6</v>
      </c>
      <c r="AM106" s="22">
        <f t="shared" si="23"/>
        <v>1.4969420654746282E-6</v>
      </c>
      <c r="AN106" s="22">
        <f t="shared" si="23"/>
        <v>1.4965057414727902E-6</v>
      </c>
      <c r="AO106" s="22">
        <f t="shared" si="23"/>
        <v>1.4960414878108286E-6</v>
      </c>
      <c r="AP106" s="22">
        <f t="shared" si="23"/>
        <v>1.4956119742743247E-6</v>
      </c>
      <c r="AQ106" s="22">
        <f t="shared" si="23"/>
        <v>1.4951861901245873E-6</v>
      </c>
      <c r="AR106" s="22">
        <f t="shared" si="23"/>
        <v>1.4947570414040451E-6</v>
      </c>
      <c r="AS106" s="22">
        <f t="shared" si="23"/>
        <v>1.4943229120444793E-6</v>
      </c>
      <c r="AT106" s="22">
        <f t="shared" si="23"/>
        <v>1.4938908811298365E-6</v>
      </c>
      <c r="AU106" s="22">
        <f t="shared" si="23"/>
        <v>1.4937979094979873E-6</v>
      </c>
      <c r="AV106" s="22">
        <f t="shared" si="23"/>
        <v>1.4937737812847226E-6</v>
      </c>
      <c r="AW106" s="22">
        <f t="shared" si="23"/>
        <v>1.4937546225400421E-6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0.20732835560623103</v>
      </c>
      <c r="M107" s="22">
        <f t="shared" si="23"/>
        <v>0.20853137086969883</v>
      </c>
      <c r="N107" s="22">
        <f t="shared" si="23"/>
        <v>0.20795637847695569</v>
      </c>
      <c r="O107" s="22">
        <f t="shared" si="23"/>
        <v>0.20628301821112832</v>
      </c>
      <c r="P107" s="22">
        <f t="shared" si="23"/>
        <v>0.20354939622414608</v>
      </c>
      <c r="Q107" s="22">
        <f t="shared" si="23"/>
        <v>0.20178646732442315</v>
      </c>
      <c r="R107" s="22">
        <f t="shared" si="23"/>
        <v>0.20021853233884618</v>
      </c>
      <c r="S107" s="22">
        <f t="shared" si="23"/>
        <v>0.18115904944216243</v>
      </c>
      <c r="T107" s="22">
        <f t="shared" si="23"/>
        <v>0.18463493468708442</v>
      </c>
      <c r="U107" s="22">
        <f t="shared" si="23"/>
        <v>0.18595936020971404</v>
      </c>
      <c r="V107" s="22">
        <f t="shared" si="23"/>
        <v>0.18675726759416275</v>
      </c>
      <c r="W107" s="22">
        <f t="shared" si="23"/>
        <v>0.18795925462223972</v>
      </c>
      <c r="X107" s="22">
        <f t="shared" si="23"/>
        <v>0.18972348647186973</v>
      </c>
      <c r="Y107" s="22">
        <f t="shared" si="23"/>
        <v>0.19173456884596662</v>
      </c>
      <c r="Z107" s="22">
        <f t="shared" si="23"/>
        <v>0.19419742183952043</v>
      </c>
      <c r="AA107" s="22">
        <f t="shared" si="23"/>
        <v>0.19694601731274111</v>
      </c>
      <c r="AB107" s="22">
        <f t="shared" si="23"/>
        <v>0.19988757231789897</v>
      </c>
      <c r="AC107" s="22">
        <f t="shared" si="23"/>
        <v>0.20276200036990866</v>
      </c>
      <c r="AD107" s="22">
        <f t="shared" si="23"/>
        <v>0.20586266209300716</v>
      </c>
      <c r="AE107" s="22">
        <f t="shared" si="23"/>
        <v>0.20921767402104655</v>
      </c>
      <c r="AF107" s="22">
        <f t="shared" si="23"/>
        <v>0.21282025848058392</v>
      </c>
      <c r="AG107" s="22">
        <f t="shared" si="23"/>
        <v>0.21725289476062279</v>
      </c>
      <c r="AH107" s="22">
        <f t="shared" si="23"/>
        <v>0.22117240256739534</v>
      </c>
      <c r="AI107" s="22">
        <f t="shared" si="23"/>
        <v>0.22546577733977871</v>
      </c>
      <c r="AJ107" s="22">
        <f t="shared" si="23"/>
        <v>0.23030004381712108</v>
      </c>
      <c r="AK107" s="22">
        <f t="shared" si="23"/>
        <v>0.23455911967899021</v>
      </c>
      <c r="AL107" s="22">
        <f t="shared" si="23"/>
        <v>0.23883025917880277</v>
      </c>
      <c r="AM107" s="22">
        <f t="shared" si="23"/>
        <v>0.24301684700803614</v>
      </c>
      <c r="AN107" s="22">
        <f t="shared" si="23"/>
        <v>0.24818491221419631</v>
      </c>
      <c r="AO107" s="22">
        <f t="shared" si="23"/>
        <v>0.25281246477721647</v>
      </c>
      <c r="AP107" s="22">
        <f t="shared" si="23"/>
        <v>0.25742999664007876</v>
      </c>
      <c r="AQ107" s="22">
        <f t="shared" si="23"/>
        <v>0.2621638291587039</v>
      </c>
      <c r="AR107" s="22">
        <f t="shared" si="23"/>
        <v>0.26704662102487886</v>
      </c>
      <c r="AS107" s="22">
        <f t="shared" si="23"/>
        <v>0.27195444245421529</v>
      </c>
      <c r="AT107" s="22">
        <f t="shared" si="23"/>
        <v>0.27065059885561094</v>
      </c>
      <c r="AU107" s="22">
        <f t="shared" si="23"/>
        <v>0.26812180216419201</v>
      </c>
      <c r="AV107" s="22">
        <f t="shared" si="23"/>
        <v>0.26554982727964949</v>
      </c>
      <c r="AW107" s="22">
        <f t="shared" si="23"/>
        <v>0.26247252109047825</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0.10231676931268709</v>
      </c>
      <c r="U109" s="22">
        <f t="shared" si="24"/>
        <v>0.1027589526180359</v>
      </c>
      <c r="V109" s="22">
        <f t="shared" si="24"/>
        <v>0.10303752900405234</v>
      </c>
      <c r="W109" s="22">
        <f t="shared" si="24"/>
        <v>0.10327415312350779</v>
      </c>
      <c r="X109" s="22">
        <f t="shared" si="24"/>
        <v>0.10353834088842666</v>
      </c>
      <c r="Y109" s="22">
        <f t="shared" si="24"/>
        <v>0.10384206555239403</v>
      </c>
      <c r="Z109" s="22">
        <f t="shared" si="24"/>
        <v>0.10416118756181525</v>
      </c>
      <c r="AA109" s="22">
        <f t="shared" si="24"/>
        <v>0.10451145191075817</v>
      </c>
      <c r="AB109" s="22">
        <f t="shared" si="24"/>
        <v>0.10488027004812063</v>
      </c>
      <c r="AC109" s="22">
        <f t="shared" si="24"/>
        <v>0.10526056976853415</v>
      </c>
      <c r="AD109" s="22">
        <f t="shared" si="24"/>
        <v>0.10563327902328132</v>
      </c>
      <c r="AE109" s="22">
        <f t="shared" si="24"/>
        <v>0.1060702432074815</v>
      </c>
      <c r="AF109" s="22">
        <f t="shared" si="24"/>
        <v>0.10652404715404064</v>
      </c>
      <c r="AG109" s="22">
        <f t="shared" si="24"/>
        <v>0.10699385229227187</v>
      </c>
      <c r="AH109" s="22">
        <f t="shared" si="24"/>
        <v>0.10752022694621469</v>
      </c>
      <c r="AI109" s="22">
        <f t="shared" si="24"/>
        <v>0.10800800493363598</v>
      </c>
      <c r="AJ109" s="22">
        <f t="shared" si="24"/>
        <v>0.10851911073661751</v>
      </c>
      <c r="AK109" s="22">
        <f t="shared" si="24"/>
        <v>0.10906446551279358</v>
      </c>
      <c r="AL109" s="22">
        <f t="shared" si="24"/>
        <v>0.10956772016144245</v>
      </c>
      <c r="AM109" s="22">
        <f t="shared" si="24"/>
        <v>0.11006930435501579</v>
      </c>
      <c r="AN109" s="22">
        <f t="shared" si="24"/>
        <v>0.11056285206740461</v>
      </c>
      <c r="AO109" s="22">
        <f t="shared" si="24"/>
        <v>0.11108799240317241</v>
      </c>
      <c r="AP109" s="22">
        <f t="shared" si="24"/>
        <v>0.11157383646054408</v>
      </c>
      <c r="AQ109" s="22">
        <f t="shared" si="24"/>
        <v>0.11205546202363216</v>
      </c>
      <c r="AR109" s="22">
        <f t="shared" si="24"/>
        <v>0.11254089341958043</v>
      </c>
      <c r="AS109" s="22">
        <f t="shared" si="24"/>
        <v>0.11303195866327982</v>
      </c>
      <c r="AT109" s="22">
        <f t="shared" si="24"/>
        <v>0.11352065025188082</v>
      </c>
      <c r="AU109" s="22">
        <f t="shared" si="24"/>
        <v>0.11362581507440464</v>
      </c>
      <c r="AV109" s="22">
        <f t="shared" si="24"/>
        <v>0.11365310769275874</v>
      </c>
      <c r="AW109" s="22">
        <f t="shared" si="24"/>
        <v>0.11367477909879964</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0.39831175345583053</v>
      </c>
      <c r="M122" s="22">
        <f t="shared" si="27"/>
        <v>0.40145358914715529</v>
      </c>
      <c r="N122" s="22">
        <f t="shared" si="27"/>
        <v>0.40347255325329029</v>
      </c>
      <c r="O122" s="22">
        <f t="shared" si="27"/>
        <v>0.40481416413578281</v>
      </c>
      <c r="P122" s="22">
        <f t="shared" si="27"/>
        <v>0.40546521734783819</v>
      </c>
      <c r="Q122" s="22">
        <f t="shared" si="27"/>
        <v>0.40690363619044922</v>
      </c>
      <c r="R122" s="22">
        <f t="shared" si="27"/>
        <v>0.40855374420631202</v>
      </c>
      <c r="S122" s="22">
        <f t="shared" si="27"/>
        <v>0.39627277513185138</v>
      </c>
      <c r="T122" s="22">
        <f t="shared" si="27"/>
        <v>0.40043964851220676</v>
      </c>
      <c r="U122" s="22">
        <f t="shared" si="27"/>
        <v>0.40295835551048725</v>
      </c>
      <c r="V122" s="22">
        <f t="shared" si="27"/>
        <v>0.40511437341783624</v>
      </c>
      <c r="W122" s="22">
        <f t="shared" si="27"/>
        <v>0.407664050630205</v>
      </c>
      <c r="X122" s="22">
        <f t="shared" si="27"/>
        <v>0.41074515781658399</v>
      </c>
      <c r="Y122" s="22">
        <f t="shared" si="27"/>
        <v>0.41383169442654738</v>
      </c>
      <c r="Z122" s="22">
        <f t="shared" si="27"/>
        <v>0.41736766272828868</v>
      </c>
      <c r="AA122" s="22">
        <f t="shared" si="27"/>
        <v>0.42121843158366618</v>
      </c>
      <c r="AB122" s="22">
        <f t="shared" si="27"/>
        <v>0.4253081422743053</v>
      </c>
      <c r="AC122" s="22">
        <f t="shared" si="27"/>
        <v>0.42941341218591422</v>
      </c>
      <c r="AD122" s="22">
        <f t="shared" si="27"/>
        <v>0.43419062900698419</v>
      </c>
      <c r="AE122" s="22">
        <f t="shared" si="27"/>
        <v>0.43930244067970314</v>
      </c>
      <c r="AF122" s="22">
        <f t="shared" si="27"/>
        <v>0.44475043050510532</v>
      </c>
      <c r="AG122" s="22">
        <f t="shared" si="27"/>
        <v>0.45107170740381791</v>
      </c>
      <c r="AH122" s="22">
        <f t="shared" si="27"/>
        <v>0.45705775386849401</v>
      </c>
      <c r="AI122" s="22">
        <f t="shared" si="27"/>
        <v>0.46331297012615474</v>
      </c>
      <c r="AJ122" s="22">
        <f t="shared" si="27"/>
        <v>0.47021023709420351</v>
      </c>
      <c r="AK122" s="22">
        <f t="shared" si="27"/>
        <v>0.47670612168472376</v>
      </c>
      <c r="AL122" s="22">
        <f t="shared" si="27"/>
        <v>0.48334789040332482</v>
      </c>
      <c r="AM122" s="22">
        <f t="shared" si="27"/>
        <v>0.49004289831887871</v>
      </c>
      <c r="AN122" s="22">
        <f t="shared" si="27"/>
        <v>0.49719608230247453</v>
      </c>
      <c r="AO122" s="22">
        <f t="shared" si="27"/>
        <v>0.50393596771490046</v>
      </c>
      <c r="AP122" s="22">
        <f t="shared" si="27"/>
        <v>0.51077860164704825</v>
      </c>
      <c r="AQ122" s="22">
        <f t="shared" si="27"/>
        <v>0.51785146125307857</v>
      </c>
      <c r="AR122" s="22">
        <f t="shared" si="27"/>
        <v>0.52519134372579646</v>
      </c>
      <c r="AS122" s="22">
        <f t="shared" si="27"/>
        <v>0.53248400441270771</v>
      </c>
      <c r="AT122" s="22">
        <f t="shared" si="27"/>
        <v>0.53345650771325159</v>
      </c>
      <c r="AU122" s="22">
        <f t="shared" si="27"/>
        <v>0.53315154673552123</v>
      </c>
      <c r="AV122" s="22">
        <f t="shared" si="27"/>
        <v>0.5327813725228554</v>
      </c>
      <c r="AW122" s="22">
        <f t="shared" si="27"/>
        <v>0.5318521064981786</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3.1424516095088999E-2</v>
      </c>
      <c r="M123" s="22">
        <f t="shared" si="27"/>
        <v>3.1672388936885787E-2</v>
      </c>
      <c r="N123" s="22">
        <f t="shared" si="27"/>
        <v>3.1831673641638247E-2</v>
      </c>
      <c r="O123" s="22">
        <f t="shared" si="27"/>
        <v>3.1937519056453263E-2</v>
      </c>
      <c r="P123" s="22">
        <f t="shared" si="27"/>
        <v>3.1988883426104654E-2</v>
      </c>
      <c r="Q123" s="22">
        <f t="shared" si="27"/>
        <v>3.2102366434524382E-2</v>
      </c>
      <c r="R123" s="22">
        <f t="shared" si="27"/>
        <v>3.2232550506305399E-2</v>
      </c>
      <c r="S123" s="22">
        <f t="shared" si="27"/>
        <v>3.126365238317614E-2</v>
      </c>
      <c r="T123" s="22">
        <f t="shared" si="27"/>
        <v>3.1592394827934793E-2</v>
      </c>
      <c r="U123" s="22">
        <f t="shared" si="27"/>
        <v>3.1791106384697981E-2</v>
      </c>
      <c r="V123" s="22">
        <f t="shared" si="27"/>
        <v>3.1961203849417405E-2</v>
      </c>
      <c r="W123" s="22">
        <f t="shared" si="27"/>
        <v>3.2162358778696304E-2</v>
      </c>
      <c r="X123" s="22">
        <f t="shared" si="27"/>
        <v>3.2405440489263498E-2</v>
      </c>
      <c r="Y123" s="22">
        <f t="shared" si="27"/>
        <v>3.2648950550255545E-2</v>
      </c>
      <c r="Z123" s="22">
        <f t="shared" si="27"/>
        <v>3.2927918197696839E-2</v>
      </c>
      <c r="AA123" s="22">
        <f t="shared" si="27"/>
        <v>3.3231721805861508E-2</v>
      </c>
      <c r="AB123" s="22">
        <f t="shared" si="27"/>
        <v>3.3554376556335759E-2</v>
      </c>
      <c r="AC123" s="22">
        <f t="shared" si="27"/>
        <v>3.3878258840232128E-2</v>
      </c>
      <c r="AD123" s="22">
        <f t="shared" si="27"/>
        <v>3.4255153886840604E-2</v>
      </c>
      <c r="AE123" s="22">
        <f t="shared" si="27"/>
        <v>3.4658446550917703E-2</v>
      </c>
      <c r="AF123" s="22">
        <f t="shared" si="27"/>
        <v>3.5088261745846949E-2</v>
      </c>
      <c r="AG123" s="22">
        <f t="shared" si="27"/>
        <v>3.5586974289279677E-2</v>
      </c>
      <c r="AH123" s="22">
        <f t="shared" si="27"/>
        <v>3.6059239071433602E-2</v>
      </c>
      <c r="AI123" s="22">
        <f t="shared" si="27"/>
        <v>3.6552739808636728E-2</v>
      </c>
      <c r="AJ123" s="22">
        <f t="shared" si="27"/>
        <v>3.7096894669669742E-2</v>
      </c>
      <c r="AK123" s="22">
        <f t="shared" si="27"/>
        <v>3.7609382759954728E-2</v>
      </c>
      <c r="AL123" s="22">
        <f t="shared" si="27"/>
        <v>3.8133380272422517E-2</v>
      </c>
      <c r="AM123" s="22">
        <f t="shared" si="27"/>
        <v>3.8661578052612812E-2</v>
      </c>
      <c r="AN123" s="22">
        <f t="shared" si="27"/>
        <v>3.9225923300457904E-2</v>
      </c>
      <c r="AO123" s="22">
        <f t="shared" si="27"/>
        <v>3.9757661658124305E-2</v>
      </c>
      <c r="AP123" s="22">
        <f t="shared" si="27"/>
        <v>4.029750628552476E-2</v>
      </c>
      <c r="AQ123" s="22">
        <f t="shared" si="27"/>
        <v>4.085551440002206E-2</v>
      </c>
      <c r="AR123" s="22">
        <f t="shared" si="27"/>
        <v>4.1434589089379831E-2</v>
      </c>
      <c r="AS123" s="22">
        <f t="shared" si="27"/>
        <v>4.2009938250291E-2</v>
      </c>
      <c r="AT123" s="22">
        <f t="shared" si="27"/>
        <v>4.2086663190881675E-2</v>
      </c>
      <c r="AU123" s="22">
        <f t="shared" si="27"/>
        <v>4.2062603516343035E-2</v>
      </c>
      <c r="AV123" s="22">
        <f t="shared" si="27"/>
        <v>4.2033398891064014E-2</v>
      </c>
      <c r="AW123" s="22">
        <f t="shared" si="27"/>
        <v>4.1960085123906234E-2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2.9129279224209421E-4</v>
      </c>
      <c r="M124" s="22">
        <f t="shared" si="27"/>
        <v>2.9359047510821973E-4</v>
      </c>
      <c r="N124" s="22">
        <f t="shared" si="27"/>
        <v>2.9506698110336069E-4</v>
      </c>
      <c r="O124" s="22">
        <f t="shared" si="27"/>
        <v>2.960481260901027E-4</v>
      </c>
      <c r="P124" s="22">
        <f t="shared" si="27"/>
        <v>2.9652425341095731E-4</v>
      </c>
      <c r="Q124" s="22">
        <f t="shared" si="27"/>
        <v>2.9757619585915883E-4</v>
      </c>
      <c r="R124" s="22">
        <f t="shared" si="27"/>
        <v>2.9878295053629658E-4</v>
      </c>
      <c r="S124" s="22">
        <f t="shared" si="27"/>
        <v>2.8980164947726278E-4</v>
      </c>
      <c r="T124" s="22">
        <f t="shared" si="27"/>
        <v>2.9284896146680858E-4</v>
      </c>
      <c r="U124" s="22">
        <f t="shared" si="27"/>
        <v>2.9469093873211218E-4</v>
      </c>
      <c r="V124" s="22">
        <f t="shared" si="27"/>
        <v>2.9626767472071085E-4</v>
      </c>
      <c r="W124" s="22">
        <f t="shared" si="27"/>
        <v>2.9813230107949402E-4</v>
      </c>
      <c r="X124" s="22">
        <f t="shared" si="27"/>
        <v>3.0038557206065548E-4</v>
      </c>
      <c r="Y124" s="22">
        <f t="shared" si="27"/>
        <v>3.0264281368024882E-4</v>
      </c>
      <c r="Z124" s="22">
        <f t="shared" si="27"/>
        <v>3.0522873305359699E-4</v>
      </c>
      <c r="AA124" s="22">
        <f t="shared" si="27"/>
        <v>3.080448719257987E-4</v>
      </c>
      <c r="AB124" s="22">
        <f t="shared" si="27"/>
        <v>3.1103575340545042E-4</v>
      </c>
      <c r="AC124" s="22">
        <f t="shared" si="27"/>
        <v>3.1403801363273404E-4</v>
      </c>
      <c r="AD124" s="22">
        <f t="shared" si="27"/>
        <v>3.1753168113032062E-4</v>
      </c>
      <c r="AE124" s="22">
        <f t="shared" si="27"/>
        <v>3.2127004406498904E-4</v>
      </c>
      <c r="AF124" s="22">
        <f t="shared" si="27"/>
        <v>3.2525426033422816E-4</v>
      </c>
      <c r="AG124" s="22">
        <f t="shared" si="27"/>
        <v>3.2987712767968205E-4</v>
      </c>
      <c r="AH124" s="22">
        <f t="shared" si="27"/>
        <v>3.3425483477483501E-4</v>
      </c>
      <c r="AI124" s="22">
        <f t="shared" si="27"/>
        <v>3.3882939074503493E-4</v>
      </c>
      <c r="AJ124" s="22">
        <f t="shared" si="27"/>
        <v>3.4387349033921099E-4</v>
      </c>
      <c r="AK124" s="22">
        <f t="shared" si="27"/>
        <v>3.4862405153665961E-4</v>
      </c>
      <c r="AL124" s="22">
        <f t="shared" si="27"/>
        <v>3.534813005098111E-4</v>
      </c>
      <c r="AM124" s="22">
        <f t="shared" si="27"/>
        <v>3.5837748429772161E-4</v>
      </c>
      <c r="AN124" s="22">
        <f t="shared" si="27"/>
        <v>3.6360874076435786E-4</v>
      </c>
      <c r="AO124" s="22">
        <f t="shared" si="27"/>
        <v>3.685377443002653E-4</v>
      </c>
      <c r="AP124" s="22">
        <f t="shared" si="27"/>
        <v>3.7354188973934006E-4</v>
      </c>
      <c r="AQ124" s="22">
        <f t="shared" si="27"/>
        <v>3.7871440349496383E-4</v>
      </c>
      <c r="AR124" s="22">
        <f t="shared" si="27"/>
        <v>3.8408219603850937E-4</v>
      </c>
      <c r="AS124" s="22">
        <f t="shared" si="27"/>
        <v>3.8941545441196606E-4</v>
      </c>
      <c r="AT124" s="22">
        <f t="shared" si="27"/>
        <v>3.901266641601652E-4</v>
      </c>
      <c r="AU124" s="22">
        <f t="shared" si="27"/>
        <v>3.8990364052614681E-4</v>
      </c>
      <c r="AV124" s="22">
        <f t="shared" si="27"/>
        <v>3.8963292524072551E-4</v>
      </c>
      <c r="AW124" s="22">
        <f t="shared" si="27"/>
        <v>3.889533357164015E-4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3.2323215352203878E-3</v>
      </c>
      <c r="L125" s="22">
        <f t="shared" si="27"/>
        <v>3.2042886428129452E-3</v>
      </c>
      <c r="M125" s="22">
        <f t="shared" si="27"/>
        <v>3.1936173693006093E-3</v>
      </c>
      <c r="N125" s="22">
        <f t="shared" si="27"/>
        <v>3.150970789688672E-3</v>
      </c>
      <c r="O125" s="22">
        <f t="shared" si="27"/>
        <v>3.0890682378804119E-3</v>
      </c>
      <c r="P125" s="22">
        <f t="shared" si="27"/>
        <v>3.0091897617382942E-3</v>
      </c>
      <c r="Q125" s="22">
        <f t="shared" si="27"/>
        <v>2.9461872714039491E-3</v>
      </c>
      <c r="R125" s="22">
        <f t="shared" si="27"/>
        <v>2.8865797531671877E-3</v>
      </c>
      <c r="S125" s="22">
        <f t="shared" si="27"/>
        <v>2.539348537637483E-3</v>
      </c>
      <c r="T125" s="22">
        <f t="shared" si="27"/>
        <v>2.5805955777747549E-3</v>
      </c>
      <c r="U125" s="22">
        <f t="shared" si="27"/>
        <v>2.5861067985253699E-3</v>
      </c>
      <c r="V125" s="22">
        <f t="shared" si="27"/>
        <v>2.5827778940828404E-3</v>
      </c>
      <c r="W125" s="22">
        <f t="shared" si="27"/>
        <v>2.5856860799565338E-3</v>
      </c>
      <c r="X125" s="22">
        <f t="shared" si="27"/>
        <v>2.5972194483675267E-3</v>
      </c>
      <c r="Y125" s="22">
        <f t="shared" si="27"/>
        <v>2.6123212036299704E-3</v>
      </c>
      <c r="Z125" s="22">
        <f t="shared" si="27"/>
        <v>2.6340262098398515E-3</v>
      </c>
      <c r="AA125" s="22">
        <f t="shared" si="27"/>
        <v>2.6596006004445125E-3</v>
      </c>
      <c r="AB125" s="22">
        <f t="shared" si="27"/>
        <v>2.6875153195385854E-3</v>
      </c>
      <c r="AC125" s="22">
        <f t="shared" si="27"/>
        <v>2.7137063040369876E-3</v>
      </c>
      <c r="AD125" s="22">
        <f t="shared" si="27"/>
        <v>2.7304608329991593E-3</v>
      </c>
      <c r="AE125" s="22">
        <f t="shared" si="27"/>
        <v>2.7495807346571231E-3</v>
      </c>
      <c r="AF125" s="22">
        <f t="shared" si="27"/>
        <v>2.7708071896268998E-3</v>
      </c>
      <c r="AG125" s="22">
        <f t="shared" si="27"/>
        <v>2.8025310586585915E-3</v>
      </c>
      <c r="AH125" s="22">
        <f t="shared" si="27"/>
        <v>2.8248038324609421E-3</v>
      </c>
      <c r="AI125" s="22">
        <f t="shared" si="27"/>
        <v>2.8506596033764002E-3</v>
      </c>
      <c r="AJ125" s="22">
        <f t="shared" si="27"/>
        <v>2.8821306944705432E-3</v>
      </c>
      <c r="AK125" s="22">
        <f t="shared" si="27"/>
        <v>2.9033235457302741E-3</v>
      </c>
      <c r="AL125" s="22">
        <f t="shared" si="27"/>
        <v>2.9226014820923265E-3</v>
      </c>
      <c r="AM125" s="22">
        <f t="shared" si="27"/>
        <v>2.9386128335575795E-3</v>
      </c>
      <c r="AN125" s="22">
        <f t="shared" si="27"/>
        <v>2.9746582598152468E-3</v>
      </c>
      <c r="AO125" s="22">
        <f t="shared" si="27"/>
        <v>3.0016778764385939E-3</v>
      </c>
      <c r="AP125" s="22">
        <f t="shared" si="27"/>
        <v>3.0268486636007598E-3</v>
      </c>
      <c r="AQ125" s="22">
        <f t="shared" si="27"/>
        <v>3.05178994932355E-3</v>
      </c>
      <c r="AR125" s="22">
        <f t="shared" si="27"/>
        <v>3.0768441942255506E-3</v>
      </c>
      <c r="AS125" s="22">
        <f t="shared" si="27"/>
        <v>3.1004407670474064E-3</v>
      </c>
      <c r="AT125" s="22">
        <f t="shared" si="27"/>
        <v>3.0447855875505637E-3</v>
      </c>
      <c r="AU125" s="22">
        <f t="shared" si="27"/>
        <v>2.9741756721714751E-3</v>
      </c>
      <c r="AV125" s="22">
        <f t="shared" si="27"/>
        <v>2.9035461650917427E-3</v>
      </c>
      <c r="AW125" s="22">
        <f t="shared" si="27"/>
        <v>2.8273943502614288E-3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1.5950969356419611E-2</v>
      </c>
      <c r="M126" s="22">
        <f t="shared" si="27"/>
        <v>1.5897847688628838E-2</v>
      </c>
      <c r="N126" s="22">
        <f t="shared" si="27"/>
        <v>1.5685552742581484E-2</v>
      </c>
      <c r="O126" s="22">
        <f t="shared" si="27"/>
        <v>1.5377401443792467E-2</v>
      </c>
      <c r="P126" s="22">
        <f t="shared" si="27"/>
        <v>1.4979765878707444E-2</v>
      </c>
      <c r="Q126" s="22">
        <f t="shared" si="27"/>
        <v>1.4666139078901096E-2</v>
      </c>
      <c r="R126" s="22">
        <f t="shared" si="27"/>
        <v>1.4369412471908498E-2</v>
      </c>
      <c r="S126" s="22">
        <f t="shared" si="27"/>
        <v>1.2640893260341957E-2</v>
      </c>
      <c r="T126" s="22">
        <f t="shared" si="27"/>
        <v>1.2846221289933906E-2</v>
      </c>
      <c r="U126" s="22">
        <f t="shared" si="27"/>
        <v>1.2873656182076561E-2</v>
      </c>
      <c r="V126" s="22">
        <f t="shared" si="27"/>
        <v>1.2857084874472192E-2</v>
      </c>
      <c r="W126" s="22">
        <f t="shared" si="27"/>
        <v>1.2871561842350264E-2</v>
      </c>
      <c r="X126" s="22">
        <f t="shared" si="27"/>
        <v>1.2928975024059925E-2</v>
      </c>
      <c r="Y126" s="22">
        <f t="shared" si="27"/>
        <v>1.3004151658337144E-2</v>
      </c>
      <c r="Z126" s="22">
        <f t="shared" si="27"/>
        <v>1.3112199318060706E-2</v>
      </c>
      <c r="AA126" s="22">
        <f t="shared" si="27"/>
        <v>1.3239508798047476E-2</v>
      </c>
      <c r="AB126" s="22">
        <f t="shared" si="27"/>
        <v>1.337846844822173E-2</v>
      </c>
      <c r="AC126" s="22">
        <f t="shared" si="27"/>
        <v>1.3508847336554879E-2</v>
      </c>
      <c r="AD126" s="22">
        <f t="shared" si="27"/>
        <v>1.3592251488879385E-2</v>
      </c>
      <c r="AE126" s="22">
        <f t="shared" si="27"/>
        <v>1.3687430481610884E-2</v>
      </c>
      <c r="AF126" s="22">
        <f t="shared" si="27"/>
        <v>1.3793095910200706E-2</v>
      </c>
      <c r="AG126" s="22">
        <f t="shared" si="27"/>
        <v>1.3951017533125212E-2</v>
      </c>
      <c r="AH126" s="22">
        <f t="shared" si="27"/>
        <v>1.4061891543555147E-2</v>
      </c>
      <c r="AI126" s="22">
        <f t="shared" si="27"/>
        <v>1.4190601736528594E-2</v>
      </c>
      <c r="AJ126" s="22">
        <f t="shared" si="27"/>
        <v>1.4347265029263381E-2</v>
      </c>
      <c r="AK126" s="22">
        <f t="shared" si="27"/>
        <v>1.4452763178369687E-2</v>
      </c>
      <c r="AL126" s="22">
        <f t="shared" si="27"/>
        <v>1.4548728868868833E-2</v>
      </c>
      <c r="AM126" s="22">
        <f t="shared" si="27"/>
        <v>1.4628433478860807E-2</v>
      </c>
      <c r="AN126" s="22">
        <f t="shared" si="27"/>
        <v>1.4807867841294018E-2</v>
      </c>
      <c r="AO126" s="22">
        <f t="shared" si="27"/>
        <v>1.4942371665644518E-2</v>
      </c>
      <c r="AP126" s="22">
        <f t="shared" si="27"/>
        <v>1.5067672005113379E-2</v>
      </c>
      <c r="AQ126" s="22">
        <f t="shared" si="27"/>
        <v>1.5191829884949286E-2</v>
      </c>
      <c r="AR126" s="22">
        <f t="shared" si="27"/>
        <v>1.5316550076301718E-2</v>
      </c>
      <c r="AS126" s="22">
        <f t="shared" si="27"/>
        <v>1.543401396671688E-2</v>
      </c>
      <c r="AT126" s="22">
        <f t="shared" si="27"/>
        <v>1.5156962127248126E-2</v>
      </c>
      <c r="AU126" s="22">
        <f t="shared" si="27"/>
        <v>1.4805465516917016E-2</v>
      </c>
      <c r="AV126" s="22">
        <f t="shared" si="27"/>
        <v>1.4453871378974806E-2</v>
      </c>
      <c r="AW126" s="22">
        <f t="shared" si="27"/>
        <v>1.4074787157733198E-2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0.16370016056893649</v>
      </c>
      <c r="M127" s="22">
        <f t="shared" si="27"/>
        <v>0.17003774892948592</v>
      </c>
      <c r="N127" s="22">
        <f t="shared" si="27"/>
        <v>0.17476418316081979</v>
      </c>
      <c r="O127" s="22">
        <f t="shared" si="27"/>
        <v>0.17840915017095665</v>
      </c>
      <c r="P127" s="22">
        <f t="shared" si="27"/>
        <v>0.18092055691117109</v>
      </c>
      <c r="Q127" s="22">
        <f t="shared" si="27"/>
        <v>0.18434967364231722</v>
      </c>
      <c r="R127" s="22">
        <f t="shared" si="27"/>
        <v>0.18794438918293391</v>
      </c>
      <c r="S127" s="22">
        <f t="shared" si="27"/>
        <v>0.17201842480005375</v>
      </c>
      <c r="T127" s="22">
        <f t="shared" si="27"/>
        <v>0.17902425245502246</v>
      </c>
      <c r="U127" s="22">
        <f t="shared" si="27"/>
        <v>0.18366961680112739</v>
      </c>
      <c r="V127" s="22">
        <f t="shared" si="27"/>
        <v>0.18773650742852169</v>
      </c>
      <c r="W127" s="22">
        <f t="shared" si="27"/>
        <v>0.1923052269063614</v>
      </c>
      <c r="X127" s="22">
        <f t="shared" si="27"/>
        <v>0.19759239881737778</v>
      </c>
      <c r="Y127" s="22">
        <f t="shared" si="27"/>
        <v>0.20325258725254483</v>
      </c>
      <c r="Z127" s="22">
        <f t="shared" si="27"/>
        <v>0.20954981594850242</v>
      </c>
      <c r="AA127" s="22">
        <f t="shared" si="27"/>
        <v>0.2163009887167861</v>
      </c>
      <c r="AB127" s="22">
        <f t="shared" si="27"/>
        <v>0.22340451974058295</v>
      </c>
      <c r="AC127" s="22">
        <f t="shared" si="27"/>
        <v>0.23053299718174192</v>
      </c>
      <c r="AD127" s="22">
        <f t="shared" si="27"/>
        <v>0.23964861683720101</v>
      </c>
      <c r="AE127" s="22">
        <f t="shared" si="27"/>
        <v>0.24934513399210423</v>
      </c>
      <c r="AF127" s="22">
        <f t="shared" si="27"/>
        <v>0.25964014308652628</v>
      </c>
      <c r="AG127" s="22">
        <f t="shared" si="27"/>
        <v>0.27138858391623261</v>
      </c>
      <c r="AH127" s="22">
        <f t="shared" si="27"/>
        <v>0.28272114828840883</v>
      </c>
      <c r="AI127" s="22">
        <f t="shared" si="27"/>
        <v>0.29492135813748688</v>
      </c>
      <c r="AJ127" s="22">
        <f t="shared" si="27"/>
        <v>0.30827348432620832</v>
      </c>
      <c r="AK127" s="22">
        <f t="shared" si="27"/>
        <v>0.32111397036111317</v>
      </c>
      <c r="AL127" s="22">
        <f t="shared" si="27"/>
        <v>0.33432066957394929</v>
      </c>
      <c r="AM127" s="22">
        <f t="shared" si="27"/>
        <v>0.34774716766452368</v>
      </c>
      <c r="AN127" s="22">
        <f t="shared" si="27"/>
        <v>0.36194480254651368</v>
      </c>
      <c r="AO127" s="22">
        <f t="shared" si="27"/>
        <v>0.37557318734716766</v>
      </c>
      <c r="AP127" s="22">
        <f t="shared" si="27"/>
        <v>0.38948703502526855</v>
      </c>
      <c r="AQ127" s="22">
        <f t="shared" si="27"/>
        <v>0.40390637125857315</v>
      </c>
      <c r="AR127" s="22">
        <f t="shared" si="27"/>
        <v>0.41890228717975414</v>
      </c>
      <c r="AS127" s="22">
        <f t="shared" si="27"/>
        <v>0.43428487691995377</v>
      </c>
      <c r="AT127" s="22">
        <f t="shared" si="27"/>
        <v>0.43885440843683049</v>
      </c>
      <c r="AU127" s="22">
        <f t="shared" si="27"/>
        <v>0.44118115168203109</v>
      </c>
      <c r="AV127" s="22">
        <f t="shared" si="27"/>
        <v>0.44334879007058303</v>
      </c>
      <c r="AW127" s="22">
        <f t="shared" si="27"/>
        <v>0.44448327694422263</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1.1954428343883336E-4</v>
      </c>
      <c r="T128" s="22">
        <f t="shared" si="27"/>
        <v>1.1972414946511682E-4</v>
      </c>
      <c r="U128" s="22">
        <f t="shared" si="27"/>
        <v>1.1992409593240921E-4</v>
      </c>
      <c r="V128" s="22">
        <f t="shared" si="27"/>
        <v>1.201494432196152E-4</v>
      </c>
      <c r="W128" s="22">
        <f t="shared" si="27"/>
        <v>1.2040280553587867E-4</v>
      </c>
      <c r="X128" s="22">
        <f t="shared" si="27"/>
        <v>1.20683571903458E-4</v>
      </c>
      <c r="Y128" s="22">
        <f t="shared" si="27"/>
        <v>1.208561929207764E-4</v>
      </c>
      <c r="Z128" s="22">
        <f t="shared" si="27"/>
        <v>1.2105201901517219E-4</v>
      </c>
      <c r="AA128" s="22">
        <f t="shared" si="27"/>
        <v>1.2126927937934441E-4</v>
      </c>
      <c r="AB128" s="22">
        <f t="shared" si="27"/>
        <v>1.2150663188161378E-4</v>
      </c>
      <c r="AC128" s="22">
        <f t="shared" si="27"/>
        <v>1.217620162739404E-4</v>
      </c>
      <c r="AD128" s="22">
        <f t="shared" si="27"/>
        <v>1.2193226371992196E-4</v>
      </c>
      <c r="AE128" s="22">
        <f t="shared" si="27"/>
        <v>1.2211986652799648E-4</v>
      </c>
      <c r="AF128" s="22">
        <f t="shared" si="27"/>
        <v>1.2232417459292339E-4</v>
      </c>
      <c r="AG128" s="22">
        <f t="shared" si="27"/>
        <v>1.225475355465248E-4</v>
      </c>
      <c r="AH128" s="22">
        <f t="shared" si="27"/>
        <v>1.2278276607159908E-4</v>
      </c>
      <c r="AI128" s="22">
        <f t="shared" ref="L128:AW135" si="28">AI1537</f>
        <v>1.2293256429505119E-4</v>
      </c>
      <c r="AJ128" s="22">
        <f t="shared" si="28"/>
        <v>1.230978476293963E-4</v>
      </c>
      <c r="AK128" s="22">
        <f t="shared" si="28"/>
        <v>1.2327243869311014E-4</v>
      </c>
      <c r="AL128" s="22">
        <f t="shared" si="28"/>
        <v>1.2345892287223388E-4</v>
      </c>
      <c r="AM128" s="22">
        <f t="shared" si="28"/>
        <v>1.2365640627209754E-4</v>
      </c>
      <c r="AN128" s="22">
        <f t="shared" si="28"/>
        <v>1.2377352045527126E-4</v>
      </c>
      <c r="AO128" s="22">
        <f t="shared" si="28"/>
        <v>1.238978013116334E-4</v>
      </c>
      <c r="AP128" s="22">
        <f t="shared" si="28"/>
        <v>1.2403174964714311E-4</v>
      </c>
      <c r="AQ128" s="22">
        <f t="shared" si="28"/>
        <v>1.2417575771180698E-4</v>
      </c>
      <c r="AR128" s="22">
        <f t="shared" si="28"/>
        <v>1.2432974109192677E-4</v>
      </c>
      <c r="AS128" s="22">
        <f t="shared" si="28"/>
        <v>1.2439755609371689E-4</v>
      </c>
      <c r="AT128" s="22">
        <f t="shared" si="28"/>
        <v>1.2443831246581265E-4</v>
      </c>
      <c r="AU128" s="22">
        <f t="shared" si="28"/>
        <v>1.2447938848615019E-4</v>
      </c>
      <c r="AV128" s="22">
        <f t="shared" si="28"/>
        <v>1.2452718899099723E-4</v>
      </c>
      <c r="AW128" s="22">
        <f t="shared" si="28"/>
        <v>1.2457878954312868E-4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8.2037446108146881E-4</v>
      </c>
      <c r="T129" s="22">
        <f t="shared" si="28"/>
        <v>8.2160879441916146E-4</v>
      </c>
      <c r="U129" s="22">
        <f t="shared" si="28"/>
        <v>8.2298093008831763E-4</v>
      </c>
      <c r="V129" s="22">
        <f t="shared" si="28"/>
        <v>8.2452737926999174E-4</v>
      </c>
      <c r="W129" s="22">
        <f t="shared" si="28"/>
        <v>8.2626608201414545E-4</v>
      </c>
      <c r="X129" s="22">
        <f t="shared" si="28"/>
        <v>8.2819284547674618E-4</v>
      </c>
      <c r="Y129" s="22">
        <f t="shared" si="28"/>
        <v>8.2937745983035799E-4</v>
      </c>
      <c r="Z129" s="22">
        <f t="shared" si="28"/>
        <v>8.3072131937791938E-4</v>
      </c>
      <c r="AA129" s="22">
        <f t="shared" si="28"/>
        <v>8.3221227192742679E-4</v>
      </c>
      <c r="AB129" s="22">
        <f t="shared" si="28"/>
        <v>8.3384110707984281E-4</v>
      </c>
      <c r="AC129" s="22">
        <f t="shared" si="28"/>
        <v>8.3559368635169708E-4</v>
      </c>
      <c r="AD129" s="22">
        <f t="shared" si="28"/>
        <v>8.3676201203595308E-4</v>
      </c>
      <c r="AE129" s="22">
        <f t="shared" si="28"/>
        <v>8.3804943915621617E-4</v>
      </c>
      <c r="AF129" s="22">
        <f t="shared" si="28"/>
        <v>8.3945150635539529E-4</v>
      </c>
      <c r="AG129" s="22">
        <f t="shared" si="28"/>
        <v>8.4098432429253393E-4</v>
      </c>
      <c r="AH129" s="22">
        <f t="shared" si="28"/>
        <v>8.4259859734421398E-4</v>
      </c>
      <c r="AI129" s="22">
        <f t="shared" si="28"/>
        <v>8.4362658992822041E-4</v>
      </c>
      <c r="AJ129" s="22">
        <f t="shared" si="28"/>
        <v>8.4476084932096247E-4</v>
      </c>
      <c r="AK129" s="22">
        <f t="shared" si="28"/>
        <v>8.459589831478902E-4</v>
      </c>
      <c r="AL129" s="22">
        <f t="shared" si="28"/>
        <v>8.4723873365998492E-4</v>
      </c>
      <c r="AM129" s="22">
        <f t="shared" si="28"/>
        <v>8.4859396649149558E-4</v>
      </c>
      <c r="AN129" s="22">
        <f t="shared" si="28"/>
        <v>8.4939766435259193E-4</v>
      </c>
      <c r="AO129" s="22">
        <f t="shared" si="28"/>
        <v>8.5025054361731239E-4</v>
      </c>
      <c r="AP129" s="22">
        <f t="shared" si="28"/>
        <v>8.511697661045403E-4</v>
      </c>
      <c r="AQ129" s="22">
        <f t="shared" si="28"/>
        <v>8.5215802363590486E-4</v>
      </c>
      <c r="AR129" s="22">
        <f t="shared" si="28"/>
        <v>8.5321473692111954E-4</v>
      </c>
      <c r="AS129" s="22">
        <f t="shared" si="28"/>
        <v>8.5368011840107399E-4</v>
      </c>
      <c r="AT129" s="22">
        <f t="shared" si="28"/>
        <v>8.5395980962370581E-4</v>
      </c>
      <c r="AU129" s="22">
        <f t="shared" si="28"/>
        <v>8.5424169443725287E-4</v>
      </c>
      <c r="AV129" s="22">
        <f t="shared" si="28"/>
        <v>8.5456972612789762E-4</v>
      </c>
      <c r="AW129" s="22">
        <f t="shared" si="28"/>
        <v>8.5492383570075702E-4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1.4486129996083081E-5</v>
      </c>
      <c r="L130" s="22">
        <f t="shared" si="28"/>
        <v>1.4523786941695509E-5</v>
      </c>
      <c r="M130" s="22">
        <f t="shared" si="28"/>
        <v>1.4575733367418303E-5</v>
      </c>
      <c r="N130" s="22">
        <f t="shared" si="28"/>
        <v>1.4639017833045651E-5</v>
      </c>
      <c r="O130" s="22">
        <f t="shared" si="28"/>
        <v>1.471355007817218E-5</v>
      </c>
      <c r="P130" s="22">
        <f t="shared" si="28"/>
        <v>1.4798876460462532E-5</v>
      </c>
      <c r="Q130" s="22">
        <f t="shared" si="28"/>
        <v>1.4890706011157255E-5</v>
      </c>
      <c r="R130" s="22">
        <f t="shared" si="28"/>
        <v>1.4988675221399694E-5</v>
      </c>
      <c r="S130" s="22">
        <f t="shared" si="28"/>
        <v>1.5077522192544314E-5</v>
      </c>
      <c r="T130" s="22">
        <f t="shared" si="28"/>
        <v>1.5120920479031429E-5</v>
      </c>
      <c r="U130" s="22">
        <f t="shared" si="28"/>
        <v>1.5166907233408302E-5</v>
      </c>
      <c r="V130" s="22">
        <f t="shared" si="28"/>
        <v>1.5216572085594984E-5</v>
      </c>
      <c r="W130" s="22">
        <f t="shared" si="28"/>
        <v>1.5270470246664915E-5</v>
      </c>
      <c r="X130" s="22">
        <f t="shared" si="28"/>
        <v>1.5328532701029456E-5</v>
      </c>
      <c r="Y130" s="22">
        <f t="shared" si="28"/>
        <v>1.5365202172762824E-5</v>
      </c>
      <c r="Z130" s="22">
        <f t="shared" si="28"/>
        <v>1.5405433024200575E-5</v>
      </c>
      <c r="AA130" s="22">
        <f t="shared" si="28"/>
        <v>1.5448921544458292E-5</v>
      </c>
      <c r="AB130" s="22">
        <f t="shared" si="28"/>
        <v>1.5495442671566232E-5</v>
      </c>
      <c r="AC130" s="22">
        <f t="shared" si="28"/>
        <v>1.5544634955286424E-5</v>
      </c>
      <c r="AD130" s="22">
        <f t="shared" si="28"/>
        <v>1.5577248144482508E-5</v>
      </c>
      <c r="AE130" s="22">
        <f t="shared" si="28"/>
        <v>1.5612527634225129E-5</v>
      </c>
      <c r="AF130" s="22">
        <f t="shared" si="28"/>
        <v>1.5650367913370624E-5</v>
      </c>
      <c r="AG130" s="22">
        <f t="shared" si="28"/>
        <v>1.5691218739742962E-5</v>
      </c>
      <c r="AH130" s="22">
        <f t="shared" si="28"/>
        <v>1.5733757991980536E-5</v>
      </c>
      <c r="AI130" s="22">
        <f t="shared" si="28"/>
        <v>1.5760001504124704E-5</v>
      </c>
      <c r="AJ130" s="22">
        <f t="shared" si="28"/>
        <v>1.5788696702721565E-5</v>
      </c>
      <c r="AK130" s="22">
        <f t="shared" si="28"/>
        <v>1.5818711363536487E-5</v>
      </c>
      <c r="AL130" s="22">
        <f t="shared" si="28"/>
        <v>1.5850532342473721E-5</v>
      </c>
      <c r="AM130" s="22">
        <f t="shared" si="28"/>
        <v>1.5884002909389034E-5</v>
      </c>
      <c r="AN130" s="22">
        <f t="shared" si="28"/>
        <v>1.5902381704405965E-5</v>
      </c>
      <c r="AO130" s="22">
        <f t="shared" si="28"/>
        <v>1.5921780591527528E-5</v>
      </c>
      <c r="AP130" s="22">
        <f t="shared" si="28"/>
        <v>1.594266408976779E-5</v>
      </c>
      <c r="AQ130" s="22">
        <f t="shared" si="28"/>
        <v>1.5965108266139178E-5</v>
      </c>
      <c r="AR130" s="22">
        <f t="shared" si="28"/>
        <v>1.5989101247110622E-5</v>
      </c>
      <c r="AS130" s="22">
        <f t="shared" si="28"/>
        <v>1.5997171097699661E-5</v>
      </c>
      <c r="AT130" s="22">
        <f t="shared" si="28"/>
        <v>1.6000132033753247E-5</v>
      </c>
      <c r="AU130" s="22">
        <f t="shared" si="28"/>
        <v>1.6002977464491909E-5</v>
      </c>
      <c r="AV130" s="22">
        <f t="shared" si="28"/>
        <v>1.6006874225162621E-5</v>
      </c>
      <c r="AW130" s="22">
        <f t="shared" si="28"/>
        <v>1.6011296478644884E-5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1.4738364076719785E-3</v>
      </c>
      <c r="L131" s="22">
        <f t="shared" si="28"/>
        <v>1.4776676709189829E-3</v>
      </c>
      <c r="M131" s="22">
        <f t="shared" si="28"/>
        <v>1.4829527631761545E-3</v>
      </c>
      <c r="N131" s="22">
        <f t="shared" si="28"/>
        <v>1.4893914013429299E-3</v>
      </c>
      <c r="O131" s="22">
        <f t="shared" si="28"/>
        <v>1.4969744022163664E-3</v>
      </c>
      <c r="P131" s="22">
        <f t="shared" si="28"/>
        <v>1.5056556116759296E-3</v>
      </c>
      <c r="Q131" s="22">
        <f t="shared" si="28"/>
        <v>1.5149984613639165E-3</v>
      </c>
      <c r="R131" s="22">
        <f t="shared" si="28"/>
        <v>1.5249659674490624E-3</v>
      </c>
      <c r="S131" s="22">
        <f t="shared" si="28"/>
        <v>1.5340053658818901E-3</v>
      </c>
      <c r="T131" s="22">
        <f t="shared" si="28"/>
        <v>1.538420760101918E-3</v>
      </c>
      <c r="U131" s="22">
        <f t="shared" si="28"/>
        <v>1.5430995081795373E-3</v>
      </c>
      <c r="V131" s="22">
        <f t="shared" si="28"/>
        <v>1.5481524703822901E-3</v>
      </c>
      <c r="W131" s="22">
        <f t="shared" si="28"/>
        <v>1.5536361345571189E-3</v>
      </c>
      <c r="X131" s="22">
        <f t="shared" si="28"/>
        <v>1.559543478974461E-3</v>
      </c>
      <c r="Y131" s="22">
        <f t="shared" si="28"/>
        <v>1.5632742754332356E-3</v>
      </c>
      <c r="Z131" s="22">
        <f t="shared" si="28"/>
        <v>1.56736741097576E-3</v>
      </c>
      <c r="AA131" s="22">
        <f t="shared" si="28"/>
        <v>1.5717919856888779E-3</v>
      </c>
      <c r="AB131" s="22">
        <f t="shared" si="28"/>
        <v>1.5765251014952495E-3</v>
      </c>
      <c r="AC131" s="22">
        <f t="shared" si="28"/>
        <v>1.5815299840099691E-3</v>
      </c>
      <c r="AD131" s="22">
        <f t="shared" si="28"/>
        <v>1.5848480893714753E-3</v>
      </c>
      <c r="AE131" s="22">
        <f t="shared" si="28"/>
        <v>1.588437467379323E-3</v>
      </c>
      <c r="AF131" s="22">
        <f t="shared" si="28"/>
        <v>1.5922873832019885E-3</v>
      </c>
      <c r="AG131" s="22">
        <f t="shared" si="28"/>
        <v>1.5964435957451118E-3</v>
      </c>
      <c r="AH131" s="22">
        <f t="shared" si="28"/>
        <v>1.6007715907803513E-3</v>
      </c>
      <c r="AI131" s="22">
        <f t="shared" si="28"/>
        <v>1.6034416374852828E-3</v>
      </c>
      <c r="AJ131" s="22">
        <f t="shared" si="28"/>
        <v>1.6063611217387633E-3</v>
      </c>
      <c r="AK131" s="22">
        <f t="shared" si="28"/>
        <v>1.6094148496761016E-3</v>
      </c>
      <c r="AL131" s="22">
        <f t="shared" si="28"/>
        <v>1.6126523546065516E-3</v>
      </c>
      <c r="AM131" s="22">
        <f t="shared" si="28"/>
        <v>1.6160576906154474E-3</v>
      </c>
      <c r="AN131" s="22">
        <f t="shared" si="28"/>
        <v>1.6179275714761335E-3</v>
      </c>
      <c r="AO131" s="22">
        <f t="shared" si="28"/>
        <v>1.6199012377428185E-3</v>
      </c>
      <c r="AP131" s="22">
        <f t="shared" si="28"/>
        <v>1.6220259501424986E-3</v>
      </c>
      <c r="AQ131" s="22">
        <f t="shared" si="28"/>
        <v>1.6243094478251309E-3</v>
      </c>
      <c r="AR131" s="22">
        <f t="shared" si="28"/>
        <v>1.6267505227632862E-3</v>
      </c>
      <c r="AS131" s="22">
        <f t="shared" si="28"/>
        <v>1.6275715591343393E-3</v>
      </c>
      <c r="AT131" s="22">
        <f t="shared" si="28"/>
        <v>1.6278728083539546E-3</v>
      </c>
      <c r="AU131" s="22">
        <f t="shared" si="28"/>
        <v>1.6281623059229595E-3</v>
      </c>
      <c r="AV131" s="22">
        <f t="shared" si="28"/>
        <v>1.6285587670723503E-3</v>
      </c>
      <c r="AW131" s="22">
        <f t="shared" si="28"/>
        <v>1.6290086924967307E-3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0.13004550543955873</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0.12056837226162823</v>
      </c>
      <c r="S134" s="22">
        <f t="shared" si="28"/>
        <v>0.10645582631892825</v>
      </c>
      <c r="T134" s="22">
        <f t="shared" si="28"/>
        <v>0.10780204810068256</v>
      </c>
      <c r="U134" s="22">
        <f t="shared" si="28"/>
        <v>0.10763043157018623</v>
      </c>
      <c r="V134" s="22">
        <f t="shared" si="28"/>
        <v>0.10709838736664135</v>
      </c>
      <c r="W134" s="22">
        <f t="shared" si="28"/>
        <v>0.1068504180548161</v>
      </c>
      <c r="X134" s="22">
        <f t="shared" si="28"/>
        <v>0.10698603174448645</v>
      </c>
      <c r="Y134" s="22">
        <f t="shared" si="28"/>
        <v>0.10732528533321652</v>
      </c>
      <c r="Z134" s="22">
        <f t="shared" si="28"/>
        <v>0.10795725471874085</v>
      </c>
      <c r="AA134" s="22">
        <f t="shared" si="28"/>
        <v>0.1087642002592808</v>
      </c>
      <c r="AB134" s="22">
        <f t="shared" si="28"/>
        <v>0.10968021248055237</v>
      </c>
      <c r="AC134" s="22">
        <f t="shared" si="28"/>
        <v>0.11053240249536506</v>
      </c>
      <c r="AD134" s="22">
        <f t="shared" si="28"/>
        <v>0.1120016645138466</v>
      </c>
      <c r="AE134" s="22">
        <f t="shared" si="28"/>
        <v>0.11362549644765359</v>
      </c>
      <c r="AF134" s="22">
        <f t="shared" si="28"/>
        <v>0.11539722040020252</v>
      </c>
      <c r="AG134" s="22">
        <f t="shared" si="28"/>
        <v>0.11768820374003125</v>
      </c>
      <c r="AH134" s="22">
        <f t="shared" si="28"/>
        <v>0.11963370875387938</v>
      </c>
      <c r="AI134" s="22">
        <f t="shared" si="28"/>
        <v>0.1218304131618427</v>
      </c>
      <c r="AJ134" s="22">
        <f t="shared" si="28"/>
        <v>0.1243519403090952</v>
      </c>
      <c r="AK134" s="22">
        <f t="shared" si="28"/>
        <v>0.12648925772095415</v>
      </c>
      <c r="AL134" s="22">
        <f t="shared" si="28"/>
        <v>0.12861562242958183</v>
      </c>
      <c r="AM134" s="22">
        <f t="shared" si="28"/>
        <v>0.13067004529129198</v>
      </c>
      <c r="AN134" s="22">
        <f t="shared" si="28"/>
        <v>0.1330564447087742</v>
      </c>
      <c r="AO134" s="22">
        <f t="shared" si="28"/>
        <v>0.13507083791692001</v>
      </c>
      <c r="AP134" s="22">
        <f t="shared" si="28"/>
        <v>0.13704526497447814</v>
      </c>
      <c r="AQ134" s="22">
        <f t="shared" si="28"/>
        <v>0.13905666435648104</v>
      </c>
      <c r="AR134" s="22">
        <f t="shared" si="28"/>
        <v>0.14112314362241812</v>
      </c>
      <c r="AS134" s="22">
        <f t="shared" si="28"/>
        <v>0.14319174981988672</v>
      </c>
      <c r="AT134" s="22">
        <f t="shared" si="28"/>
        <v>0.14149412995307076</v>
      </c>
      <c r="AU134" s="22">
        <f t="shared" si="28"/>
        <v>0.13907409816419206</v>
      </c>
      <c r="AV134" s="22">
        <f t="shared" si="28"/>
        <v>0.13664554729439307</v>
      </c>
      <c r="AW134" s="22">
        <f t="shared" si="28"/>
        <v>0.13393654190379831</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1.2655466337890216E-2</v>
      </c>
      <c r="M135" s="22">
        <f t="shared" si="28"/>
        <v>1.2661143337946407E-2</v>
      </c>
      <c r="N135" s="22">
        <f t="shared" si="28"/>
        <v>1.2544904339887072E-2</v>
      </c>
      <c r="O135" s="22">
        <f t="shared" si="28"/>
        <v>1.2355059245839614E-2</v>
      </c>
      <c r="P135" s="22">
        <f t="shared" si="28"/>
        <v>1.2094642930917438E-2</v>
      </c>
      <c r="Q135" s="22">
        <f t="shared" si="28"/>
        <v>1.1905551806853844E-2</v>
      </c>
      <c r="R135" s="22">
        <f t="shared" si="28"/>
        <v>1.1733192711380727E-2</v>
      </c>
      <c r="S135" s="22">
        <f t="shared" si="28"/>
        <v>1.0359820755801856E-2</v>
      </c>
      <c r="T135" s="22">
        <f t="shared" si="28"/>
        <v>1.0490829239214957E-2</v>
      </c>
      <c r="U135" s="22">
        <f t="shared" si="28"/>
        <v>1.0474128260450789E-2</v>
      </c>
      <c r="V135" s="22">
        <f t="shared" si="28"/>
        <v>1.0422352018853869E-2</v>
      </c>
      <c r="W135" s="22">
        <f t="shared" si="28"/>
        <v>1.039822071752187E-2</v>
      </c>
      <c r="X135" s="22">
        <f t="shared" ref="L135:AW142" si="29">X1544</f>
        <v>1.0411418055475068E-2</v>
      </c>
      <c r="Y135" s="22">
        <f t="shared" si="29"/>
        <v>1.044443274796805E-2</v>
      </c>
      <c r="Z135" s="22">
        <f t="shared" si="29"/>
        <v>1.0505933276248876E-2</v>
      </c>
      <c r="AA135" s="22">
        <f t="shared" si="29"/>
        <v>1.0584461727426765E-2</v>
      </c>
      <c r="AB135" s="22">
        <f t="shared" si="29"/>
        <v>1.0673604076423874E-2</v>
      </c>
      <c r="AC135" s="22">
        <f t="shared" si="29"/>
        <v>1.0756535524223586E-2</v>
      </c>
      <c r="AD135" s="22">
        <f t="shared" si="29"/>
        <v>1.0899517751510759E-2</v>
      </c>
      <c r="AE135" s="22">
        <f t="shared" si="29"/>
        <v>1.1057542054674673E-2</v>
      </c>
      <c r="AF135" s="22">
        <f t="shared" si="29"/>
        <v>1.1229958569691703E-2</v>
      </c>
      <c r="AG135" s="22">
        <f t="shared" si="29"/>
        <v>1.1452907163261861E-2</v>
      </c>
      <c r="AH135" s="22">
        <f t="shared" si="29"/>
        <v>1.1642235299822451E-2</v>
      </c>
      <c r="AI135" s="22">
        <f t="shared" si="29"/>
        <v>1.1856009075358243E-2</v>
      </c>
      <c r="AJ135" s="22">
        <f t="shared" si="29"/>
        <v>1.2101393195511182E-2</v>
      </c>
      <c r="AK135" s="22">
        <f t="shared" si="29"/>
        <v>1.230938768534566E-2</v>
      </c>
      <c r="AL135" s="22">
        <f t="shared" si="29"/>
        <v>1.2516316305455655E-2</v>
      </c>
      <c r="AM135" s="22">
        <f t="shared" si="29"/>
        <v>1.2716243856064072E-2</v>
      </c>
      <c r="AN135" s="22">
        <f t="shared" si="29"/>
        <v>1.2948477929780244E-2</v>
      </c>
      <c r="AO135" s="22">
        <f t="shared" si="29"/>
        <v>1.3144509967571915E-2</v>
      </c>
      <c r="AP135" s="22">
        <f t="shared" si="29"/>
        <v>1.3336652672381962E-2</v>
      </c>
      <c r="AQ135" s="22">
        <f t="shared" si="29"/>
        <v>1.3532393363957198E-2</v>
      </c>
      <c r="AR135" s="22">
        <f t="shared" si="29"/>
        <v>1.3733494191699147E-2</v>
      </c>
      <c r="AS135" s="22">
        <f t="shared" si="29"/>
        <v>1.3934802003221948E-2</v>
      </c>
      <c r="AT135" s="22">
        <f t="shared" si="29"/>
        <v>1.3769596977439586E-2</v>
      </c>
      <c r="AU135" s="22">
        <f t="shared" si="29"/>
        <v>1.3534089946748597E-2</v>
      </c>
      <c r="AV135" s="22">
        <f t="shared" si="29"/>
        <v>1.3297753875934681E-2</v>
      </c>
      <c r="AW135" s="22">
        <f t="shared" si="29"/>
        <v>1.3034125183701499E-2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6.4453339767617121E-2</v>
      </c>
      <c r="L136" s="22">
        <f t="shared" si="29"/>
        <v>6.5763803942104557E-2</v>
      </c>
      <c r="M136" s="22">
        <f t="shared" si="29"/>
        <v>6.7295612361813639E-2</v>
      </c>
      <c r="N136" s="22">
        <f t="shared" si="29"/>
        <v>6.8471619369899747E-2</v>
      </c>
      <c r="O136" s="22">
        <f t="shared" si="29"/>
        <v>6.9415657765503513E-2</v>
      </c>
      <c r="P136" s="22">
        <f t="shared" si="29"/>
        <v>7.0122113289878357E-2</v>
      </c>
      <c r="Q136" s="22">
        <f t="shared" si="29"/>
        <v>7.1027984276732931E-2</v>
      </c>
      <c r="R136" s="22">
        <f t="shared" si="29"/>
        <v>7.1969839340941866E-2</v>
      </c>
      <c r="S136" s="22">
        <f t="shared" si="29"/>
        <v>6.8766561354121403E-2</v>
      </c>
      <c r="T136" s="22">
        <f t="shared" si="29"/>
        <v>7.0478155574691351E-2</v>
      </c>
      <c r="U136" s="22">
        <f t="shared" si="29"/>
        <v>7.1687438875068552E-2</v>
      </c>
      <c r="V136" s="22">
        <f t="shared" si="29"/>
        <v>7.2773902727780379E-2</v>
      </c>
      <c r="W136" s="22">
        <f t="shared" si="29"/>
        <v>7.3965586831732863E-2</v>
      </c>
      <c r="X136" s="22">
        <f t="shared" si="29"/>
        <v>7.5307129485095534E-2</v>
      </c>
      <c r="Y136" s="22">
        <f t="shared" si="29"/>
        <v>7.6675484159145477E-2</v>
      </c>
      <c r="Z136" s="22">
        <f t="shared" si="29"/>
        <v>7.8173836938361371E-2</v>
      </c>
      <c r="AA136" s="22">
        <f t="shared" si="29"/>
        <v>7.9763149300346448E-2</v>
      </c>
      <c r="AB136" s="22">
        <f t="shared" si="29"/>
        <v>8.1421693977763471E-2</v>
      </c>
      <c r="AC136" s="22">
        <f t="shared" si="29"/>
        <v>8.3081264166084148E-2</v>
      </c>
      <c r="AD136" s="22">
        <f t="shared" si="29"/>
        <v>8.4976160867746633E-2</v>
      </c>
      <c r="AE136" s="22">
        <f t="shared" si="29"/>
        <v>8.6975326167795686E-2</v>
      </c>
      <c r="AF136" s="22">
        <f t="shared" si="29"/>
        <v>8.9080782821135934E-2</v>
      </c>
      <c r="AG136" s="22">
        <f t="shared" si="29"/>
        <v>9.1464139350533755E-2</v>
      </c>
      <c r="AH136" s="22">
        <f t="shared" si="29"/>
        <v>9.3744446842035839E-2</v>
      </c>
      <c r="AI136" s="22">
        <f t="shared" si="29"/>
        <v>9.6141045661249105E-2</v>
      </c>
      <c r="AJ136" s="22">
        <f t="shared" si="29"/>
        <v>9.8747362434866398E-2</v>
      </c>
      <c r="AK136" s="22">
        <f t="shared" si="29"/>
        <v>0.10123005578156853</v>
      </c>
      <c r="AL136" s="22">
        <f t="shared" si="29"/>
        <v>0.10376440206494507</v>
      </c>
      <c r="AM136" s="22">
        <f t="shared" si="29"/>
        <v>0.10632089496141642</v>
      </c>
      <c r="AN136" s="22">
        <f t="shared" si="29"/>
        <v>0.10905755311835959</v>
      </c>
      <c r="AO136" s="22">
        <f t="shared" si="29"/>
        <v>0.11166573328272066</v>
      </c>
      <c r="AP136" s="22">
        <f t="shared" si="29"/>
        <v>0.11431298807220699</v>
      </c>
      <c r="AQ136" s="22">
        <f t="shared" si="29"/>
        <v>0.11704151133344828</v>
      </c>
      <c r="AR136" s="22">
        <f t="shared" si="29"/>
        <v>0.11986414616687295</v>
      </c>
      <c r="AS136" s="22">
        <f t="shared" si="29"/>
        <v>0.12270469662876107</v>
      </c>
      <c r="AT136" s="22">
        <f t="shared" si="29"/>
        <v>0.12345592258908764</v>
      </c>
      <c r="AU136" s="22">
        <f t="shared" si="29"/>
        <v>0.12377593599665673</v>
      </c>
      <c r="AV136" s="22">
        <f t="shared" si="29"/>
        <v>0.12406559493377273</v>
      </c>
      <c r="AW136" s="22">
        <f t="shared" si="29"/>
        <v>0.1241596603487197</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0.31034319165291735</v>
      </c>
      <c r="L137" s="22">
        <f t="shared" si="29"/>
        <v>0.31442985679016994</v>
      </c>
      <c r="M137" s="22">
        <f t="shared" si="29"/>
        <v>0.32099421325528482</v>
      </c>
      <c r="N137" s="22">
        <f t="shared" si="29"/>
        <v>0.32287903178152944</v>
      </c>
      <c r="O137" s="22">
        <f t="shared" si="29"/>
        <v>0.32172327535887107</v>
      </c>
      <c r="P137" s="22">
        <f t="shared" si="29"/>
        <v>0.31753924052538918</v>
      </c>
      <c r="Q137" s="22">
        <f t="shared" si="29"/>
        <v>0.31577785743754255</v>
      </c>
      <c r="R137" s="22">
        <f t="shared" si="29"/>
        <v>0.31441607582114939</v>
      </c>
      <c r="S137" s="22">
        <f t="shared" si="29"/>
        <v>0.26503640685083257</v>
      </c>
      <c r="T137" s="22">
        <f t="shared" si="29"/>
        <v>0.27553319962484762</v>
      </c>
      <c r="U137" s="22">
        <f t="shared" si="29"/>
        <v>0.28011246601536188</v>
      </c>
      <c r="V137" s="22">
        <f t="shared" si="29"/>
        <v>0.28320648287278166</v>
      </c>
      <c r="W137" s="22">
        <f t="shared" si="29"/>
        <v>0.28739674652836844</v>
      </c>
      <c r="X137" s="22">
        <f t="shared" si="29"/>
        <v>0.29314685098328896</v>
      </c>
      <c r="Y137" s="22">
        <f t="shared" si="29"/>
        <v>0.300032895456538</v>
      </c>
      <c r="Z137" s="22">
        <f t="shared" si="29"/>
        <v>0.30821144929016975</v>
      </c>
      <c r="AA137" s="22">
        <f t="shared" si="29"/>
        <v>0.31723041742861824</v>
      </c>
      <c r="AB137" s="22">
        <f t="shared" si="29"/>
        <v>0.32683803571801312</v>
      </c>
      <c r="AC137" s="22">
        <f t="shared" si="29"/>
        <v>0.33629611478109744</v>
      </c>
      <c r="AD137" s="22">
        <f t="shared" si="29"/>
        <v>0.34885207487336911</v>
      </c>
      <c r="AE137" s="22">
        <f t="shared" si="29"/>
        <v>0.36231677891876807</v>
      </c>
      <c r="AF137" s="22">
        <f t="shared" si="29"/>
        <v>0.37669399446438362</v>
      </c>
      <c r="AG137" s="22">
        <f t="shared" si="29"/>
        <v>0.39374172099975535</v>
      </c>
      <c r="AH137" s="22">
        <f t="shared" si="29"/>
        <v>0.40949476161521309</v>
      </c>
      <c r="AI137" s="22">
        <f t="shared" si="29"/>
        <v>0.42693639911582354</v>
      </c>
      <c r="AJ137" s="22">
        <f t="shared" si="29"/>
        <v>0.44628261677312608</v>
      </c>
      <c r="AK137" s="22">
        <f t="shared" si="29"/>
        <v>0.46414086365065893</v>
      </c>
      <c r="AL137" s="22">
        <f t="shared" si="29"/>
        <v>0.48229667450006081</v>
      </c>
      <c r="AM137" s="22">
        <f t="shared" si="29"/>
        <v>0.50045311821249594</v>
      </c>
      <c r="AN137" s="22">
        <f t="shared" si="29"/>
        <v>0.5208352044245389</v>
      </c>
      <c r="AO137" s="22">
        <f t="shared" si="29"/>
        <v>0.5397232528286966</v>
      </c>
      <c r="AP137" s="22">
        <f t="shared" si="29"/>
        <v>0.5587839587516773</v>
      </c>
      <c r="AQ137" s="22">
        <f t="shared" si="29"/>
        <v>0.57842657568398048</v>
      </c>
      <c r="AR137" s="22">
        <f t="shared" si="29"/>
        <v>0.59876737138810709</v>
      </c>
      <c r="AS137" s="22">
        <f t="shared" si="29"/>
        <v>0.61972276959193795</v>
      </c>
      <c r="AT137" s="22">
        <f t="shared" si="29"/>
        <v>0.62048676557725702</v>
      </c>
      <c r="AU137" s="22">
        <f t="shared" si="29"/>
        <v>0.61715661626430041</v>
      </c>
      <c r="AV137" s="22">
        <f t="shared" si="29"/>
        <v>0.61358866383131794</v>
      </c>
      <c r="AW137" s="22">
        <f t="shared" si="29"/>
        <v>0.60822995480625597</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8.9709854381943815E-2</v>
      </c>
      <c r="M138" s="22">
        <f t="shared" si="29"/>
        <v>9.0417475033143083E-2</v>
      </c>
      <c r="N138" s="22">
        <f t="shared" si="29"/>
        <v>9.0872196678668984E-2</v>
      </c>
      <c r="O138" s="22">
        <f t="shared" si="29"/>
        <v>9.1174361291842948E-2</v>
      </c>
      <c r="P138" s="22">
        <f t="shared" si="29"/>
        <v>9.1320994898161756E-2</v>
      </c>
      <c r="Q138" s="22">
        <f t="shared" si="29"/>
        <v>9.1644963105957017E-2</v>
      </c>
      <c r="R138" s="22">
        <f t="shared" si="29"/>
        <v>9.2016609055475665E-2</v>
      </c>
      <c r="S138" s="22">
        <f t="shared" si="29"/>
        <v>8.9250625029696246E-2</v>
      </c>
      <c r="T138" s="22">
        <f t="shared" si="29"/>
        <v>9.0189110025271801E-2</v>
      </c>
      <c r="U138" s="22">
        <f t="shared" si="29"/>
        <v>9.0756386376235856E-2</v>
      </c>
      <c r="V138" s="22">
        <f t="shared" si="29"/>
        <v>9.1241975995008148E-2</v>
      </c>
      <c r="W138" s="22">
        <f t="shared" si="29"/>
        <v>9.1816227619415533E-2</v>
      </c>
      <c r="X138" s="22">
        <f t="shared" si="29"/>
        <v>9.2510170679410794E-2</v>
      </c>
      <c r="Y138" s="22">
        <f t="shared" si="29"/>
        <v>9.3205336582555712E-2</v>
      </c>
      <c r="Z138" s="22">
        <f t="shared" si="29"/>
        <v>9.4001725839704633E-2</v>
      </c>
      <c r="AA138" s="22">
        <f t="shared" si="29"/>
        <v>9.4869016122447317E-2</v>
      </c>
      <c r="AB138" s="22">
        <f t="shared" si="29"/>
        <v>9.5790122133852532E-2</v>
      </c>
      <c r="AC138" s="22">
        <f t="shared" si="29"/>
        <v>9.671473247430501E-2</v>
      </c>
      <c r="AD138" s="22">
        <f t="shared" si="29"/>
        <v>9.7790682208780219E-2</v>
      </c>
      <c r="AE138" s="22">
        <f t="shared" si="29"/>
        <v>9.8941991144077271E-2</v>
      </c>
      <c r="AF138" s="22">
        <f t="shared" si="29"/>
        <v>0.1001690158795282</v>
      </c>
      <c r="AG138" s="22">
        <f t="shared" si="29"/>
        <v>0.1015927268927518</v>
      </c>
      <c r="AH138" s="22">
        <f t="shared" si="29"/>
        <v>0.1029409355559671</v>
      </c>
      <c r="AI138" s="22">
        <f t="shared" si="29"/>
        <v>0.10434976804643124</v>
      </c>
      <c r="AJ138" s="22">
        <f t="shared" si="29"/>
        <v>0.10590320655274854</v>
      </c>
      <c r="AK138" s="22">
        <f t="shared" si="29"/>
        <v>0.1073662436226855</v>
      </c>
      <c r="AL138" s="22">
        <f t="shared" si="29"/>
        <v>0.10886213747822628</v>
      </c>
      <c r="AM138" s="22">
        <f t="shared" si="29"/>
        <v>0.11037002214389161</v>
      </c>
      <c r="AN138" s="22">
        <f t="shared" si="29"/>
        <v>0.11198109961767445</v>
      </c>
      <c r="AO138" s="22">
        <f t="shared" si="29"/>
        <v>0.11349909182768024</v>
      </c>
      <c r="AP138" s="22">
        <f t="shared" si="29"/>
        <v>0.11504022559618203</v>
      </c>
      <c r="AQ138" s="22">
        <f t="shared" si="29"/>
        <v>0.1166332119939366</v>
      </c>
      <c r="AR138" s="22">
        <f t="shared" si="29"/>
        <v>0.11828633867698118</v>
      </c>
      <c r="AS138" s="22">
        <f t="shared" si="29"/>
        <v>0.11992882982268192</v>
      </c>
      <c r="AT138" s="22">
        <f t="shared" si="29"/>
        <v>0.12014786209757918</v>
      </c>
      <c r="AU138" s="22">
        <f t="shared" si="29"/>
        <v>0.12007917719268496</v>
      </c>
      <c r="AV138" s="22">
        <f t="shared" si="29"/>
        <v>0.1199958046222647</v>
      </c>
      <c r="AW138" s="22">
        <f t="shared" si="29"/>
        <v>0.11978651047256277</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2.7090100081973278E-2</v>
      </c>
      <c r="M139" s="22">
        <f t="shared" si="29"/>
        <v>2.730378356628085E-2</v>
      </c>
      <c r="N139" s="22">
        <f t="shared" si="29"/>
        <v>2.7441097966929517E-2</v>
      </c>
      <c r="O139" s="22">
        <f t="shared" si="29"/>
        <v>2.7532344014183842E-2</v>
      </c>
      <c r="P139" s="22">
        <f t="shared" si="29"/>
        <v>2.757662364319367E-2</v>
      </c>
      <c r="Q139" s="22">
        <f t="shared" si="29"/>
        <v>2.7674453822865853E-2</v>
      </c>
      <c r="R139" s="22">
        <f t="shared" si="29"/>
        <v>2.7786681470952937E-2</v>
      </c>
      <c r="S139" s="22">
        <f t="shared" si="29"/>
        <v>2.6951424468255294E-2</v>
      </c>
      <c r="T139" s="22">
        <f t="shared" si="29"/>
        <v>2.7234823127530002E-2</v>
      </c>
      <c r="U139" s="22">
        <f t="shared" si="29"/>
        <v>2.7406126193705155E-2</v>
      </c>
      <c r="V139" s="22">
        <f t="shared" si="29"/>
        <v>2.7552761939152935E-2</v>
      </c>
      <c r="W139" s="22">
        <f t="shared" si="29"/>
        <v>2.7726171360945087E-2</v>
      </c>
      <c r="X139" s="22">
        <f t="shared" si="29"/>
        <v>2.7935724559709919E-2</v>
      </c>
      <c r="Y139" s="22">
        <f t="shared" si="29"/>
        <v>2.8145647026082365E-2</v>
      </c>
      <c r="Z139" s="22">
        <f t="shared" si="29"/>
        <v>2.8386136377324862E-2</v>
      </c>
      <c r="AA139" s="22">
        <f t="shared" si="29"/>
        <v>2.8648036039535779E-2</v>
      </c>
      <c r="AB139" s="22">
        <f t="shared" si="29"/>
        <v>2.8926186686496342E-2</v>
      </c>
      <c r="AC139" s="22">
        <f t="shared" si="29"/>
        <v>2.9205395551924244E-2</v>
      </c>
      <c r="AD139" s="22">
        <f t="shared" si="29"/>
        <v>2.9530305074862588E-2</v>
      </c>
      <c r="AE139" s="22">
        <f t="shared" si="29"/>
        <v>2.9877971164584224E-2</v>
      </c>
      <c r="AF139" s="22">
        <f t="shared" si="29"/>
        <v>3.0248501505040468E-2</v>
      </c>
      <c r="AG139" s="22">
        <f t="shared" si="29"/>
        <v>3.0678426111448002E-2</v>
      </c>
      <c r="AH139" s="22">
        <f t="shared" si="29"/>
        <v>3.108555092364966E-2</v>
      </c>
      <c r="AI139" s="22">
        <f t="shared" si="29"/>
        <v>3.1510982593652363E-2</v>
      </c>
      <c r="AJ139" s="22">
        <f t="shared" si="29"/>
        <v>3.198008161178427E-2</v>
      </c>
      <c r="AK139" s="22">
        <f t="shared" si="29"/>
        <v>3.2421881689616149E-2</v>
      </c>
      <c r="AL139" s="22">
        <f t="shared" si="29"/>
        <v>3.2873603683122858E-2</v>
      </c>
      <c r="AM139" s="22">
        <f t="shared" si="29"/>
        <v>3.3328946597080022E-2</v>
      </c>
      <c r="AN139" s="22">
        <f t="shared" si="29"/>
        <v>3.3815451121084403E-2</v>
      </c>
      <c r="AO139" s="22">
        <f t="shared" si="29"/>
        <v>3.4273846257003714E-2</v>
      </c>
      <c r="AP139" s="22">
        <f t="shared" si="29"/>
        <v>3.473922955648686E-2</v>
      </c>
      <c r="AQ139" s="22">
        <f t="shared" si="29"/>
        <v>3.5220271034501774E-2</v>
      </c>
      <c r="AR139" s="22">
        <f t="shared" si="29"/>
        <v>3.5719473352913658E-2</v>
      </c>
      <c r="AS139" s="22">
        <f t="shared" si="29"/>
        <v>3.6215464008871552E-2</v>
      </c>
      <c r="AT139" s="22">
        <f t="shared" si="29"/>
        <v>3.6281606199035935E-2</v>
      </c>
      <c r="AU139" s="22">
        <f t="shared" si="29"/>
        <v>3.6260865100295726E-2</v>
      </c>
      <c r="AV139" s="22">
        <f t="shared" si="29"/>
        <v>3.6235688699193122E-2</v>
      </c>
      <c r="AW139" s="22">
        <f t="shared" si="29"/>
        <v>3.617248717578124E-2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1.4564639612104711E-3</v>
      </c>
      <c r="M140" s="22">
        <f t="shared" si="29"/>
        <v>1.4679523755410987E-3</v>
      </c>
      <c r="N140" s="22">
        <f t="shared" si="29"/>
        <v>1.4753349055168039E-3</v>
      </c>
      <c r="O140" s="22">
        <f t="shared" si="29"/>
        <v>1.4802406304505133E-3</v>
      </c>
      <c r="P140" s="22">
        <f t="shared" si="29"/>
        <v>1.4826212670547866E-3</v>
      </c>
      <c r="Q140" s="22">
        <f t="shared" si="29"/>
        <v>1.4878809792957942E-3</v>
      </c>
      <c r="R140" s="22">
        <f t="shared" si="29"/>
        <v>1.4939147526814829E-3</v>
      </c>
      <c r="S140" s="22">
        <f t="shared" si="29"/>
        <v>1.4490082473863142E-3</v>
      </c>
      <c r="T140" s="22">
        <f t="shared" si="29"/>
        <v>1.4642448073340431E-3</v>
      </c>
      <c r="U140" s="22">
        <f t="shared" si="29"/>
        <v>1.4734546936605608E-3</v>
      </c>
      <c r="V140" s="22">
        <f t="shared" si="29"/>
        <v>1.4813383736035544E-3</v>
      </c>
      <c r="W140" s="22">
        <f t="shared" si="29"/>
        <v>1.4906615053974703E-3</v>
      </c>
      <c r="X140" s="22">
        <f t="shared" si="29"/>
        <v>1.5019278603032773E-3</v>
      </c>
      <c r="Y140" s="22">
        <f t="shared" si="29"/>
        <v>1.513214068401244E-3</v>
      </c>
      <c r="Z140" s="22">
        <f t="shared" si="29"/>
        <v>1.526143665267985E-3</v>
      </c>
      <c r="AA140" s="22">
        <f t="shared" si="29"/>
        <v>1.5402243596289937E-3</v>
      </c>
      <c r="AB140" s="22">
        <f t="shared" si="29"/>
        <v>1.5551787670272522E-3</v>
      </c>
      <c r="AC140" s="22">
        <f t="shared" si="29"/>
        <v>1.5701900681636706E-3</v>
      </c>
      <c r="AD140" s="22">
        <f t="shared" si="29"/>
        <v>1.5876584056516031E-3</v>
      </c>
      <c r="AE140" s="22">
        <f t="shared" si="29"/>
        <v>1.6063502203249454E-3</v>
      </c>
      <c r="AF140" s="22">
        <f t="shared" si="29"/>
        <v>1.6262713016711409E-3</v>
      </c>
      <c r="AG140" s="22">
        <f t="shared" si="29"/>
        <v>1.6493856383984103E-3</v>
      </c>
      <c r="AH140" s="22">
        <f t="shared" si="29"/>
        <v>1.6712741738741754E-3</v>
      </c>
      <c r="AI140" s="22">
        <f t="shared" si="29"/>
        <v>1.6941469537251745E-3</v>
      </c>
      <c r="AJ140" s="22">
        <f t="shared" si="29"/>
        <v>1.719367451696055E-3</v>
      </c>
      <c r="AK140" s="22">
        <f t="shared" si="29"/>
        <v>1.7431202576832982E-3</v>
      </c>
      <c r="AL140" s="22">
        <f t="shared" si="29"/>
        <v>1.7674065025490553E-3</v>
      </c>
      <c r="AM140" s="22">
        <f t="shared" si="29"/>
        <v>1.7918874214886084E-3</v>
      </c>
      <c r="AN140" s="22">
        <f t="shared" si="29"/>
        <v>1.8180437038217894E-3</v>
      </c>
      <c r="AO140" s="22">
        <f t="shared" si="29"/>
        <v>1.8426887215013264E-3</v>
      </c>
      <c r="AP140" s="22">
        <f t="shared" si="29"/>
        <v>1.8677094486967004E-3</v>
      </c>
      <c r="AQ140" s="22">
        <f t="shared" si="29"/>
        <v>1.893572017474819E-3</v>
      </c>
      <c r="AR140" s="22">
        <f t="shared" si="29"/>
        <v>1.9204109801925469E-3</v>
      </c>
      <c r="AS140" s="22">
        <f t="shared" si="29"/>
        <v>1.9470772720598308E-3</v>
      </c>
      <c r="AT140" s="22">
        <f t="shared" si="29"/>
        <v>1.950633320800826E-3</v>
      </c>
      <c r="AU140" s="22">
        <f t="shared" si="29"/>
        <v>1.9495182026307342E-3</v>
      </c>
      <c r="AV140" s="22">
        <f t="shared" si="29"/>
        <v>1.9481646262036276E-3</v>
      </c>
      <c r="AW140" s="22">
        <f t="shared" si="29"/>
        <v>1.9447666785820073E-3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3.0040206026371367E-2</v>
      </c>
      <c r="M141" s="22">
        <f t="shared" si="29"/>
        <v>2.994016283719321E-2</v>
      </c>
      <c r="N141" s="22">
        <f t="shared" si="29"/>
        <v>2.9540351153331298E-2</v>
      </c>
      <c r="O141" s="22">
        <f t="shared" si="29"/>
        <v>2.8960014730128859E-2</v>
      </c>
      <c r="P141" s="22">
        <f t="shared" si="29"/>
        <v>2.8211154016296501E-2</v>
      </c>
      <c r="Q141" s="22">
        <f t="shared" si="29"/>
        <v>2.7620505669412019E-2</v>
      </c>
      <c r="R141" s="22">
        <f t="shared" si="29"/>
        <v>2.7061685185942385E-2</v>
      </c>
      <c r="S141" s="22">
        <f t="shared" si="29"/>
        <v>2.3806392540351405E-2</v>
      </c>
      <c r="T141" s="22">
        <f t="shared" si="29"/>
        <v>2.4193083541638325E-2</v>
      </c>
      <c r="U141" s="22">
        <f t="shared" si="29"/>
        <v>2.4244751236175342E-2</v>
      </c>
      <c r="V141" s="22">
        <f t="shared" si="29"/>
        <v>2.4213542757026627E-2</v>
      </c>
      <c r="W141" s="22">
        <f t="shared" si="29"/>
        <v>2.4240806999592503E-2</v>
      </c>
      <c r="X141" s="22">
        <f t="shared" si="29"/>
        <v>2.4348932328445559E-2</v>
      </c>
      <c r="Y141" s="22">
        <f t="shared" si="29"/>
        <v>2.4490511284030972E-2</v>
      </c>
      <c r="Z141" s="22">
        <f t="shared" si="29"/>
        <v>2.4693995717248608E-2</v>
      </c>
      <c r="AA141" s="22">
        <f t="shared" si="29"/>
        <v>2.4933755629167303E-2</v>
      </c>
      <c r="AB141" s="22">
        <f t="shared" si="29"/>
        <v>2.5195456120674233E-2</v>
      </c>
      <c r="AC141" s="22">
        <f t="shared" si="29"/>
        <v>2.5440996600346759E-2</v>
      </c>
      <c r="AD141" s="22">
        <f t="shared" si="29"/>
        <v>2.5598070309367119E-2</v>
      </c>
      <c r="AE141" s="22">
        <f t="shared" si="29"/>
        <v>2.5777319387410531E-2</v>
      </c>
      <c r="AF141" s="22">
        <f t="shared" si="29"/>
        <v>2.5976317402752185E-2</v>
      </c>
      <c r="AG141" s="22">
        <f t="shared" si="29"/>
        <v>2.627372867492429E-2</v>
      </c>
      <c r="AH141" s="22">
        <f t="shared" si="29"/>
        <v>2.6482535929321333E-2</v>
      </c>
      <c r="AI141" s="22">
        <f t="shared" si="29"/>
        <v>2.6724933781653751E-2</v>
      </c>
      <c r="AJ141" s="22">
        <f t="shared" si="29"/>
        <v>2.7019975260661341E-2</v>
      </c>
      <c r="AK141" s="22">
        <f t="shared" si="29"/>
        <v>2.721865824122132E-2</v>
      </c>
      <c r="AL141" s="22">
        <f t="shared" si="29"/>
        <v>2.7399388894615552E-2</v>
      </c>
      <c r="AM141" s="22">
        <f t="shared" si="29"/>
        <v>2.7549495314602303E-2</v>
      </c>
      <c r="AN141" s="22">
        <f t="shared" si="29"/>
        <v>2.7887421185767935E-2</v>
      </c>
      <c r="AO141" s="22">
        <f t="shared" si="29"/>
        <v>2.8140730091611818E-2</v>
      </c>
      <c r="AP141" s="22">
        <f t="shared" si="29"/>
        <v>2.8376706221257122E-2</v>
      </c>
      <c r="AQ141" s="22">
        <f t="shared" si="29"/>
        <v>2.8610530774908279E-2</v>
      </c>
      <c r="AR141" s="22">
        <f t="shared" si="29"/>
        <v>2.884541432086454E-2</v>
      </c>
      <c r="AS141" s="22">
        <f t="shared" si="29"/>
        <v>2.906663219106943E-2</v>
      </c>
      <c r="AT141" s="22">
        <f t="shared" si="29"/>
        <v>2.854486488328653E-2</v>
      </c>
      <c r="AU141" s="22">
        <f t="shared" si="29"/>
        <v>2.7882896926607576E-2</v>
      </c>
      <c r="AV141" s="22">
        <f t="shared" si="29"/>
        <v>2.7220745297735088E-2</v>
      </c>
      <c r="AW141" s="22">
        <f t="shared" si="29"/>
        <v>2.6506822033700889E-2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4.0226293185258929E-2</v>
      </c>
      <c r="L142" s="22">
        <f t="shared" si="29"/>
        <v>3.9877423391049029E-2</v>
      </c>
      <c r="M142" s="22">
        <f t="shared" ref="L142:AW148" si="30">M1551</f>
        <v>3.9744619221572103E-2</v>
      </c>
      <c r="N142" s="22">
        <f t="shared" si="30"/>
        <v>3.9213881856453713E-2</v>
      </c>
      <c r="O142" s="22">
        <f t="shared" si="30"/>
        <v>3.8443503609481157E-2</v>
      </c>
      <c r="P142" s="22">
        <f t="shared" si="30"/>
        <v>3.7449414696768608E-2</v>
      </c>
      <c r="Q142" s="22">
        <f t="shared" si="30"/>
        <v>3.6665347697252743E-2</v>
      </c>
      <c r="R142" s="22">
        <f t="shared" si="30"/>
        <v>3.5923531179771248E-2</v>
      </c>
      <c r="S142" s="22">
        <f t="shared" si="30"/>
        <v>3.1602233150854891E-2</v>
      </c>
      <c r="T142" s="22">
        <f t="shared" si="30"/>
        <v>3.211555322483476E-2</v>
      </c>
      <c r="U142" s="22">
        <f t="shared" si="30"/>
        <v>3.2184140455191405E-2</v>
      </c>
      <c r="V142" s="22">
        <f t="shared" si="30"/>
        <v>3.2142712186180492E-2</v>
      </c>
      <c r="W142" s="22">
        <f t="shared" si="30"/>
        <v>3.2178904605875663E-2</v>
      </c>
      <c r="X142" s="22">
        <f t="shared" si="30"/>
        <v>3.2322437560149811E-2</v>
      </c>
      <c r="Y142" s="22">
        <f t="shared" si="30"/>
        <v>3.2510379145842865E-2</v>
      </c>
      <c r="Z142" s="22">
        <f t="shared" si="30"/>
        <v>3.2780498295151762E-2</v>
      </c>
      <c r="AA142" s="22">
        <f t="shared" si="30"/>
        <v>3.3098771995118695E-2</v>
      </c>
      <c r="AB142" s="22">
        <f t="shared" si="30"/>
        <v>3.3446171120554334E-2</v>
      </c>
      <c r="AC142" s="22">
        <f t="shared" si="30"/>
        <v>3.37721183413872E-2</v>
      </c>
      <c r="AD142" s="22">
        <f t="shared" si="30"/>
        <v>3.398062872219846E-2</v>
      </c>
      <c r="AE142" s="22">
        <f t="shared" si="30"/>
        <v>3.4218576204027212E-2</v>
      </c>
      <c r="AF142" s="22">
        <f t="shared" si="30"/>
        <v>3.4482739775501765E-2</v>
      </c>
      <c r="AG142" s="22">
        <f t="shared" si="30"/>
        <v>3.4877543832813024E-2</v>
      </c>
      <c r="AH142" s="22">
        <f t="shared" si="30"/>
        <v>3.5154728858887874E-2</v>
      </c>
      <c r="AI142" s="22">
        <f t="shared" si="30"/>
        <v>3.5476504341321484E-2</v>
      </c>
      <c r="AJ142" s="22">
        <f t="shared" si="30"/>
        <v>3.5868162573158446E-2</v>
      </c>
      <c r="AK142" s="22">
        <f t="shared" si="30"/>
        <v>3.6131907945924219E-2</v>
      </c>
      <c r="AL142" s="22">
        <f t="shared" si="30"/>
        <v>3.637182217217208E-2</v>
      </c>
      <c r="AM142" s="22">
        <f t="shared" si="30"/>
        <v>3.6571083697152014E-2</v>
      </c>
      <c r="AN142" s="22">
        <f t="shared" si="30"/>
        <v>3.701966960323505E-2</v>
      </c>
      <c r="AO142" s="22">
        <f t="shared" si="30"/>
        <v>3.7355929164111297E-2</v>
      </c>
      <c r="AP142" s="22">
        <f t="shared" si="30"/>
        <v>3.7669180012783451E-2</v>
      </c>
      <c r="AQ142" s="22">
        <f t="shared" si="30"/>
        <v>3.7979574712373218E-2</v>
      </c>
      <c r="AR142" s="22">
        <f t="shared" si="30"/>
        <v>3.8291375190754297E-2</v>
      </c>
      <c r="AS142" s="22">
        <f t="shared" si="30"/>
        <v>3.8585034916792202E-2</v>
      </c>
      <c r="AT142" s="22">
        <f t="shared" si="30"/>
        <v>3.7892405318120319E-2</v>
      </c>
      <c r="AU142" s="22">
        <f t="shared" si="30"/>
        <v>3.7013663792292539E-2</v>
      </c>
      <c r="AV142" s="22">
        <f t="shared" si="30"/>
        <v>3.6134678447437021E-2</v>
      </c>
      <c r="AW142" s="22">
        <f t="shared" si="30"/>
        <v>3.5186967894332989E-2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4.3383434779753489E-2</v>
      </c>
      <c r="M143" s="22">
        <f t="shared" si="30"/>
        <v>4.506300766682491E-2</v>
      </c>
      <c r="N143" s="22">
        <f t="shared" si="30"/>
        <v>4.6315596244033509E-2</v>
      </c>
      <c r="O143" s="22">
        <f t="shared" si="30"/>
        <v>4.7281576900430208E-2</v>
      </c>
      <c r="P143" s="22">
        <f t="shared" si="30"/>
        <v>4.7947144057730852E-2</v>
      </c>
      <c r="Q143" s="22">
        <f t="shared" si="30"/>
        <v>4.8855920576585839E-2</v>
      </c>
      <c r="R143" s="22">
        <f t="shared" si="30"/>
        <v>4.9808583705724545E-2</v>
      </c>
      <c r="S143" s="22">
        <f t="shared" si="30"/>
        <v>4.5587921766798704E-2</v>
      </c>
      <c r="T143" s="22">
        <f t="shared" si="30"/>
        <v>4.7444589873239178E-2</v>
      </c>
      <c r="U143" s="22">
        <f t="shared" si="30"/>
        <v>4.8675693498531999E-2</v>
      </c>
      <c r="V143" s="22">
        <f t="shared" si="30"/>
        <v>4.9753491367982787E-2</v>
      </c>
      <c r="W143" s="22">
        <f t="shared" si="30"/>
        <v>5.0964282749035708E-2</v>
      </c>
      <c r="X143" s="22">
        <f t="shared" si="30"/>
        <v>5.2365476718386338E-2</v>
      </c>
      <c r="Y143" s="22">
        <f t="shared" si="30"/>
        <v>5.3865526657034854E-2</v>
      </c>
      <c r="Z143" s="22">
        <f t="shared" si="30"/>
        <v>5.553440351992113E-2</v>
      </c>
      <c r="AA143" s="22">
        <f t="shared" si="30"/>
        <v>5.7323583582187129E-2</v>
      </c>
      <c r="AB143" s="22">
        <f t="shared" si="30"/>
        <v>5.9206144807574981E-2</v>
      </c>
      <c r="AC143" s="22">
        <f t="shared" si="30"/>
        <v>6.1095317274313235E-2</v>
      </c>
      <c r="AD143" s="22">
        <f t="shared" si="30"/>
        <v>6.3511117536360712E-2</v>
      </c>
      <c r="AE143" s="22">
        <f t="shared" si="30"/>
        <v>6.6080865898967542E-2</v>
      </c>
      <c r="AF143" s="22">
        <f t="shared" si="30"/>
        <v>6.8809225199609456E-2</v>
      </c>
      <c r="AG143" s="22">
        <f t="shared" si="30"/>
        <v>7.192276958910758E-2</v>
      </c>
      <c r="AH143" s="22">
        <f t="shared" si="30"/>
        <v>7.4926099369719654E-2</v>
      </c>
      <c r="AI143" s="22">
        <f t="shared" si="30"/>
        <v>7.8159370531136113E-2</v>
      </c>
      <c r="AJ143" s="22">
        <f t="shared" si="30"/>
        <v>8.1697919874436864E-2</v>
      </c>
      <c r="AK143" s="22">
        <f t="shared" si="30"/>
        <v>8.5100875537397508E-2</v>
      </c>
      <c r="AL143" s="22">
        <f t="shared" si="30"/>
        <v>8.8600884162707408E-2</v>
      </c>
      <c r="AM143" s="22">
        <f t="shared" si="30"/>
        <v>9.2159143373990393E-2</v>
      </c>
      <c r="AN143" s="22">
        <f t="shared" si="30"/>
        <v>9.5921767459323404E-2</v>
      </c>
      <c r="AO143" s="22">
        <f t="shared" si="30"/>
        <v>9.9533530215680496E-2</v>
      </c>
      <c r="AP143" s="22">
        <f t="shared" si="30"/>
        <v>0.10322094567807474</v>
      </c>
      <c r="AQ143" s="22">
        <f t="shared" si="30"/>
        <v>0.10704232453849112</v>
      </c>
      <c r="AR143" s="22">
        <f t="shared" si="30"/>
        <v>0.11101650720311504</v>
      </c>
      <c r="AS143" s="22">
        <f t="shared" si="30"/>
        <v>0.11509316526147187</v>
      </c>
      <c r="AT143" s="22">
        <f t="shared" si="30"/>
        <v>0.11630417184721657</v>
      </c>
      <c r="AU143" s="22">
        <f t="shared" si="30"/>
        <v>0.11692079991573261</v>
      </c>
      <c r="AV143" s="22">
        <f t="shared" si="30"/>
        <v>0.11749526238619695</v>
      </c>
      <c r="AW143" s="22">
        <f t="shared" si="30"/>
        <v>0.1177959214516491</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4.4829106289562513E-3</v>
      </c>
      <c r="T144" s="22">
        <f t="shared" si="30"/>
        <v>4.48965560494188E-3</v>
      </c>
      <c r="U144" s="22">
        <f t="shared" si="30"/>
        <v>4.4971535974653457E-3</v>
      </c>
      <c r="V144" s="22">
        <f t="shared" si="30"/>
        <v>4.505604120735569E-3</v>
      </c>
      <c r="W144" s="22">
        <f t="shared" si="30"/>
        <v>4.5151052075954505E-3</v>
      </c>
      <c r="X144" s="22">
        <f t="shared" si="30"/>
        <v>4.5256339463796754E-3</v>
      </c>
      <c r="Y144" s="22">
        <f t="shared" si="30"/>
        <v>4.5321072345291145E-3</v>
      </c>
      <c r="Z144" s="22">
        <f t="shared" si="30"/>
        <v>4.5394507130689567E-3</v>
      </c>
      <c r="AA144" s="22">
        <f t="shared" si="30"/>
        <v>4.5475979767254163E-3</v>
      </c>
      <c r="AB144" s="22">
        <f t="shared" si="30"/>
        <v>4.5564986955605171E-3</v>
      </c>
      <c r="AC144" s="22">
        <f t="shared" si="30"/>
        <v>4.5660756102727657E-3</v>
      </c>
      <c r="AD144" s="22">
        <f t="shared" si="30"/>
        <v>4.5724598894970733E-3</v>
      </c>
      <c r="AE144" s="22">
        <f t="shared" si="30"/>
        <v>4.5794949947998683E-3</v>
      </c>
      <c r="AF144" s="22">
        <f t="shared" si="30"/>
        <v>4.5871565472346268E-3</v>
      </c>
      <c r="AG144" s="22">
        <f t="shared" si="30"/>
        <v>4.5955325829946797E-3</v>
      </c>
      <c r="AH144" s="22">
        <f t="shared" si="30"/>
        <v>4.6043537276849655E-3</v>
      </c>
      <c r="AI144" s="22">
        <f t="shared" si="30"/>
        <v>4.6099711610644188E-3</v>
      </c>
      <c r="AJ144" s="22">
        <f t="shared" si="30"/>
        <v>4.6161692861023612E-3</v>
      </c>
      <c r="AK144" s="22">
        <f t="shared" si="30"/>
        <v>4.6227164509916301E-3</v>
      </c>
      <c r="AL144" s="22">
        <f t="shared" si="30"/>
        <v>4.6297096077087705E-3</v>
      </c>
      <c r="AM144" s="22">
        <f t="shared" si="30"/>
        <v>4.6371152352036576E-3</v>
      </c>
      <c r="AN144" s="22">
        <f t="shared" si="30"/>
        <v>4.6415070170726727E-3</v>
      </c>
      <c r="AO144" s="22">
        <f t="shared" si="30"/>
        <v>4.6461675491862534E-3</v>
      </c>
      <c r="AP144" s="22">
        <f t="shared" si="30"/>
        <v>4.6511906117678676E-3</v>
      </c>
      <c r="AQ144" s="22">
        <f t="shared" si="30"/>
        <v>4.6565909141927618E-3</v>
      </c>
      <c r="AR144" s="22">
        <f t="shared" si="30"/>
        <v>4.6623652909472532E-3</v>
      </c>
      <c r="AS144" s="22">
        <f t="shared" si="30"/>
        <v>4.6649083535143842E-3</v>
      </c>
      <c r="AT144" s="22">
        <f t="shared" si="30"/>
        <v>4.6664367174679752E-3</v>
      </c>
      <c r="AU144" s="22">
        <f t="shared" si="30"/>
        <v>4.6679770682306323E-3</v>
      </c>
      <c r="AV144" s="22">
        <f t="shared" si="30"/>
        <v>4.6697695871623975E-3</v>
      </c>
      <c r="AW144" s="22">
        <f t="shared" si="30"/>
        <v>4.6717046078673255E-3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3.7289748230975848E-3</v>
      </c>
      <c r="T145" s="22">
        <f t="shared" si="30"/>
        <v>3.7345854291780068E-3</v>
      </c>
      <c r="U145" s="22">
        <f t="shared" si="30"/>
        <v>3.7408224094923528E-3</v>
      </c>
      <c r="V145" s="22">
        <f t="shared" si="30"/>
        <v>3.7478517239545078E-3</v>
      </c>
      <c r="W145" s="22">
        <f t="shared" si="30"/>
        <v>3.755754918246115E-3</v>
      </c>
      <c r="X145" s="22">
        <f t="shared" si="30"/>
        <v>3.7645129339852093E-3</v>
      </c>
      <c r="Y145" s="22">
        <f t="shared" si="30"/>
        <v>3.7698975446834454E-3</v>
      </c>
      <c r="Z145" s="22">
        <f t="shared" si="30"/>
        <v>3.7760059971723601E-3</v>
      </c>
      <c r="AA145" s="22">
        <f t="shared" si="30"/>
        <v>3.7827830542155757E-3</v>
      </c>
      <c r="AB145" s="22">
        <f t="shared" si="30"/>
        <v>3.7901868503629212E-3</v>
      </c>
      <c r="AC145" s="22">
        <f t="shared" si="30"/>
        <v>3.7981531197804411E-3</v>
      </c>
      <c r="AD145" s="22">
        <f t="shared" si="30"/>
        <v>3.8034636910725143E-3</v>
      </c>
      <c r="AE145" s="22">
        <f t="shared" si="30"/>
        <v>3.8093156325282552E-3</v>
      </c>
      <c r="AF145" s="22">
        <f t="shared" si="30"/>
        <v>3.8156886652517962E-3</v>
      </c>
      <c r="AG145" s="22">
        <f t="shared" si="30"/>
        <v>3.8226560195115172E-3</v>
      </c>
      <c r="AH145" s="22">
        <f t="shared" si="30"/>
        <v>3.8299936242918819E-3</v>
      </c>
      <c r="AI145" s="22">
        <f t="shared" si="30"/>
        <v>3.8346663178555475E-3</v>
      </c>
      <c r="AJ145" s="22">
        <f t="shared" si="30"/>
        <v>3.8398220423680111E-3</v>
      </c>
      <c r="AK145" s="22">
        <f t="shared" si="30"/>
        <v>3.8452681052176816E-3</v>
      </c>
      <c r="AL145" s="22">
        <f t="shared" si="30"/>
        <v>3.8510851529999311E-3</v>
      </c>
      <c r="AM145" s="22">
        <f t="shared" si="30"/>
        <v>3.8572453022340698E-3</v>
      </c>
      <c r="AN145" s="22">
        <f t="shared" si="30"/>
        <v>3.8608984743299644E-3</v>
      </c>
      <c r="AO145" s="22">
        <f t="shared" si="30"/>
        <v>3.8647751982605109E-3</v>
      </c>
      <c r="AP145" s="22">
        <f t="shared" si="30"/>
        <v>3.8689534822933655E-3</v>
      </c>
      <c r="AQ145" s="22">
        <f t="shared" si="30"/>
        <v>3.8734455619813856E-3</v>
      </c>
      <c r="AR145" s="22">
        <f t="shared" si="30"/>
        <v>3.8782488041869062E-3</v>
      </c>
      <c r="AS145" s="22">
        <f t="shared" si="30"/>
        <v>3.8803641745503359E-3</v>
      </c>
      <c r="AT145" s="22">
        <f t="shared" si="30"/>
        <v>3.8816354982895724E-3</v>
      </c>
      <c r="AU145" s="22">
        <f t="shared" si="30"/>
        <v>3.8829167928966031E-3</v>
      </c>
      <c r="AV145" s="22">
        <f t="shared" si="30"/>
        <v>3.8844078460358979E-3</v>
      </c>
      <c r="AW145" s="22">
        <f t="shared" si="30"/>
        <v>3.8860174350034411E-3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5.4322987485311551E-4</v>
      </c>
      <c r="L146" s="22">
        <f t="shared" si="30"/>
        <v>5.4464201031358161E-4</v>
      </c>
      <c r="M146" s="22">
        <f t="shared" si="30"/>
        <v>5.4659000127818633E-4</v>
      </c>
      <c r="N146" s="22">
        <f t="shared" si="30"/>
        <v>5.4896316873921192E-4</v>
      </c>
      <c r="O146" s="22">
        <f t="shared" si="30"/>
        <v>5.5175812793145673E-4</v>
      </c>
      <c r="P146" s="22">
        <f t="shared" si="30"/>
        <v>5.5495786726734487E-4</v>
      </c>
      <c r="Q146" s="22">
        <f t="shared" si="30"/>
        <v>5.5840147541839707E-4</v>
      </c>
      <c r="R146" s="22">
        <f t="shared" si="30"/>
        <v>5.620753208024884E-4</v>
      </c>
      <c r="S146" s="22">
        <f t="shared" si="30"/>
        <v>5.6540708222041177E-4</v>
      </c>
      <c r="T146" s="22">
        <f t="shared" si="30"/>
        <v>5.6703451796367857E-4</v>
      </c>
      <c r="U146" s="22">
        <f t="shared" si="30"/>
        <v>5.6875902125281142E-4</v>
      </c>
      <c r="V146" s="22">
        <f t="shared" si="30"/>
        <v>5.7062145320981202E-4</v>
      </c>
      <c r="W146" s="22">
        <f t="shared" si="30"/>
        <v>5.7264263424993431E-4</v>
      </c>
      <c r="X146" s="22">
        <f t="shared" si="30"/>
        <v>5.7481997628860461E-4</v>
      </c>
      <c r="Y146" s="22">
        <f t="shared" si="30"/>
        <v>5.7619508147860592E-4</v>
      </c>
      <c r="Z146" s="22">
        <f t="shared" si="30"/>
        <v>5.7770373840752148E-4</v>
      </c>
      <c r="AA146" s="22">
        <f t="shared" si="30"/>
        <v>5.793345579171859E-4</v>
      </c>
      <c r="AB146" s="22">
        <f t="shared" si="30"/>
        <v>5.8107910018373368E-4</v>
      </c>
      <c r="AC146" s="22">
        <f t="shared" si="30"/>
        <v>5.8292381082324085E-4</v>
      </c>
      <c r="AD146" s="22">
        <f t="shared" si="30"/>
        <v>5.84146805418094E-4</v>
      </c>
      <c r="AE146" s="22">
        <f t="shared" si="30"/>
        <v>5.8546978628344225E-4</v>
      </c>
      <c r="AF146" s="22">
        <f t="shared" si="30"/>
        <v>5.868887967513984E-4</v>
      </c>
      <c r="AG146" s="22">
        <f t="shared" si="30"/>
        <v>5.8842070274036111E-4</v>
      </c>
      <c r="AH146" s="22">
        <f t="shared" si="30"/>
        <v>5.9001592469927011E-4</v>
      </c>
      <c r="AI146" s="22">
        <f t="shared" si="30"/>
        <v>5.9100005640467634E-4</v>
      </c>
      <c r="AJ146" s="22">
        <f t="shared" si="30"/>
        <v>5.9207612635205867E-4</v>
      </c>
      <c r="AK146" s="22">
        <f t="shared" si="30"/>
        <v>5.9320167613261812E-4</v>
      </c>
      <c r="AL146" s="22">
        <f t="shared" si="30"/>
        <v>5.9439496284276454E-4</v>
      </c>
      <c r="AM146" s="22">
        <f t="shared" si="30"/>
        <v>5.9565010910208878E-4</v>
      </c>
      <c r="AN146" s="22">
        <f t="shared" si="30"/>
        <v>5.9633931391522366E-4</v>
      </c>
      <c r="AO146" s="22">
        <f t="shared" si="30"/>
        <v>5.9706677218228225E-4</v>
      </c>
      <c r="AP146" s="22">
        <f t="shared" si="30"/>
        <v>5.9784990336629216E-4</v>
      </c>
      <c r="AQ146" s="22">
        <f t="shared" si="30"/>
        <v>5.9869155998021925E-4</v>
      </c>
      <c r="AR146" s="22">
        <f t="shared" si="30"/>
        <v>5.9959129676664838E-4</v>
      </c>
      <c r="AS146" s="22">
        <f t="shared" si="30"/>
        <v>5.9989391616373721E-4</v>
      </c>
      <c r="AT146" s="22">
        <f t="shared" si="30"/>
        <v>6.0000495126574663E-4</v>
      </c>
      <c r="AU146" s="22">
        <f t="shared" si="30"/>
        <v>6.0011165491844658E-4</v>
      </c>
      <c r="AV146" s="22">
        <f t="shared" si="30"/>
        <v>6.0025778344359828E-4</v>
      </c>
      <c r="AW146" s="22">
        <f t="shared" si="30"/>
        <v>6.0042361794918314E-4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6.6992563985089938E-3</v>
      </c>
      <c r="L147" s="22">
        <f t="shared" si="30"/>
        <v>6.716671231449923E-3</v>
      </c>
      <c r="M147" s="22">
        <f t="shared" si="30"/>
        <v>6.7406943780734287E-3</v>
      </c>
      <c r="N147" s="22">
        <f t="shared" si="30"/>
        <v>6.769960915195136E-3</v>
      </c>
      <c r="O147" s="22">
        <f t="shared" si="30"/>
        <v>6.8044291009834827E-3</v>
      </c>
      <c r="P147" s="22">
        <f t="shared" si="30"/>
        <v>6.8438891439814974E-3</v>
      </c>
      <c r="Q147" s="22">
        <f t="shared" si="30"/>
        <v>6.8863566425632549E-3</v>
      </c>
      <c r="R147" s="22">
        <f t="shared" si="30"/>
        <v>6.9316634884048281E-3</v>
      </c>
      <c r="S147" s="22">
        <f t="shared" si="30"/>
        <v>6.9727516630994982E-3</v>
      </c>
      <c r="T147" s="22">
        <f t="shared" si="30"/>
        <v>6.9928216368269E-3</v>
      </c>
      <c r="U147" s="22">
        <f t="shared" si="30"/>
        <v>7.0140886735433504E-3</v>
      </c>
      <c r="V147" s="22">
        <f t="shared" si="30"/>
        <v>7.0370566835558646E-3</v>
      </c>
      <c r="W147" s="22">
        <f t="shared" si="30"/>
        <v>7.061982429805087E-3</v>
      </c>
      <c r="X147" s="22">
        <f t="shared" si="30"/>
        <v>7.0888339953384602E-3</v>
      </c>
      <c r="Y147" s="22">
        <f t="shared" si="30"/>
        <v>7.1057921610601614E-3</v>
      </c>
      <c r="Z147" s="22">
        <f t="shared" si="30"/>
        <v>7.1243973226170904E-3</v>
      </c>
      <c r="AA147" s="22">
        <f t="shared" si="30"/>
        <v>7.1445090258585361E-3</v>
      </c>
      <c r="AB147" s="22">
        <f t="shared" si="30"/>
        <v>7.1660231886147702E-3</v>
      </c>
      <c r="AC147" s="22">
        <f t="shared" si="30"/>
        <v>7.1887726545907674E-3</v>
      </c>
      <c r="AD147" s="22">
        <f t="shared" si="30"/>
        <v>7.203854951688524E-3</v>
      </c>
      <c r="AE147" s="22">
        <f t="shared" si="30"/>
        <v>7.2201703062696491E-3</v>
      </c>
      <c r="AF147" s="22">
        <f t="shared" si="30"/>
        <v>7.2376699236454027E-3</v>
      </c>
      <c r="AG147" s="22">
        <f t="shared" si="30"/>
        <v>7.2565617988414174E-3</v>
      </c>
      <c r="AH147" s="22">
        <f t="shared" si="30"/>
        <v>7.2762345035470499E-3</v>
      </c>
      <c r="AI147" s="22">
        <f t="shared" si="30"/>
        <v>7.2883710794785584E-3</v>
      </c>
      <c r="AJ147" s="22">
        <f t="shared" si="30"/>
        <v>7.3016414624489231E-3</v>
      </c>
      <c r="AK147" s="22">
        <f t="shared" si="30"/>
        <v>7.3155220439822801E-3</v>
      </c>
      <c r="AL147" s="22">
        <f t="shared" si="30"/>
        <v>7.3302379754843251E-3</v>
      </c>
      <c r="AM147" s="22">
        <f t="shared" si="30"/>
        <v>7.345716775524762E-3</v>
      </c>
      <c r="AN147" s="22">
        <f t="shared" si="30"/>
        <v>7.3542162339824248E-3</v>
      </c>
      <c r="AO147" s="22">
        <f t="shared" si="30"/>
        <v>7.3631874442855383E-3</v>
      </c>
      <c r="AP147" s="22">
        <f t="shared" si="30"/>
        <v>7.3728452279204493E-3</v>
      </c>
      <c r="AQ147" s="22">
        <f t="shared" si="30"/>
        <v>7.3832247628415025E-3</v>
      </c>
      <c r="AR147" s="22">
        <f t="shared" si="30"/>
        <v>7.3943205580149366E-3</v>
      </c>
      <c r="AS147" s="22">
        <f t="shared" si="30"/>
        <v>7.3980525415197253E-3</v>
      </c>
      <c r="AT147" s="22">
        <f t="shared" si="30"/>
        <v>7.3994218561543382E-3</v>
      </c>
      <c r="AU147" s="22">
        <f t="shared" si="30"/>
        <v>7.4007377541952706E-3</v>
      </c>
      <c r="AV147" s="22">
        <f t="shared" si="30"/>
        <v>7.402539850328866E-3</v>
      </c>
      <c r="AW147" s="22">
        <f t="shared" si="30"/>
        <v>7.4045849658942297E-3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2.6729002214214585E-2</v>
      </c>
      <c r="M150" s="22">
        <f t="shared" si="31"/>
        <v>2.6740992333189318E-2</v>
      </c>
      <c r="N150" s="22">
        <f t="shared" si="31"/>
        <v>2.6495489531984443E-2</v>
      </c>
      <c r="O150" s="22">
        <f t="shared" si="31"/>
        <v>2.609452683304701E-2</v>
      </c>
      <c r="P150" s="22">
        <f t="shared" si="31"/>
        <v>2.5544514050244028E-2</v>
      </c>
      <c r="Q150" s="22">
        <f t="shared" si="31"/>
        <v>2.5145143775072754E-2</v>
      </c>
      <c r="R150" s="22">
        <f t="shared" si="31"/>
        <v>2.4781112413324518E-2</v>
      </c>
      <c r="S150" s="22">
        <f t="shared" si="31"/>
        <v>2.1880479511974839E-2</v>
      </c>
      <c r="T150" s="22">
        <f t="shared" si="31"/>
        <v>2.2157176233354871E-2</v>
      </c>
      <c r="U150" s="22">
        <f t="shared" si="31"/>
        <v>2.2121902898777659E-2</v>
      </c>
      <c r="V150" s="22">
        <f t="shared" si="31"/>
        <v>2.2012548787333792E-2</v>
      </c>
      <c r="W150" s="22">
        <f t="shared" si="31"/>
        <v>2.1961582225571961E-2</v>
      </c>
      <c r="X150" s="22">
        <f t="shared" si="31"/>
        <v>2.1989455688781814E-2</v>
      </c>
      <c r="Y150" s="22">
        <f t="shared" si="31"/>
        <v>2.2059184434067524E-2</v>
      </c>
      <c r="Z150" s="22">
        <f t="shared" si="31"/>
        <v>2.2189076744054705E-2</v>
      </c>
      <c r="AA150" s="22">
        <f t="shared" si="31"/>
        <v>2.2354932911608817E-2</v>
      </c>
      <c r="AB150" s="22">
        <f t="shared" si="31"/>
        <v>2.2543206182629286E-2</v>
      </c>
      <c r="AC150" s="22">
        <f t="shared" si="31"/>
        <v>2.2718361707734662E-2</v>
      </c>
      <c r="AD150" s="22">
        <f t="shared" si="31"/>
        <v>2.3020347598077539E-2</v>
      </c>
      <c r="AE150" s="22">
        <f t="shared" si="31"/>
        <v>2.3354103133938115E-2</v>
      </c>
      <c r="AF150" s="22">
        <f t="shared" si="31"/>
        <v>2.371825576874538E-2</v>
      </c>
      <c r="AG150" s="22">
        <f t="shared" si="31"/>
        <v>2.4189134778027799E-2</v>
      </c>
      <c r="AH150" s="22">
        <f t="shared" si="31"/>
        <v>2.4589005635902859E-2</v>
      </c>
      <c r="AI150" s="22">
        <f t="shared" si="31"/>
        <v>2.5040506952968489E-2</v>
      </c>
      <c r="AJ150" s="22">
        <f t="shared" si="31"/>
        <v>2.5558770959666043E-2</v>
      </c>
      <c r="AK150" s="22">
        <f t="shared" si="31"/>
        <v>2.5998066125161857E-2</v>
      </c>
      <c r="AL150" s="22">
        <f t="shared" si="31"/>
        <v>2.6435110118439676E-2</v>
      </c>
      <c r="AM150" s="22">
        <f t="shared" si="31"/>
        <v>2.6857367489303636E-2</v>
      </c>
      <c r="AN150" s="22">
        <f t="shared" si="31"/>
        <v>2.7347857914930294E-2</v>
      </c>
      <c r="AO150" s="22">
        <f t="shared" si="31"/>
        <v>2.7761887760397373E-2</v>
      </c>
      <c r="AP150" s="22">
        <f t="shared" si="31"/>
        <v>2.8167703132600332E-2</v>
      </c>
      <c r="AQ150" s="22">
        <f t="shared" si="31"/>
        <v>2.8581117639726164E-2</v>
      </c>
      <c r="AR150" s="22">
        <f t="shared" si="31"/>
        <v>2.9005853032834639E-2</v>
      </c>
      <c r="AS150" s="22">
        <f t="shared" si="31"/>
        <v>2.9431025586438758E-2</v>
      </c>
      <c r="AT150" s="22">
        <f t="shared" si="31"/>
        <v>2.9082103991450552E-2</v>
      </c>
      <c r="AU150" s="22">
        <f t="shared" si="31"/>
        <v>2.8584700910699923E-2</v>
      </c>
      <c r="AV150" s="22">
        <f t="shared" si="31"/>
        <v>2.8085546854150392E-2</v>
      </c>
      <c r="AW150" s="22">
        <f t="shared" si="31"/>
        <v>2.7528749363619823E-2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3.9947810410006996E-3</v>
      </c>
      <c r="M151" s="22">
        <f t="shared" si="31"/>
        <v>3.9965730233416695E-3</v>
      </c>
      <c r="N151" s="22">
        <f t="shared" si="31"/>
        <v>3.9598814204188995E-3</v>
      </c>
      <c r="O151" s="22">
        <f t="shared" si="31"/>
        <v>3.8999555700251309E-3</v>
      </c>
      <c r="P151" s="22">
        <f t="shared" si="31"/>
        <v>3.8177534504158584E-3</v>
      </c>
      <c r="Q151" s="22">
        <f t="shared" si="31"/>
        <v>3.7580655955978047E-3</v>
      </c>
      <c r="R151" s="22">
        <f t="shared" si="31"/>
        <v>3.7036593154610876E-3</v>
      </c>
      <c r="S151" s="22">
        <f t="shared" si="31"/>
        <v>3.2701454405940208E-3</v>
      </c>
      <c r="T151" s="22">
        <f t="shared" si="31"/>
        <v>3.3114991285400747E-3</v>
      </c>
      <c r="U151" s="22">
        <f t="shared" si="31"/>
        <v>3.3062273549402735E-3</v>
      </c>
      <c r="V151" s="22">
        <f t="shared" si="31"/>
        <v>3.2898838443351855E-3</v>
      </c>
      <c r="W151" s="22">
        <f t="shared" si="31"/>
        <v>3.2822666406319028E-3</v>
      </c>
      <c r="X151" s="22">
        <f t="shared" si="31"/>
        <v>3.2864324670060186E-3</v>
      </c>
      <c r="Y151" s="22">
        <f t="shared" si="31"/>
        <v>3.2968537714545615E-3</v>
      </c>
      <c r="Z151" s="22">
        <f t="shared" si="31"/>
        <v>3.316266816997752E-3</v>
      </c>
      <c r="AA151" s="22">
        <f t="shared" si="31"/>
        <v>3.3410548382028925E-3</v>
      </c>
      <c r="AB151" s="22">
        <f t="shared" si="31"/>
        <v>3.3691932059418794E-3</v>
      </c>
      <c r="AC151" s="22">
        <f t="shared" si="31"/>
        <v>3.3953710619392626E-3</v>
      </c>
      <c r="AD151" s="22">
        <f t="shared" si="31"/>
        <v>3.440504340754658E-3</v>
      </c>
      <c r="AE151" s="22">
        <f t="shared" si="31"/>
        <v>3.4903857495816515E-3</v>
      </c>
      <c r="AF151" s="22">
        <f t="shared" si="31"/>
        <v>3.5448101545744008E-3</v>
      </c>
      <c r="AG151" s="22">
        <f t="shared" si="31"/>
        <v>3.615185341938719E-3</v>
      </c>
      <c r="AH151" s="22">
        <f t="shared" si="31"/>
        <v>3.6749480113075911E-3</v>
      </c>
      <c r="AI151" s="22">
        <f t="shared" si="31"/>
        <v>3.7424271071206574E-3</v>
      </c>
      <c r="AJ151" s="22">
        <f t="shared" si="31"/>
        <v>3.8198842157547912E-3</v>
      </c>
      <c r="AK151" s="22">
        <f t="shared" si="31"/>
        <v>3.8855390420914327E-3</v>
      </c>
      <c r="AL151" s="22">
        <f t="shared" si="31"/>
        <v>3.950857419651406E-3</v>
      </c>
      <c r="AM151" s="22">
        <f t="shared" si="31"/>
        <v>4.0139658636565885E-3</v>
      </c>
      <c r="AN151" s="22">
        <f t="shared" si="31"/>
        <v>4.0872720737942696E-3</v>
      </c>
      <c r="AO151" s="22">
        <f t="shared" si="31"/>
        <v>4.149150873602246E-3</v>
      </c>
      <c r="AP151" s="22">
        <f t="shared" si="31"/>
        <v>4.2098019799185482E-3</v>
      </c>
      <c r="AQ151" s="22">
        <f t="shared" si="31"/>
        <v>4.2715888143804292E-3</v>
      </c>
      <c r="AR151" s="22">
        <f t="shared" si="31"/>
        <v>4.3350676110161437E-3</v>
      </c>
      <c r="AS151" s="22">
        <f t="shared" si="31"/>
        <v>4.3986117434412714E-3</v>
      </c>
      <c r="AT151" s="22">
        <f t="shared" si="31"/>
        <v>4.3464636923736064E-3</v>
      </c>
      <c r="AU151" s="22">
        <f t="shared" si="31"/>
        <v>4.272124351877714E-3</v>
      </c>
      <c r="AV151" s="22">
        <f t="shared" si="31"/>
        <v>4.1975233194238258E-3</v>
      </c>
      <c r="AW151" s="22">
        <f t="shared" si="31"/>
        <v>4.1143071918249676E-3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1.6726645268412749E-2</v>
      </c>
      <c r="L152" s="22">
        <f t="shared" si="31"/>
        <v>1.7066731126843742E-2</v>
      </c>
      <c r="M152" s="22">
        <f t="shared" si="31"/>
        <v>1.7464259263446445E-2</v>
      </c>
      <c r="N152" s="22">
        <f t="shared" si="31"/>
        <v>1.77694513935726E-2</v>
      </c>
      <c r="O152" s="22">
        <f t="shared" si="31"/>
        <v>1.8014444056791572E-2</v>
      </c>
      <c r="P152" s="22">
        <f t="shared" si="31"/>
        <v>1.8197780265539368E-2</v>
      </c>
      <c r="Q152" s="22">
        <f t="shared" si="31"/>
        <v>1.8432867891885713E-2</v>
      </c>
      <c r="R152" s="22">
        <f t="shared" si="31"/>
        <v>1.8677293946611211E-2</v>
      </c>
      <c r="S152" s="22">
        <f t="shared" si="31"/>
        <v>1.7845993431000365E-2</v>
      </c>
      <c r="T152" s="22">
        <f t="shared" si="31"/>
        <v>1.8290178782359352E-2</v>
      </c>
      <c r="U152" s="22">
        <f t="shared" si="31"/>
        <v>1.8604006628477995E-2</v>
      </c>
      <c r="V152" s="22">
        <f t="shared" si="31"/>
        <v>1.8885960915513943E-2</v>
      </c>
      <c r="W152" s="22">
        <f t="shared" si="31"/>
        <v>1.9195221496124446E-2</v>
      </c>
      <c r="X152" s="22">
        <f t="shared" si="31"/>
        <v>1.9543372703744517E-2</v>
      </c>
      <c r="Y152" s="22">
        <f t="shared" si="31"/>
        <v>1.9898482048221148E-2</v>
      </c>
      <c r="Z152" s="22">
        <f t="shared" si="31"/>
        <v>2.0287327925180291E-2</v>
      </c>
      <c r="AA152" s="22">
        <f t="shared" si="31"/>
        <v>2.0699779230193723E-2</v>
      </c>
      <c r="AB152" s="22">
        <f t="shared" si="31"/>
        <v>2.1130197399073566E-2</v>
      </c>
      <c r="AC152" s="22">
        <f t="shared" si="31"/>
        <v>2.156088170400108E-2</v>
      </c>
      <c r="AD152" s="22">
        <f t="shared" si="31"/>
        <v>2.205263690339446E-2</v>
      </c>
      <c r="AE152" s="22">
        <f t="shared" si="31"/>
        <v>2.257145142762864E-2</v>
      </c>
      <c r="AF152" s="22">
        <f t="shared" si="31"/>
        <v>2.3117850213097563E-2</v>
      </c>
      <c r="AG152" s="22">
        <f t="shared" si="31"/>
        <v>2.3736368343564129E-2</v>
      </c>
      <c r="AH152" s="22">
        <f t="shared" si="31"/>
        <v>2.4328143644126953E-2</v>
      </c>
      <c r="AI152" s="22">
        <f t="shared" si="31"/>
        <v>2.4950098354995447E-2</v>
      </c>
      <c r="AJ152" s="22">
        <f t="shared" si="31"/>
        <v>2.5626478140536261E-2</v>
      </c>
      <c r="AK152" s="22">
        <f t="shared" si="31"/>
        <v>2.6270775721860345E-2</v>
      </c>
      <c r="AL152" s="22">
        <f t="shared" si="31"/>
        <v>2.6928478044535919E-2</v>
      </c>
      <c r="AM152" s="22">
        <f t="shared" si="31"/>
        <v>2.7591927758153049E-2</v>
      </c>
      <c r="AN152" s="22">
        <f t="shared" si="31"/>
        <v>2.8302133162204045E-2</v>
      </c>
      <c r="AO152" s="22">
        <f t="shared" si="31"/>
        <v>2.8978996526657606E-2</v>
      </c>
      <c r="AP152" s="22">
        <f t="shared" si="31"/>
        <v>2.9666000364759599E-2</v>
      </c>
      <c r="AQ152" s="22">
        <f t="shared" si="31"/>
        <v>3.0374094636708027E-2</v>
      </c>
      <c r="AR152" s="22">
        <f t="shared" si="31"/>
        <v>3.1106612327043159E-2</v>
      </c>
      <c r="AS152" s="22">
        <f t="shared" si="31"/>
        <v>3.1843779401927626E-2</v>
      </c>
      <c r="AT152" s="22">
        <f t="shared" si="31"/>
        <v>3.2038734235922399E-2</v>
      </c>
      <c r="AU152" s="22">
        <f t="shared" si="31"/>
        <v>3.2121782698094313E-2</v>
      </c>
      <c r="AV152" s="22">
        <f t="shared" si="31"/>
        <v>3.2196953702536175E-2</v>
      </c>
      <c r="AW152" s="22">
        <f t="shared" si="31"/>
        <v>3.2221365142401308E-2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7.7585797913229351E-2</v>
      </c>
      <c r="L153" s="22">
        <f t="shared" si="31"/>
        <v>7.8607464197542484E-2</v>
      </c>
      <c r="M153" s="22">
        <f t="shared" si="31"/>
        <v>8.0248553313821205E-2</v>
      </c>
      <c r="N153" s="22">
        <f t="shared" si="31"/>
        <v>8.0719757945382359E-2</v>
      </c>
      <c r="O153" s="22">
        <f t="shared" si="31"/>
        <v>8.0430818839717769E-2</v>
      </c>
      <c r="P153" s="22">
        <f t="shared" si="31"/>
        <v>7.9384810131347294E-2</v>
      </c>
      <c r="Q153" s="22">
        <f t="shared" si="31"/>
        <v>7.8944464359385638E-2</v>
      </c>
      <c r="R153" s="22">
        <f t="shared" si="31"/>
        <v>7.8604018955287361E-2</v>
      </c>
      <c r="S153" s="22">
        <f t="shared" si="31"/>
        <v>6.6259101712708143E-2</v>
      </c>
      <c r="T153" s="22">
        <f t="shared" si="31"/>
        <v>6.8883299906211906E-2</v>
      </c>
      <c r="U153" s="22">
        <f t="shared" si="31"/>
        <v>7.0028116503840471E-2</v>
      </c>
      <c r="V153" s="22">
        <f t="shared" si="31"/>
        <v>7.0801620718195415E-2</v>
      </c>
      <c r="W153" s="22">
        <f t="shared" si="31"/>
        <v>7.184918663209211E-2</v>
      </c>
      <c r="X153" s="22">
        <f t="shared" si="31"/>
        <v>7.3286712745822241E-2</v>
      </c>
      <c r="Y153" s="22">
        <f t="shared" si="31"/>
        <v>7.5008223864134499E-2</v>
      </c>
      <c r="Z153" s="22">
        <f t="shared" si="31"/>
        <v>7.7052862322542437E-2</v>
      </c>
      <c r="AA153" s="22">
        <f t="shared" si="31"/>
        <v>7.930760435715456E-2</v>
      </c>
      <c r="AB153" s="22">
        <f t="shared" si="31"/>
        <v>8.170950892950328E-2</v>
      </c>
      <c r="AC153" s="22">
        <f t="shared" si="31"/>
        <v>8.4074028695274361E-2</v>
      </c>
      <c r="AD153" s="22">
        <f t="shared" si="31"/>
        <v>8.7213018718342278E-2</v>
      </c>
      <c r="AE153" s="22">
        <f t="shared" si="31"/>
        <v>9.0579194729692017E-2</v>
      </c>
      <c r="AF153" s="22">
        <f t="shared" si="31"/>
        <v>9.4173498616095905E-2</v>
      </c>
      <c r="AG153" s="22">
        <f t="shared" si="31"/>
        <v>9.8435430249938838E-2</v>
      </c>
      <c r="AH153" s="22">
        <f t="shared" si="31"/>
        <v>0.10237369040380326</v>
      </c>
      <c r="AI153" s="22">
        <f t="shared" si="31"/>
        <v>0.10673409977895588</v>
      </c>
      <c r="AJ153" s="22">
        <f t="shared" si="31"/>
        <v>0.11157065419328152</v>
      </c>
      <c r="AK153" s="22">
        <f t="shared" si="31"/>
        <v>0.11603521591266473</v>
      </c>
      <c r="AL153" s="22">
        <f t="shared" si="31"/>
        <v>0.12057416862501522</v>
      </c>
      <c r="AM153" s="22">
        <f t="shared" si="31"/>
        <v>0.12511327955312401</v>
      </c>
      <c r="AN153" s="22">
        <f t="shared" si="31"/>
        <v>0.13020880110613473</v>
      </c>
      <c r="AO153" s="22">
        <f t="shared" si="31"/>
        <v>0.13493081320717418</v>
      </c>
      <c r="AP153" s="22">
        <f t="shared" si="31"/>
        <v>0.13969598968791935</v>
      </c>
      <c r="AQ153" s="22">
        <f t="shared" si="31"/>
        <v>0.14460664392099515</v>
      </c>
      <c r="AR153" s="22">
        <f t="shared" si="31"/>
        <v>0.1496918428470268</v>
      </c>
      <c r="AS153" s="22">
        <f t="shared" si="31"/>
        <v>0.15493069239798449</v>
      </c>
      <c r="AT153" s="22">
        <f t="shared" si="31"/>
        <v>0.15512169139431425</v>
      </c>
      <c r="AU153" s="22">
        <f t="shared" si="31"/>
        <v>0.1542891540660751</v>
      </c>
      <c r="AV153" s="22">
        <f t="shared" si="31"/>
        <v>0.15339716595782951</v>
      </c>
      <c r="AW153" s="22">
        <f t="shared" si="31"/>
        <v>0.15205748870156399</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73.83596289834658</v>
      </c>
      <c r="P157" s="93">
        <f>IF('Net zero activities &amp; levers'!$C$6="Off",('Activity data'!AI5*EF!$H4)*kgtoGg,IF('Net zero activities &amp; levers'!$C$6="On",(('Net zero supporting data'!G40*EF!$H4)+('Net zero supporting data'!G38*'Net zero supporting data'!G42))*kgtoGg,"ERROR"))</f>
        <v>73.954711561483919</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72.278058710529962</v>
      </c>
      <c r="T157" s="93">
        <f>IF('Net zero activities &amp; levers'!$C$6="Off",('Activity data'!AM5*EF!$H4)*kgtoGg,IF('Net zero activities &amp; levers'!$C$6="On",(('Net zero supporting data'!K40*EF!$H4)+('Net zero supporting data'!K38*'Net zero supporting data'!K42))*kgtoGg,"ERROR"))</f>
        <v>73.03807438085822</v>
      </c>
      <c r="U157" s="93">
        <f>IF('Net zero activities &amp; levers'!$C$6="Off",('Activity data'!AN5*EF!$H4)*kgtoGg,IF('Net zero activities &amp; levers'!$C$6="On",(('Net zero supporting data'!L40*EF!$H4)+('Net zero supporting data'!L38*'Net zero supporting data'!L42))*kgtoGg,"ERROR"))</f>
        <v>73.497473218529493</v>
      </c>
      <c r="V157" s="93">
        <f>IF('Net zero activities &amp; levers'!$C$6="Off",('Activity data'!AO5*EF!$H4)*kgtoGg,IF('Net zero activities &amp; levers'!$C$6="On",(('Net zero supporting data'!M40*EF!$H4)+('Net zero supporting data'!M38*'Net zero supporting data'!M42))*kgtoGg,"ERROR"))</f>
        <v>73.890719483899275</v>
      </c>
      <c r="W157" s="93">
        <f>IF('Net zero activities &amp; levers'!$C$6="Off",('Activity data'!AP5*EF!$H4)*kgtoGg,IF('Net zero activities &amp; levers'!$C$6="On",(('Net zero supporting data'!N40*EF!$H4)+('Net zero supporting data'!N38*'Net zero supporting data'!N42))*kgtoGg,"ERROR"))</f>
        <v>74.35576712485107</v>
      </c>
      <c r="X157" s="93">
        <f>IF('Net zero activities &amp; levers'!$C$6="Off",('Activity data'!AQ5*EF!$H4)*kgtoGg,IF('Net zero activities &amp; levers'!$C$6="On",(('Net zero supporting data'!O40*EF!$H4)+('Net zero supporting data'!O38*'Net zero supporting data'!O42))*kgtoGg,"ERROR"))</f>
        <v>74.917744782883318</v>
      </c>
      <c r="Y157" s="93">
        <f>IF('Net zero activities &amp; levers'!$C$6="Off",('Activity data'!AR5*EF!$H4)*kgtoGg,IF('Net zero activities &amp; levers'!$C$6="On",(('Net zero supporting data'!P40*EF!$H4)+('Net zero supporting data'!P38*'Net zero supporting data'!P42))*kgtoGg,"ERROR"))</f>
        <v>75.480712739066789</v>
      </c>
      <c r="Z157" s="93">
        <f>IF('Net zero activities &amp; levers'!$C$6="Off",('Activity data'!AS5*EF!$H4)*kgtoGg,IF('Net zero activities &amp; levers'!$C$6="On",(('Net zero supporting data'!Q40*EF!$H4)+('Net zero supporting data'!Q38*'Net zero supporting data'!Q42))*kgtoGg,"ERROR"))</f>
        <v>76.125654659254948</v>
      </c>
      <c r="AA157" s="93">
        <f>IF('Net zero activities &amp; levers'!$C$6="Off",('Activity data'!AT5*EF!$H4)*kgtoGg,IF('Net zero activities &amp; levers'!$C$6="On",(('Net zero supporting data'!R40*EF!$H4)+('Net zero supporting data'!R38*'Net zero supporting data'!R42))*kgtoGg,"ERROR"))</f>
        <v>76.828014535774486</v>
      </c>
      <c r="AB157" s="93">
        <f>IF('Net zero activities &amp; levers'!$C$6="Off",('Activity data'!AU5*EF!$H4)*kgtoGg,IF('Net zero activities &amp; levers'!$C$6="On",(('Net zero supporting data'!S40*EF!$H4)+('Net zero supporting data'!S38*'Net zero supporting data'!S42))*kgtoGg,"ERROR"))</f>
        <v>77.573956139531504</v>
      </c>
      <c r="AC157" s="93">
        <f>IF('Net zero activities &amp; levers'!$C$6="Off",('Activity data'!AV5*EF!$H4)*kgtoGg,IF('Net zero activities &amp; levers'!$C$6="On",(('Net zero supporting data'!T40*EF!$H4)+('Net zero supporting data'!T38*'Net zero supporting data'!T42))*kgtoGg,"ERROR"))</f>
        <v>78.322735662916926</v>
      </c>
      <c r="AD157" s="93">
        <f>IF('Net zero activities &amp; levers'!$C$6="Off",('Activity data'!AW5*EF!$H4)*kgtoGg,IF('Net zero activities &amp; levers'!$C$6="On",(('Net zero supporting data'!U40*EF!$H4)+('Net zero supporting data'!U38*'Net zero supporting data'!U42))*kgtoGg,"ERROR"))</f>
        <v>79.194074749361434</v>
      </c>
      <c r="AE157" s="93">
        <f>IF('Net zero activities &amp; levers'!$C$6="Off",('Activity data'!AX5*EF!$H4)*kgtoGg,IF('Net zero activities &amp; levers'!$C$6="On",(('Net zero supporting data'!V40*EF!$H4)+('Net zero supporting data'!V38*'Net zero supporting data'!V42))*kgtoGg,"ERROR"))</f>
        <v>80.126442167423448</v>
      </c>
      <c r="AF157" s="93">
        <f>IF('Net zero activities &amp; levers'!$C$6="Off",('Activity data'!AY5*EF!$H4)*kgtoGg,IF('Net zero activities &amp; levers'!$C$6="On",(('Net zero supporting data'!W40*EF!$H4)+('Net zero supporting data'!W38*'Net zero supporting data'!W42))*kgtoGg,"ERROR"))</f>
        <v>81.120126702839158</v>
      </c>
      <c r="AG157" s="93">
        <f>IF('Net zero activities &amp; levers'!$C$6="Off",('Activity data'!AZ5*EF!$H4)*kgtoGg,IF('Net zero activities &amp; levers'!$C$6="On",(('Net zero supporting data'!X40*EF!$H4)+('Net zero supporting data'!X38*'Net zero supporting data'!X42))*kgtoGg,"ERROR"))</f>
        <v>82.27309418252193</v>
      </c>
      <c r="AH157" s="93">
        <f>IF('Net zero activities &amp; levers'!$C$6="Off",('Activity data'!BA5*EF!$H4)*kgtoGg,IF('Net zero activities &amp; levers'!$C$6="On",(('Net zero supporting data'!Y40*EF!$H4)+('Net zero supporting data'!Y38*'Net zero supporting data'!Y42))*kgtoGg,"ERROR"))</f>
        <v>83.364917403720654</v>
      </c>
      <c r="AI157" s="93">
        <f>IF('Net zero activities &amp; levers'!$C$6="Off",('Activity data'!BB5*EF!$H4)*kgtoGg,IF('Net zero activities &amp; levers'!$C$6="On",(('Net zero supporting data'!Z40*EF!$H4)+('Net zero supporting data'!Z38*'Net zero supporting data'!Z42))*kgtoGg,"ERROR"))</f>
        <v>84.505835771801443</v>
      </c>
      <c r="AJ157" s="93">
        <f>IF('Net zero activities &amp; levers'!$C$6="Off",('Activity data'!BC5*EF!$H4)*kgtoGg,IF('Net zero activities &amp; levers'!$C$6="On",(('Net zero supporting data'!AA40*EF!$H4)+('Net zero supporting data'!AA38*'Net zero supporting data'!AA42))*kgtoGg,"ERROR"))</f>
        <v>85.763860794320209</v>
      </c>
      <c r="AK157" s="93">
        <f>IF('Net zero activities &amp; levers'!$C$6="Off",('Activity data'!BD5*EF!$H4)*kgtoGg,IF('Net zero activities &amp; levers'!$C$6="On",(('Net zero supporting data'!AB40*EF!$H4)+('Net zero supporting data'!AB38*'Net zero supporting data'!AB42))*kgtoGg,"ERROR"))</f>
        <v>86.948675793670645</v>
      </c>
      <c r="AL157" s="93">
        <f>IF('Net zero activities &amp; levers'!$C$6="Off",('Activity data'!BE5*EF!$H4)*kgtoGg,IF('Net zero activities &amp; levers'!$C$6="On",(('Net zero supporting data'!AC40*EF!$H4)+('Net zero supporting data'!AC38*'Net zero supporting data'!AC42))*kgtoGg,"ERROR"))</f>
        <v>88.160099286554015</v>
      </c>
      <c r="AM157" s="93">
        <f>IF('Net zero activities &amp; levers'!$C$6="Off",('Activity data'!BF5*EF!$H4)*kgtoGg,IF('Net zero activities &amp; levers'!$C$6="On",(('Net zero supporting data'!AD40*EF!$H4)+('Net zero supporting data'!AD38*'Net zero supporting data'!AD42))*kgtoGg,"ERROR"))</f>
        <v>89.381233327434984</v>
      </c>
      <c r="AN157" s="93">
        <f>IF('Net zero activities &amp; levers'!$C$6="Off",('Activity data'!BG5*EF!$H4)*kgtoGg,IF('Net zero activities &amp; levers'!$C$6="On",(('Net zero supporting data'!AE40*EF!$H4)+('Net zero supporting data'!AE38*'Net zero supporting data'!AE42))*kgtoGg,"ERROR"))</f>
        <v>90.68593626031128</v>
      </c>
      <c r="AO157" s="93">
        <f>IF('Net zero activities &amp; levers'!$C$6="Off",('Activity data'!BH5*EF!$H4)*kgtoGg,IF('Net zero activities &amp; levers'!$C$6="On",(('Net zero supporting data'!AF40*EF!$H4)+('Net zero supporting data'!AF38*'Net zero supporting data'!AF42))*kgtoGg,"ERROR"))</f>
        <v>91.915255719311389</v>
      </c>
      <c r="AP157" s="93">
        <f>IF('Net zero activities &amp; levers'!$C$6="Off",('Activity data'!BI5*EF!$H4)*kgtoGg,IF('Net zero activities &amp; levers'!$C$6="On",(('Net zero supporting data'!AG40*EF!$H4)+('Net zero supporting data'!AG38*'Net zero supporting data'!AG42))*kgtoGg,"ERROR"))</f>
        <v>93.16331596497902</v>
      </c>
      <c r="AQ157" s="93">
        <f>IF('Net zero activities &amp; levers'!$C$6="Off",('Activity data'!BJ5*EF!$H4)*kgtoGg,IF('Net zero activities &amp; levers'!$C$6="On",(('Net zero supporting data'!AH40*EF!$H4)+('Net zero supporting data'!AH38*'Net zero supporting data'!AH42))*kgtoGg,"ERROR"))</f>
        <v>94.453368156139248</v>
      </c>
      <c r="AR157" s="93">
        <f>IF('Net zero activities &amp; levers'!$C$6="Off",('Activity data'!BK5*EF!$H4)*kgtoGg,IF('Net zero activities &amp; levers'!$C$6="On",(('Net zero supporting data'!AI40*EF!$H4)+('Net zero supporting data'!AI38*'Net zero supporting data'!AI42))*kgtoGg,"ERROR"))</f>
        <v>95.792123906177778</v>
      </c>
      <c r="AS157" s="93">
        <f>IF('Net zero activities &amp; levers'!$C$6="Off",('Activity data'!BL5*EF!$H4)*kgtoGg,IF('Net zero activities &amp; levers'!$C$6="On",(('Net zero supporting data'!AJ40*EF!$H4)+('Net zero supporting data'!AJ38*'Net zero supporting data'!AJ42))*kgtoGg,"ERROR"))</f>
        <v>97.122266652191996</v>
      </c>
      <c r="AT157" s="93">
        <f>IF('Net zero activities &amp; levers'!$C$6="Off",('Activity data'!BM5*EF!$H4)*kgtoGg,IF('Net zero activities &amp; levers'!$C$6="On",(('Net zero supporting data'!AK40*EF!$H4)+('Net zero supporting data'!AK38*'Net zero supporting data'!AK42))*kgtoGg,"ERROR"))</f>
        <v>97.29964611165525</v>
      </c>
      <c r="AU157" s="93">
        <f>IF('Net zero activities &amp; levers'!$C$6="Off",('Activity data'!BN5*EF!$H4)*kgtoGg,IF('Net zero activities &amp; levers'!$C$6="On",(('Net zero supporting data'!AL40*EF!$H4)+('Net zero supporting data'!AL38*'Net zero supporting data'!AL42))*kgtoGg,"ERROR"))</f>
        <v>97.244022841937863</v>
      </c>
      <c r="AV157" s="93">
        <f>IF('Net zero activities &amp; levers'!$C$6="Off",('Activity data'!BO5*EF!$H4)*kgtoGg,IF('Net zero activities &amp; levers'!$C$6="On",(('Net zero supporting data'!AM40*EF!$H4)+('Net zero supporting data'!AM38*'Net zero supporting data'!AM42))*kgtoGg,"ERROR"))</f>
        <v>97.176505023013036</v>
      </c>
      <c r="AW157" s="93">
        <f>IF('Net zero activities &amp; levers'!$C$6="Off",('Activity data'!BP5*EF!$H4)*kgtoGg,IF('Net zero activities &amp; levers'!$C$6="On",(('Net zero supporting data'!AN40*EF!$H4)+('Net zero supporting data'!AN38*'Net zero supporting data'!AN42))*kgtoGg,"ERROR"))</f>
        <v>97.007011814031102</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58.1066387636453</v>
      </c>
      <c r="M158" s="27">
        <f t="shared" si="33"/>
        <v>58.564977012483297</v>
      </c>
      <c r="N158" s="27">
        <f t="shared" si="33"/>
        <v>58.859508160444918</v>
      </c>
      <c r="O158" s="27">
        <f t="shared" si="33"/>
        <v>59.055225455337663</v>
      </c>
      <c r="P158" s="27">
        <f t="shared" si="33"/>
        <v>59.150202601958618</v>
      </c>
      <c r="Q158" s="27">
        <f t="shared" si="33"/>
        <v>59.360042465716688</v>
      </c>
      <c r="R158" s="27">
        <f t="shared" si="33"/>
        <v>59.600764035107616</v>
      </c>
      <c r="S158" s="27">
        <f t="shared" si="33"/>
        <v>57.809187895348245</v>
      </c>
      <c r="T158" s="27">
        <f t="shared" si="33"/>
        <v>58.417061010277578</v>
      </c>
      <c r="U158" s="27">
        <f t="shared" si="33"/>
        <v>58.784495805838496</v>
      </c>
      <c r="V158" s="27">
        <f t="shared" si="33"/>
        <v>59.099020678939354</v>
      </c>
      <c r="W158" s="27">
        <f t="shared" si="33"/>
        <v>59.470973480878037</v>
      </c>
      <c r="X158" s="27">
        <f t="shared" si="33"/>
        <v>59.920452515121127</v>
      </c>
      <c r="Y158" s="27">
        <f t="shared" si="33"/>
        <v>60.37072360621962</v>
      </c>
      <c r="Z158" s="27">
        <f t="shared" si="33"/>
        <v>60.886558830780118</v>
      </c>
      <c r="AA158" s="27">
        <f t="shared" ref="L158:AW161" si="34">AA1380</f>
        <v>61.448317887349177</v>
      </c>
      <c r="AB158" s="27">
        <f t="shared" si="34"/>
        <v>62.044934330843475</v>
      </c>
      <c r="AC158" s="27">
        <f t="shared" si="34"/>
        <v>62.643820589437333</v>
      </c>
      <c r="AD158" s="27">
        <f t="shared" si="34"/>
        <v>63.340732015497736</v>
      </c>
      <c r="AE158" s="27">
        <f t="shared" si="34"/>
        <v>64.086454911489056</v>
      </c>
      <c r="AF158" s="27">
        <f t="shared" si="34"/>
        <v>64.881220253023869</v>
      </c>
      <c r="AG158" s="27">
        <f t="shared" si="34"/>
        <v>65.803382730258434</v>
      </c>
      <c r="AH158" s="27">
        <f t="shared" si="34"/>
        <v>66.676641017335072</v>
      </c>
      <c r="AI158" s="27">
        <f t="shared" si="34"/>
        <v>67.589166415641429</v>
      </c>
      <c r="AJ158" s="27">
        <f t="shared" si="34"/>
        <v>68.595355654828083</v>
      </c>
      <c r="AK158" s="27">
        <f t="shared" si="34"/>
        <v>69.542990305517719</v>
      </c>
      <c r="AL158" s="27">
        <f t="shared" si="34"/>
        <v>70.511906869829502</v>
      </c>
      <c r="AM158" s="27">
        <f t="shared" si="34"/>
        <v>71.488590091184619</v>
      </c>
      <c r="AN158" s="27">
        <f t="shared" si="34"/>
        <v>72.532113095812164</v>
      </c>
      <c r="AO158" s="27">
        <f t="shared" si="34"/>
        <v>73.515343150085755</v>
      </c>
      <c r="AP158" s="27">
        <f t="shared" si="34"/>
        <v>74.513562395783396</v>
      </c>
      <c r="AQ158" s="27">
        <f t="shared" si="34"/>
        <v>75.545367494648374</v>
      </c>
      <c r="AR158" s="27">
        <f t="shared" si="34"/>
        <v>76.616126506175064</v>
      </c>
      <c r="AS158" s="27">
        <f t="shared" si="34"/>
        <v>77.679996694497746</v>
      </c>
      <c r="AT158" s="27">
        <f t="shared" si="34"/>
        <v>77.821867722633058</v>
      </c>
      <c r="AU158" s="27">
        <f t="shared" si="34"/>
        <v>77.777379310688787</v>
      </c>
      <c r="AV158" s="27">
        <f t="shared" si="34"/>
        <v>77.723377441378204</v>
      </c>
      <c r="AW158" s="27">
        <f t="shared" si="34"/>
        <v>77.587813966932046</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26.272250579806308</v>
      </c>
      <c r="M159" s="27">
        <f t="shared" si="34"/>
        <v>26.479482964607669</v>
      </c>
      <c r="N159" s="27">
        <f t="shared" si="34"/>
        <v>26.61265184663991</v>
      </c>
      <c r="O159" s="27">
        <f t="shared" si="34"/>
        <v>26.701143177813606</v>
      </c>
      <c r="P159" s="27">
        <f t="shared" si="34"/>
        <v>26.744086005835896</v>
      </c>
      <c r="Q159" s="27">
        <f t="shared" si="34"/>
        <v>26.838962694620271</v>
      </c>
      <c r="R159" s="27">
        <f t="shared" si="34"/>
        <v>26.947802192577253</v>
      </c>
      <c r="S159" s="27">
        <f t="shared" si="34"/>
        <v>26.137761579696217</v>
      </c>
      <c r="T159" s="27">
        <f t="shared" si="34"/>
        <v>26.412604439926199</v>
      </c>
      <c r="U159" s="27">
        <f t="shared" si="34"/>
        <v>26.578735870449691</v>
      </c>
      <c r="V159" s="27">
        <f t="shared" si="34"/>
        <v>26.720944686094654</v>
      </c>
      <c r="W159" s="27">
        <f t="shared" si="34"/>
        <v>26.889118881407221</v>
      </c>
      <c r="X159" s="27">
        <f t="shared" si="34"/>
        <v>27.092345673891938</v>
      </c>
      <c r="Y159" s="27">
        <f t="shared" si="34"/>
        <v>27.295930585803653</v>
      </c>
      <c r="Z159" s="27">
        <f t="shared" si="34"/>
        <v>27.529159569029972</v>
      </c>
      <c r="AA159" s="27">
        <f t="shared" si="34"/>
        <v>27.783152486426044</v>
      </c>
      <c r="AB159" s="27">
        <f t="shared" si="34"/>
        <v>28.052905771713675</v>
      </c>
      <c r="AC159" s="27">
        <f t="shared" si="34"/>
        <v>28.323685327877314</v>
      </c>
      <c r="AD159" s="27">
        <f t="shared" si="34"/>
        <v>28.638785839745914</v>
      </c>
      <c r="AE159" s="27">
        <f t="shared" si="34"/>
        <v>28.975955898166863</v>
      </c>
      <c r="AF159" s="27">
        <f t="shared" si="34"/>
        <v>29.335299936115451</v>
      </c>
      <c r="AG159" s="27">
        <f t="shared" si="34"/>
        <v>29.752245128484059</v>
      </c>
      <c r="AH159" s="27">
        <f t="shared" si="34"/>
        <v>30.147078851912642</v>
      </c>
      <c r="AI159" s="27">
        <f t="shared" si="34"/>
        <v>30.559666749523767</v>
      </c>
      <c r="AJ159" s="27">
        <f t="shared" si="34"/>
        <v>31.014603679022368</v>
      </c>
      <c r="AK159" s="27">
        <f t="shared" si="34"/>
        <v>31.443065822604513</v>
      </c>
      <c r="AL159" s="27">
        <f t="shared" si="34"/>
        <v>31.881150339454091</v>
      </c>
      <c r="AM159" s="27">
        <f t="shared" si="34"/>
        <v>32.322746461248492</v>
      </c>
      <c r="AN159" s="27">
        <f t="shared" si="34"/>
        <v>32.794563424795179</v>
      </c>
      <c r="AO159" s="27">
        <f t="shared" si="34"/>
        <v>33.239119622040477</v>
      </c>
      <c r="AP159" s="27">
        <f t="shared" si="34"/>
        <v>33.690453010351376</v>
      </c>
      <c r="AQ159" s="27">
        <f t="shared" si="34"/>
        <v>34.156971857142132</v>
      </c>
      <c r="AR159" s="27">
        <f t="shared" si="34"/>
        <v>34.641103268973431</v>
      </c>
      <c r="AS159" s="27">
        <f t="shared" si="34"/>
        <v>35.122119978366818</v>
      </c>
      <c r="AT159" s="27">
        <f t="shared" si="34"/>
        <v>35.186265337322219</v>
      </c>
      <c r="AU159" s="27">
        <f t="shared" si="34"/>
        <v>35.166150411878817</v>
      </c>
      <c r="AV159" s="27">
        <f t="shared" si="34"/>
        <v>35.141734085749938</v>
      </c>
      <c r="AW159" s="27">
        <f t="shared" si="34"/>
        <v>35.080440614885013</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463.23498593143177</v>
      </c>
      <c r="L160" s="27">
        <f t="shared" si="34"/>
        <v>459.21749683621607</v>
      </c>
      <c r="M160" s="27">
        <f t="shared" si="34"/>
        <v>457.68816035731265</v>
      </c>
      <c r="N160" s="27">
        <f t="shared" si="34"/>
        <v>451.57633407663525</v>
      </c>
      <c r="O160" s="27">
        <f t="shared" si="34"/>
        <v>442.70486896910722</v>
      </c>
      <c r="P160" s="27">
        <f t="shared" si="34"/>
        <v>431.25721304480408</v>
      </c>
      <c r="Q160" s="27">
        <f t="shared" si="34"/>
        <v>422.22811200839209</v>
      </c>
      <c r="R160" s="27">
        <f t="shared" si="34"/>
        <v>413.68555596285597</v>
      </c>
      <c r="S160" s="27">
        <f t="shared" si="34"/>
        <v>363.92267022015108</v>
      </c>
      <c r="T160" s="27">
        <f t="shared" si="34"/>
        <v>369.83392374165419</v>
      </c>
      <c r="U160" s="27">
        <f t="shared" si="34"/>
        <v>370.62375552016323</v>
      </c>
      <c r="V160" s="27">
        <f t="shared" si="34"/>
        <v>370.14667890949841</v>
      </c>
      <c r="W160" s="27">
        <f t="shared" si="34"/>
        <v>370.56346091203341</v>
      </c>
      <c r="X160" s="27">
        <f t="shared" si="34"/>
        <v>372.21634714113918</v>
      </c>
      <c r="Y160" s="27">
        <f t="shared" si="34"/>
        <v>374.38063101893766</v>
      </c>
      <c r="Z160" s="27">
        <f t="shared" si="34"/>
        <v>377.49124923458203</v>
      </c>
      <c r="AA160" s="27">
        <f t="shared" si="34"/>
        <v>381.15640207994926</v>
      </c>
      <c r="AB160" s="27">
        <f t="shared" si="34"/>
        <v>385.15695535595285</v>
      </c>
      <c r="AC160" s="27">
        <f t="shared" si="34"/>
        <v>388.91047436804598</v>
      </c>
      <c r="AD160" s="27">
        <f t="shared" si="34"/>
        <v>391.31162286255994</v>
      </c>
      <c r="AE160" s="27">
        <f t="shared" si="34"/>
        <v>394.05176095805206</v>
      </c>
      <c r="AF160" s="27">
        <f t="shared" si="34"/>
        <v>397.09379636887275</v>
      </c>
      <c r="AG160" s="27">
        <f t="shared" si="34"/>
        <v>401.64025186980558</v>
      </c>
      <c r="AH160" s="27">
        <f t="shared" si="34"/>
        <v>404.832238788979</v>
      </c>
      <c r="AI160" s="27">
        <f t="shared" si="34"/>
        <v>408.53771720310334</v>
      </c>
      <c r="AJ160" s="27">
        <f t="shared" si="34"/>
        <v>413.04794623860931</v>
      </c>
      <c r="AK160" s="27">
        <f t="shared" si="34"/>
        <v>416.08516578752369</v>
      </c>
      <c r="AL160" s="27">
        <f t="shared" si="34"/>
        <v>418.84795237362164</v>
      </c>
      <c r="AM160" s="27">
        <f t="shared" si="34"/>
        <v>421.14259357497843</v>
      </c>
      <c r="AN160" s="27">
        <f t="shared" si="34"/>
        <v>426.30838613101645</v>
      </c>
      <c r="AO160" s="27">
        <f t="shared" si="34"/>
        <v>430.1806592294709</v>
      </c>
      <c r="AP160" s="27">
        <f t="shared" si="34"/>
        <v>433.78797029363898</v>
      </c>
      <c r="AQ160" s="27">
        <f t="shared" si="34"/>
        <v>437.36239072645054</v>
      </c>
      <c r="AR160" s="27">
        <f t="shared" si="34"/>
        <v>440.95299972318497</v>
      </c>
      <c r="AS160" s="27">
        <f t="shared" si="34"/>
        <v>444.33470477946031</v>
      </c>
      <c r="AT160" s="27">
        <f t="shared" si="34"/>
        <v>436.35857183281229</v>
      </c>
      <c r="AU160" s="27">
        <f t="shared" si="34"/>
        <v>426.23922485546348</v>
      </c>
      <c r="AV160" s="27">
        <f t="shared" si="34"/>
        <v>416.11707012490297</v>
      </c>
      <c r="AW160" s="27">
        <f t="shared" si="34"/>
        <v>405.20349470018323</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326.20040935577731</v>
      </c>
      <c r="L161" s="27">
        <f t="shared" si="34"/>
        <v>323.37137738012319</v>
      </c>
      <c r="M161" s="27">
        <f t="shared" si="34"/>
        <v>322.29445054900759</v>
      </c>
      <c r="N161" s="27">
        <f t="shared" si="34"/>
        <v>317.99063003627219</v>
      </c>
      <c r="O161" s="27">
        <f t="shared" si="34"/>
        <v>311.74352945546798</v>
      </c>
      <c r="P161" s="27">
        <f t="shared" si="34"/>
        <v>303.68232906672063</v>
      </c>
      <c r="Q161" s="27">
        <f t="shared" si="34"/>
        <v>297.32422455466593</v>
      </c>
      <c r="R161" s="27">
        <f t="shared" si="34"/>
        <v>291.30873487096778</v>
      </c>
      <c r="S161" s="27">
        <f t="shared" si="34"/>
        <v>256.26674928484914</v>
      </c>
      <c r="T161" s="27">
        <f t="shared" si="34"/>
        <v>260.42933064653744</v>
      </c>
      <c r="U161" s="27">
        <f t="shared" si="34"/>
        <v>260.98551370113506</v>
      </c>
      <c r="V161" s="27">
        <f t="shared" si="34"/>
        <v>260.64956630851736</v>
      </c>
      <c r="W161" s="27">
        <f t="shared" si="34"/>
        <v>260.94305549644156</v>
      </c>
      <c r="X161" s="27">
        <f t="shared" si="34"/>
        <v>262.10698348316021</v>
      </c>
      <c r="Y161" s="27">
        <f t="shared" si="34"/>
        <v>263.63102702119397</v>
      </c>
      <c r="Z161" s="27">
        <f t="shared" si="34"/>
        <v>265.82145944989435</v>
      </c>
      <c r="AA161" s="27">
        <f t="shared" si="34"/>
        <v>268.40238359168012</v>
      </c>
      <c r="AB161" s="27">
        <f t="shared" si="34"/>
        <v>271.21948971689659</v>
      </c>
      <c r="AC161" s="27">
        <f t="shared" si="34"/>
        <v>273.86263946908457</v>
      </c>
      <c r="AD161" s="27">
        <f t="shared" si="34"/>
        <v>275.55347812683311</v>
      </c>
      <c r="AE161" s="27">
        <f t="shared" si="34"/>
        <v>277.48302618686068</v>
      </c>
      <c r="AF161" s="27">
        <f t="shared" si="34"/>
        <v>279.62516403573062</v>
      </c>
      <c r="AG161" s="27">
        <f t="shared" si="34"/>
        <v>282.82668311473566</v>
      </c>
      <c r="AH161" s="27">
        <f t="shared" si="34"/>
        <v>285.07441368629225</v>
      </c>
      <c r="AI161" s="27">
        <f t="shared" si="34"/>
        <v>287.68373425200031</v>
      </c>
      <c r="AJ161" s="27">
        <f t="shared" si="34"/>
        <v>290.85974341009984</v>
      </c>
      <c r="AK161" s="27">
        <f t="shared" si="34"/>
        <v>292.99849002952271</v>
      </c>
      <c r="AL161" s="27">
        <f t="shared" si="34"/>
        <v>294.94398668395985</v>
      </c>
      <c r="AM161" s="27">
        <f t="shared" si="34"/>
        <v>296.55982512867956</v>
      </c>
      <c r="AN161" s="27">
        <f t="shared" si="34"/>
        <v>300.19746843629463</v>
      </c>
      <c r="AO161" s="27">
        <f t="shared" si="34"/>
        <v>302.92424233769458</v>
      </c>
      <c r="AP161" s="27">
        <f t="shared" si="34"/>
        <v>305.46443550432082</v>
      </c>
      <c r="AQ161" s="27">
        <f t="shared" si="34"/>
        <v>307.98146777477501</v>
      </c>
      <c r="AR161" s="27">
        <f t="shared" si="34"/>
        <v>310.50989969408755</v>
      </c>
      <c r="AS161" s="27">
        <f t="shared" si="34"/>
        <v>312.89122581836426</v>
      </c>
      <c r="AT161" s="27">
        <f t="shared" si="34"/>
        <v>307.27459945962505</v>
      </c>
      <c r="AU161" s="27">
        <f t="shared" si="34"/>
        <v>300.14876650944944</v>
      </c>
      <c r="AV161" s="27">
        <f t="shared" si="34"/>
        <v>293.02095639806015</v>
      </c>
      <c r="AW161" s="27">
        <f t="shared" si="34"/>
        <v>285.33584435083299</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32.967337371253556</v>
      </c>
      <c r="M162" s="93">
        <f>IF('Net zero activities &amp; levers'!$C$6="Off",('Activity data'!AF10*EF!$H9)*kgtoGg,IF('Net zero activities &amp; levers'!$C$6="On",(('Net zero supporting data'!D41*EF!$H9)+('Net zero supporting data'!D39*'Net zero supporting data'!D43))*kgtoGg,"ERROR"))</f>
        <v>34.24365507843369</v>
      </c>
      <c r="N162" s="93">
        <f>IF('Net zero activities &amp; levers'!$C$6="Off",('Activity data'!AG10*EF!$H9)*kgtoGg,IF('Net zero activities &amp; levers'!$C$6="On",(('Net zero supporting data'!E41*EF!$H9)+('Net zero supporting data'!E39*'Net zero supporting data'!E43))*kgtoGg,"ERROR"))</f>
        <v>35.195504797614667</v>
      </c>
      <c r="O162" s="93">
        <f>IF('Net zero activities &amp; levers'!$C$6="Off",('Activity data'!AH10*EF!$H9)*kgtoGg,IF('Net zero activities &amp; levers'!$C$6="On",(('Net zero supporting data'!F41*EF!$H9)+('Net zero supporting data'!F39*'Net zero supporting data'!F43))*kgtoGg,"ERROR"))</f>
        <v>35.929559405213347</v>
      </c>
      <c r="P162" s="93">
        <f>IF('Net zero activities &amp; levers'!$C$6="Off",('Activity data'!AI10*EF!$H9)*kgtoGg,IF('Net zero activities &amp; levers'!$C$6="On",(('Net zero supporting data'!G41*EF!$H9)+('Net zero supporting data'!G39*'Net zero supporting data'!G43))*kgtoGg,"ERROR"))</f>
        <v>36.435327957872921</v>
      </c>
      <c r="Q162" s="93">
        <f>IF('Net zero activities &amp; levers'!$C$6="Off",('Activity data'!AJ10*EF!$H9)*kgtoGg,IF('Net zero activities &amp; levers'!$C$6="On",(('Net zero supporting data'!H41*EF!$H9)+('Net zero supporting data'!H39*'Net zero supporting data'!H43))*kgtoGg,"ERROR"))</f>
        <v>37.125912791560353</v>
      </c>
      <c r="R162" s="93">
        <f>IF('Net zero activities &amp; levers'!$C$6="Off",('Activity data'!AK10*EF!$H9)*kgtoGg,IF('Net zero activities &amp; levers'!$C$6="On",(('Net zero supporting data'!I41*EF!$H9)+('Net zero supporting data'!I39*'Net zero supporting data'!I43))*kgtoGg,"ERROR"))</f>
        <v>37.849847328761328</v>
      </c>
      <c r="S162" s="93">
        <f>IF('Net zero activities &amp; levers'!$C$6="Off",('Activity data'!AL10*EF!$H9)*kgtoGg,IF('Net zero activities &amp; levers'!$C$6="On",(('Net zero supporting data'!J41*EF!$H9)+('Net zero supporting data'!J39*'Net zero supporting data'!J43))*kgtoGg,"ERROR"))</f>
        <v>34.642540512761734</v>
      </c>
      <c r="T162" s="93">
        <f>IF('Net zero activities &amp; levers'!$C$6="Off",('Activity data'!AM10*EF!$H9)*kgtoGg,IF('Net zero activities &amp; levers'!$C$6="On",(('Net zero supporting data'!K41*EF!$H9)+('Net zero supporting data'!K39*'Net zero supporting data'!K43))*kgtoGg,"ERROR"))</f>
        <v>36.053433960046704</v>
      </c>
      <c r="U162" s="93">
        <f>IF('Net zero activities &amp; levers'!$C$6="Off",('Activity data'!AN10*EF!$H9)*kgtoGg,IF('Net zero activities &amp; levers'!$C$6="On",(('Net zero supporting data'!L41*EF!$H9)+('Net zero supporting data'!L39*'Net zero supporting data'!L43))*kgtoGg,"ERROR"))</f>
        <v>36.988957132890164</v>
      </c>
      <c r="V162" s="93">
        <f>IF('Net zero activities &amp; levers'!$C$6="Off",('Activity data'!AO10*EF!$H9)*kgtoGg,IF('Net zero activities &amp; levers'!$C$6="On",(('Net zero supporting data'!M41*EF!$H9)+('Net zero supporting data'!M39*'Net zero supporting data'!M43))*kgtoGg,"ERROR"))</f>
        <v>37.80798232443135</v>
      </c>
      <c r="W162" s="93">
        <f>IF('Net zero activities &amp; levers'!$C$6="Off",('Activity data'!AP10*EF!$H9)*kgtoGg,IF('Net zero activities &amp; levers'!$C$6="On",(('Net zero supporting data'!N41*EF!$H9)+('Net zero supporting data'!N39*'Net zero supporting data'!N43))*kgtoGg,"ERROR"))</f>
        <v>38.728070098671076</v>
      </c>
      <c r="X162" s="93">
        <f>IF('Net zero activities &amp; levers'!$C$6="Off",('Activity data'!AQ10*EF!$H9)*kgtoGg,IF('Net zero activities &amp; levers'!$C$6="On",(('Net zero supporting data'!O41*EF!$H9)+('Net zero supporting data'!O39*'Net zero supporting data'!O43))*kgtoGg,"ERROR"))</f>
        <v>39.792845964036765</v>
      </c>
      <c r="Y162" s="93">
        <f>IF('Net zero activities &amp; levers'!$C$6="Off",('Activity data'!AR10*EF!$H9)*kgtoGg,IF('Net zero activities &amp; levers'!$C$6="On",(('Net zero supporting data'!P41*EF!$H9)+('Net zero supporting data'!P39*'Net zero supporting data'!P43))*kgtoGg,"ERROR"))</f>
        <v>40.932743084958894</v>
      </c>
      <c r="Z162" s="93">
        <f>IF('Net zero activities &amp; levers'!$C$6="Off",('Activity data'!AS10*EF!$H9)*kgtoGg,IF('Net zero activities &amp; levers'!$C$6="On",(('Net zero supporting data'!Q41*EF!$H9)+('Net zero supporting data'!Q39*'Net zero supporting data'!Q43))*kgtoGg,"ERROR"))</f>
        <v>42.200932817956428</v>
      </c>
      <c r="AA162" s="93">
        <f>IF('Net zero activities &amp; levers'!$C$6="Off",('Activity data'!AT10*EF!$H9)*kgtoGg,IF('Net zero activities &amp; levers'!$C$6="On",(('Net zero supporting data'!R41*EF!$H9)+('Net zero supporting data'!R39*'Net zero supporting data'!R43))*kgtoGg,"ERROR"))</f>
        <v>43.560541687795634</v>
      </c>
      <c r="AB162" s="93">
        <f>IF('Net zero activities &amp; levers'!$C$6="Off",('Activity data'!AU10*EF!$H9)*kgtoGg,IF('Net zero activities &amp; levers'!$C$6="On",(('Net zero supporting data'!S41*EF!$H9)+('Net zero supporting data'!S39*'Net zero supporting data'!S43))*kgtoGg,"ERROR"))</f>
        <v>44.991111474500634</v>
      </c>
      <c r="AC162" s="93">
        <f>IF('Net zero activities &amp; levers'!$C$6="Off",('Activity data'!AV10*EF!$H9)*kgtoGg,IF('Net zero activities &amp; levers'!$C$6="On",(('Net zero supporting data'!T41*EF!$H9)+('Net zero supporting data'!T39*'Net zero supporting data'!T43))*kgtoGg,"ERROR"))</f>
        <v>46.426705183934367</v>
      </c>
      <c r="AD162" s="93">
        <f>IF('Net zero activities &amp; levers'!$C$6="Off",('Activity data'!AW10*EF!$H9)*kgtoGg,IF('Net zero activities &amp; levers'!$C$6="On",(('Net zero supporting data'!U41*EF!$H9)+('Net zero supporting data'!U39*'Net zero supporting data'!U43))*kgtoGg,"ERROR"))</f>
        <v>48.262486575260489</v>
      </c>
      <c r="AE162" s="93">
        <f>IF('Net zero activities &amp; levers'!$C$6="Off",('Activity data'!AX10*EF!$H9)*kgtoGg,IF('Net zero activities &amp; levers'!$C$6="On",(('Net zero supporting data'!V41*EF!$H9)+('Net zero supporting data'!V39*'Net zero supporting data'!V43))*kgtoGg,"ERROR"))</f>
        <v>50.215254069567393</v>
      </c>
      <c r="AF162" s="93">
        <f>IF('Net zero activities &amp; levers'!$C$6="Off",('Activity data'!AY10*EF!$H9)*kgtoGg,IF('Net zero activities &amp; levers'!$C$6="On",(('Net zero supporting data'!W41*EF!$H9)+('Net zero supporting data'!W39*'Net zero supporting data'!W43))*kgtoGg,"ERROR"))</f>
        <v>52.288550985565294</v>
      </c>
      <c r="AG162" s="93">
        <f>IF('Net zero activities &amp; levers'!$C$6="Off",('Activity data'!AZ10*EF!$H9)*kgtoGg,IF('Net zero activities &amp; levers'!$C$6="On",(('Net zero supporting data'!X41*EF!$H9)+('Net zero supporting data'!X39*'Net zero supporting data'!X43))*kgtoGg,"ERROR"))</f>
        <v>54.654552405924512</v>
      </c>
      <c r="AH162" s="93">
        <f>IF('Net zero activities &amp; levers'!$C$6="Off",('Activity data'!BA10*EF!$H9)*kgtoGg,IF('Net zero activities &amp; levers'!$C$6="On",(('Net zero supporting data'!Y41*EF!$H9)+('Net zero supporting data'!Y39*'Net zero supporting data'!Y43))*kgtoGg,"ERROR"))</f>
        <v>56.936801071048151</v>
      </c>
      <c r="AI162" s="93">
        <f>IF('Net zero activities &amp; levers'!$C$6="Off",('Activity data'!BB10*EF!$H9)*kgtoGg,IF('Net zero activities &amp; levers'!$C$6="On",(('Net zero supporting data'!Z41*EF!$H9)+('Net zero supporting data'!Z39*'Net zero supporting data'!Z43))*kgtoGg,"ERROR"))</f>
        <v>59.393783597496402</v>
      </c>
      <c r="AJ162" s="93">
        <f>IF('Net zero activities &amp; levers'!$C$6="Off",('Activity data'!BC10*EF!$H9)*kgtoGg,IF('Net zero activities &amp; levers'!$C$6="On",(('Net zero supporting data'!AA41*EF!$H9)+('Net zero supporting data'!AA39*'Net zero supporting data'!AA43))*kgtoGg,"ERROR"))</f>
        <v>62.08274888108123</v>
      </c>
      <c r="AK162" s="93">
        <f>IF('Net zero activities &amp; levers'!$C$6="Off",('Activity data'!BD10*EF!$H9)*kgtoGg,IF('Net zero activities &amp; levers'!$C$6="On",(('Net zero supporting data'!AB41*EF!$H9)+('Net zero supporting data'!AB39*'Net zero supporting data'!AB43))*kgtoGg,"ERROR"))</f>
        <v>64.668675697843938</v>
      </c>
      <c r="AL162" s="93">
        <f>IF('Net zero activities &amp; levers'!$C$6="Off",('Activity data'!BE10*EF!$H9)*kgtoGg,IF('Net zero activities &amp; levers'!$C$6="On",(('Net zero supporting data'!AC41*EF!$H9)+('Net zero supporting data'!AC39*'Net zero supporting data'!AC43))*kgtoGg,"ERROR"))</f>
        <v>67.32835365415778</v>
      </c>
      <c r="AM162" s="93">
        <f>IF('Net zero activities &amp; levers'!$C$6="Off",('Activity data'!BF10*EF!$H9)*kgtoGg,IF('Net zero activities &amp; levers'!$C$6="On",(('Net zero supporting data'!AD41*EF!$H9)+('Net zero supporting data'!AD39*'Net zero supporting data'!AD43))*kgtoGg,"ERROR"))</f>
        <v>70.03229658694471</v>
      </c>
      <c r="AN162" s="93">
        <f>IF('Net zero activities &amp; levers'!$C$6="Off",('Activity data'!BG10*EF!$H9)*kgtoGg,IF('Net zero activities &amp; levers'!$C$6="On",(('Net zero supporting data'!AE41*EF!$H9)+('Net zero supporting data'!AE39*'Net zero supporting data'!AE43))*kgtoGg,"ERROR"))</f>
        <v>72.891537637177734</v>
      </c>
      <c r="AO162" s="93">
        <f>IF('Net zero activities &amp; levers'!$C$6="Off",('Activity data'!BH10*EF!$H9)*kgtoGg,IF('Net zero activities &amp; levers'!$C$6="On",(('Net zero supporting data'!AF41*EF!$H9)+('Net zero supporting data'!AF39*'Net zero supporting data'!AF43))*kgtoGg,"ERROR"))</f>
        <v>75.636138241031261</v>
      </c>
      <c r="AP162" s="93">
        <f>IF('Net zero activities &amp; levers'!$C$6="Off",('Activity data'!BI10*EF!$H9)*kgtoGg,IF('Net zero activities &amp; levers'!$C$6="On",(('Net zero supporting data'!AG41*EF!$H9)+('Net zero supporting data'!AG39*'Net zero supporting data'!AG43))*kgtoGg,"ERROR"))</f>
        <v>78.438227798805514</v>
      </c>
      <c r="AQ162" s="93">
        <f>IF('Net zero activities &amp; levers'!$C$6="Off",('Activity data'!BJ10*EF!$H9)*kgtoGg,IF('Net zero activities &amp; levers'!$C$6="On",(('Net zero supporting data'!AH41*EF!$H9)+('Net zero supporting data'!AH39*'Net zero supporting data'!AH43))*kgtoGg,"ERROR"))</f>
        <v>81.342116961899578</v>
      </c>
      <c r="AR162" s="93">
        <f>IF('Net zero activities &amp; levers'!$C$6="Off",('Activity data'!BK10*EF!$H9)*kgtoGg,IF('Net zero activities &amp; levers'!$C$6="On",(('Net zero supporting data'!AI41*EF!$H9)+('Net zero supporting data'!AI39*'Net zero supporting data'!AI43))*kgtoGg,"ERROR"))</f>
        <v>84.362122670179488</v>
      </c>
      <c r="AS162" s="93">
        <f>IF('Net zero activities &amp; levers'!$C$6="Off",('Activity data'!BL10*EF!$H9)*kgtoGg,IF('Net zero activities &amp; levers'!$C$6="On",(('Net zero supporting data'!AJ41*EF!$H9)+('Net zero supporting data'!AJ39*'Net zero supporting data'!AJ43))*kgtoGg,"ERROR"))</f>
        <v>87.460000056776124</v>
      </c>
      <c r="AT162" s="93">
        <f>IF('Net zero activities &amp; levers'!$C$6="Off",('Activity data'!BM10*EF!$H9)*kgtoGg,IF('Net zero activities &amp; levers'!$C$6="On",(('Net zero supporting data'!AK41*EF!$H9)+('Net zero supporting data'!AK39*'Net zero supporting data'!AK43))*kgtoGg,"ERROR"))</f>
        <v>88.380251366377081</v>
      </c>
      <c r="AU162" s="93">
        <f>IF('Net zero activities &amp; levers'!$C$6="Off",('Activity data'!BN10*EF!$H9)*kgtoGg,IF('Net zero activities &amp; levers'!$C$6="On",(('Net zero supporting data'!AL41*EF!$H9)+('Net zero supporting data'!AL39*'Net zero supporting data'!AL43))*kgtoGg,"ERROR"))</f>
        <v>88.848830806215247</v>
      </c>
      <c r="AV162" s="93">
        <f>IF('Net zero activities &amp; levers'!$C$6="Off",('Activity data'!BO10*EF!$H9)*kgtoGg,IF('Net zero activities &amp; levers'!$C$6="On",(('Net zero supporting data'!AM41*EF!$H9)+('Net zero supporting data'!AM39*'Net zero supporting data'!AM43))*kgtoGg,"ERROR"))</f>
        <v>89.285368350258679</v>
      </c>
      <c r="AW162" s="93">
        <f>IF('Net zero activities &amp; levers'!$C$6="Off",('Activity data'!BP10*EF!$H9)*kgtoGg,IF('Net zero activities &amp; levers'!$C$6="On",(('Net zero supporting data'!AN41*EF!$H9)+('Net zero supporting data'!AN39*'Net zero supporting data'!AN43))*kgtoGg,"ERROR"))</f>
        <v>89.513841012573394</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135.255951318342</v>
      </c>
      <c r="T163" s="27">
        <f t="shared" si="42"/>
        <v>135.45945708034915</v>
      </c>
      <c r="U163" s="27">
        <f t="shared" si="42"/>
        <v>135.6856824494628</v>
      </c>
      <c r="V163" s="27">
        <f t="shared" si="42"/>
        <v>135.94064706032725</v>
      </c>
      <c r="W163" s="27">
        <f t="shared" si="42"/>
        <v>136.2273087067787</v>
      </c>
      <c r="X163" s="27">
        <f t="shared" si="42"/>
        <v>136.54497611046153</v>
      </c>
      <c r="Y163" s="27">
        <f t="shared" si="42"/>
        <v>136.74028465423547</v>
      </c>
      <c r="Z163" s="27">
        <f t="shared" si="42"/>
        <v>136.96184811112809</v>
      </c>
      <c r="AA163" s="27">
        <f t="shared" ref="L163:AW164" si="43">AA1385</f>
        <v>137.20766293718725</v>
      </c>
      <c r="AB163" s="27">
        <f t="shared" si="43"/>
        <v>137.47621060478573</v>
      </c>
      <c r="AC163" s="27">
        <f t="shared" si="43"/>
        <v>137.76516008812649</v>
      </c>
      <c r="AD163" s="27">
        <f t="shared" si="43"/>
        <v>137.95778310282327</v>
      </c>
      <c r="AE163" s="27">
        <f t="shared" si="43"/>
        <v>138.17004248943877</v>
      </c>
      <c r="AF163" s="27">
        <f t="shared" si="43"/>
        <v>138.40120269960332</v>
      </c>
      <c r="AG163" s="27">
        <f t="shared" si="43"/>
        <v>138.65391991365723</v>
      </c>
      <c r="AH163" s="27">
        <f t="shared" si="43"/>
        <v>138.92006671325987</v>
      </c>
      <c r="AI163" s="27">
        <f t="shared" si="43"/>
        <v>139.08955287048946</v>
      </c>
      <c r="AJ163" s="27">
        <f t="shared" si="43"/>
        <v>139.27655934190597</v>
      </c>
      <c r="AK163" s="27">
        <f t="shared" si="43"/>
        <v>139.47409685465857</v>
      </c>
      <c r="AL163" s="27">
        <f t="shared" si="43"/>
        <v>139.68509059126924</v>
      </c>
      <c r="AM163" s="27">
        <f t="shared" si="43"/>
        <v>139.90852917277039</v>
      </c>
      <c r="AN163" s="27">
        <f t="shared" si="43"/>
        <v>140.04103563650384</v>
      </c>
      <c r="AO163" s="27">
        <f t="shared" si="43"/>
        <v>140.18165068704718</v>
      </c>
      <c r="AP163" s="27">
        <f t="shared" si="43"/>
        <v>140.3332038105066</v>
      </c>
      <c r="AQ163" s="27">
        <f t="shared" si="43"/>
        <v>140.4961388101847</v>
      </c>
      <c r="AR163" s="27">
        <f t="shared" si="43"/>
        <v>140.67036017791719</v>
      </c>
      <c r="AS163" s="27">
        <f t="shared" si="43"/>
        <v>140.74708808423716</v>
      </c>
      <c r="AT163" s="27">
        <f t="shared" si="43"/>
        <v>140.79320105360316</v>
      </c>
      <c r="AU163" s="27">
        <f t="shared" si="43"/>
        <v>140.83967568247962</v>
      </c>
      <c r="AV163" s="27">
        <f t="shared" si="43"/>
        <v>140.893758592767</v>
      </c>
      <c r="AW163" s="27">
        <f t="shared" si="43"/>
        <v>140.95214098936782</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14.658203603760658</v>
      </c>
      <c r="T164" s="27">
        <f t="shared" si="43"/>
        <v>14.680258299801483</v>
      </c>
      <c r="U164" s="27">
        <f t="shared" si="43"/>
        <v>14.704775206366271</v>
      </c>
      <c r="V164" s="27">
        <f t="shared" si="43"/>
        <v>14.732406694233367</v>
      </c>
      <c r="W164" s="27">
        <f t="shared" si="43"/>
        <v>14.763473310808225</v>
      </c>
      <c r="X164" s="27">
        <f t="shared" si="43"/>
        <v>14.797900139617417</v>
      </c>
      <c r="Y164" s="27">
        <f t="shared" si="43"/>
        <v>14.819066471836354</v>
      </c>
      <c r="Z164" s="27">
        <f t="shared" si="43"/>
        <v>14.843078149183114</v>
      </c>
      <c r="AA164" s="27">
        <f t="shared" si="43"/>
        <v>14.869718039953746</v>
      </c>
      <c r="AB164" s="27">
        <f t="shared" si="43"/>
        <v>14.898821575514326</v>
      </c>
      <c r="AC164" s="27">
        <f t="shared" si="43"/>
        <v>14.930136133703648</v>
      </c>
      <c r="AD164" s="27">
        <f t="shared" si="43"/>
        <v>14.95101142488806</v>
      </c>
      <c r="AE164" s="27">
        <f t="shared" si="43"/>
        <v>14.974014784633001</v>
      </c>
      <c r="AF164" s="27">
        <f t="shared" si="43"/>
        <v>14.99906649875466</v>
      </c>
      <c r="AG164" s="27">
        <f t="shared" si="43"/>
        <v>15.026454427652951</v>
      </c>
      <c r="AH164" s="27">
        <f t="shared" si="43"/>
        <v>15.055297771986705</v>
      </c>
      <c r="AI164" s="27">
        <f t="shared" si="43"/>
        <v>15.073665633633274</v>
      </c>
      <c r="AJ164" s="27">
        <f t="shared" si="43"/>
        <v>15.093932238588737</v>
      </c>
      <c r="AK164" s="27">
        <f t="shared" si="43"/>
        <v>15.115340132682009</v>
      </c>
      <c r="AL164" s="27">
        <f t="shared" si="43"/>
        <v>15.138206329105987</v>
      </c>
      <c r="AM164" s="27">
        <f t="shared" si="43"/>
        <v>15.162421220862363</v>
      </c>
      <c r="AN164" s="27">
        <f t="shared" si="43"/>
        <v>15.176781452004045</v>
      </c>
      <c r="AO164" s="27">
        <f t="shared" si="43"/>
        <v>15.19202044164204</v>
      </c>
      <c r="AP164" s="27">
        <f t="shared" si="43"/>
        <v>15.208444831983471</v>
      </c>
      <c r="AQ164" s="27">
        <f t="shared" si="43"/>
        <v>15.226102719685869</v>
      </c>
      <c r="AR164" s="27">
        <f t="shared" si="43"/>
        <v>15.244983754164993</v>
      </c>
      <c r="AS164" s="27">
        <f t="shared" si="43"/>
        <v>15.253299050179447</v>
      </c>
      <c r="AT164" s="27">
        <f t="shared" si="43"/>
        <v>15.258296488644463</v>
      </c>
      <c r="AU164" s="27">
        <f t="shared" si="43"/>
        <v>15.263333121530781</v>
      </c>
      <c r="AV164" s="27">
        <f t="shared" si="43"/>
        <v>15.269194292908081</v>
      </c>
      <c r="AW164" s="27">
        <f t="shared" si="43"/>
        <v>15.275521416024727</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15.123414197798356</v>
      </c>
      <c r="L165" s="27">
        <f t="shared" ref="L165:AW172" si="46">L1387</f>
        <v>15.162727774721571</v>
      </c>
      <c r="M165" s="27">
        <f t="shared" si="46"/>
        <v>15.216959464794311</v>
      </c>
      <c r="N165" s="27">
        <f t="shared" si="46"/>
        <v>15.283027985940226</v>
      </c>
      <c r="O165" s="27">
        <f t="shared" si="46"/>
        <v>15.360839106953575</v>
      </c>
      <c r="P165" s="27">
        <f t="shared" si="46"/>
        <v>15.449919228540612</v>
      </c>
      <c r="Q165" s="27">
        <f t="shared" si="46"/>
        <v>15.545788610572219</v>
      </c>
      <c r="R165" s="27">
        <f t="shared" si="46"/>
        <v>15.648067752449878</v>
      </c>
      <c r="S165" s="27">
        <f t="shared" si="46"/>
        <v>15.740823343156523</v>
      </c>
      <c r="T165" s="27">
        <f t="shared" si="46"/>
        <v>15.78613083813253</v>
      </c>
      <c r="U165" s="27">
        <f t="shared" si="46"/>
        <v>15.834140674730845</v>
      </c>
      <c r="V165" s="27">
        <f t="shared" si="46"/>
        <v>15.885990418651044</v>
      </c>
      <c r="W165" s="27">
        <f t="shared" si="46"/>
        <v>15.942259706209601</v>
      </c>
      <c r="X165" s="27">
        <f t="shared" si="46"/>
        <v>16.002876485634687</v>
      </c>
      <c r="Y165" s="27">
        <f t="shared" si="46"/>
        <v>16.041159147021002</v>
      </c>
      <c r="Z165" s="27">
        <f t="shared" si="46"/>
        <v>16.08315986287732</v>
      </c>
      <c r="AA165" s="27">
        <f t="shared" si="46"/>
        <v>16.128561561252567</v>
      </c>
      <c r="AB165" s="27">
        <f t="shared" si="46"/>
        <v>16.177129279089701</v>
      </c>
      <c r="AC165" s="27">
        <f t="shared" si="46"/>
        <v>16.22848566497311</v>
      </c>
      <c r="AD165" s="27">
        <f t="shared" si="46"/>
        <v>16.262533596936784</v>
      </c>
      <c r="AE165" s="27">
        <f t="shared" si="46"/>
        <v>16.299365127249494</v>
      </c>
      <c r="AF165" s="27">
        <f t="shared" si="46"/>
        <v>16.338870103045821</v>
      </c>
      <c r="AG165" s="27">
        <f t="shared" si="46"/>
        <v>16.381518068217904</v>
      </c>
      <c r="AH165" s="27">
        <f t="shared" si="46"/>
        <v>16.425928737694665</v>
      </c>
      <c r="AI165" s="27">
        <f t="shared" si="46"/>
        <v>16.453326773213362</v>
      </c>
      <c r="AJ165" s="27">
        <f t="shared" si="46"/>
        <v>16.483284351530397</v>
      </c>
      <c r="AK165" s="27">
        <f t="shared" si="46"/>
        <v>16.514619438792021</v>
      </c>
      <c r="AL165" s="27">
        <f t="shared" si="46"/>
        <v>16.547840309015974</v>
      </c>
      <c r="AM165" s="27">
        <f t="shared" si="46"/>
        <v>16.582783337073316</v>
      </c>
      <c r="AN165" s="27">
        <f t="shared" si="46"/>
        <v>16.601970665198401</v>
      </c>
      <c r="AO165" s="27">
        <f t="shared" si="46"/>
        <v>16.622222962050291</v>
      </c>
      <c r="AP165" s="27">
        <f t="shared" si="46"/>
        <v>16.64402518209608</v>
      </c>
      <c r="AQ165" s="27">
        <f t="shared" si="46"/>
        <v>16.667456738742661</v>
      </c>
      <c r="AR165" s="27">
        <f t="shared" si="46"/>
        <v>16.692505236110083</v>
      </c>
      <c r="AS165" s="27">
        <f t="shared" si="46"/>
        <v>16.700930101343612</v>
      </c>
      <c r="AT165" s="27">
        <f t="shared" si="46"/>
        <v>16.70402129701586</v>
      </c>
      <c r="AU165" s="27">
        <f t="shared" si="46"/>
        <v>16.706991905980683</v>
      </c>
      <c r="AV165" s="27">
        <f t="shared" si="46"/>
        <v>16.711060095736595</v>
      </c>
      <c r="AW165" s="27">
        <f t="shared" si="46"/>
        <v>16.715676896160037</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22.381101687842737</v>
      </c>
      <c r="L166" s="27">
        <f t="shared" si="47"/>
        <v>22.439281748993178</v>
      </c>
      <c r="M166" s="27">
        <f t="shared" si="47"/>
        <v>22.519539087339318</v>
      </c>
      <c r="N166" s="27">
        <f t="shared" si="47"/>
        <v>22.617313721478972</v>
      </c>
      <c r="O166" s="27">
        <f t="shared" si="47"/>
        <v>22.73246619889365</v>
      </c>
      <c r="P166" s="27">
        <f t="shared" si="47"/>
        <v>22.864295641209328</v>
      </c>
      <c r="Q166" s="27">
        <f t="shared" si="47"/>
        <v>23.006172492556328</v>
      </c>
      <c r="R166" s="27">
        <f t="shared" si="47"/>
        <v>23.157535130977113</v>
      </c>
      <c r="S166" s="27">
        <f t="shared" si="47"/>
        <v>23.294803890568687</v>
      </c>
      <c r="T166" s="27">
        <f t="shared" si="47"/>
        <v>23.361854335594984</v>
      </c>
      <c r="U166" s="27">
        <f t="shared" si="47"/>
        <v>23.432903969022341</v>
      </c>
      <c r="V166" s="27">
        <f t="shared" si="47"/>
        <v>23.509636271397255</v>
      </c>
      <c r="W166" s="27">
        <f t="shared" si="47"/>
        <v>23.592909045010366</v>
      </c>
      <c r="X166" s="27">
        <f t="shared" si="47"/>
        <v>23.682615660630262</v>
      </c>
      <c r="Y166" s="27">
        <f t="shared" si="47"/>
        <v>23.739270072535017</v>
      </c>
      <c r="Z166" s="27">
        <f t="shared" si="47"/>
        <v>23.801426823665945</v>
      </c>
      <c r="AA166" s="27">
        <f t="shared" si="46"/>
        <v>23.868616680059962</v>
      </c>
      <c r="AB166" s="27">
        <f t="shared" si="46"/>
        <v>23.940491920494591</v>
      </c>
      <c r="AC166" s="27">
        <f t="shared" si="46"/>
        <v>24.016494103582588</v>
      </c>
      <c r="AD166" s="27">
        <f t="shared" si="46"/>
        <v>24.066881550330596</v>
      </c>
      <c r="AE166" s="27">
        <f t="shared" si="46"/>
        <v>24.121388437100101</v>
      </c>
      <c r="AF166" s="27">
        <f t="shared" si="46"/>
        <v>24.179851748949488</v>
      </c>
      <c r="AG166" s="27">
        <f t="shared" si="46"/>
        <v>24.242966362674405</v>
      </c>
      <c r="AH166" s="27">
        <f t="shared" si="46"/>
        <v>24.308689597956107</v>
      </c>
      <c r="AI166" s="27">
        <f t="shared" si="46"/>
        <v>24.349235880096572</v>
      </c>
      <c r="AJ166" s="27">
        <f t="shared" si="46"/>
        <v>24.393570023026598</v>
      </c>
      <c r="AK166" s="27">
        <f t="shared" si="46"/>
        <v>24.43994273789292</v>
      </c>
      <c r="AL166" s="27">
        <f t="shared" si="46"/>
        <v>24.489106218104236</v>
      </c>
      <c r="AM166" s="27">
        <f t="shared" si="46"/>
        <v>24.540818315253986</v>
      </c>
      <c r="AN166" s="27">
        <f t="shared" si="46"/>
        <v>24.569213592687301</v>
      </c>
      <c r="AO166" s="27">
        <f t="shared" si="46"/>
        <v>24.599184914594268</v>
      </c>
      <c r="AP166" s="27">
        <f t="shared" si="46"/>
        <v>24.631449963840655</v>
      </c>
      <c r="AQ166" s="27">
        <f t="shared" si="46"/>
        <v>24.666126264122632</v>
      </c>
      <c r="AR166" s="27">
        <f t="shared" si="46"/>
        <v>24.703195470809415</v>
      </c>
      <c r="AS166" s="27">
        <f t="shared" si="46"/>
        <v>24.715663407151812</v>
      </c>
      <c r="AT166" s="27">
        <f t="shared" si="46"/>
        <v>24.720238059659035</v>
      </c>
      <c r="AU166" s="27">
        <f t="shared" si="46"/>
        <v>24.724634256208766</v>
      </c>
      <c r="AV166" s="27">
        <f t="shared" si="46"/>
        <v>24.730654759742006</v>
      </c>
      <c r="AW166" s="27">
        <f t="shared" si="46"/>
        <v>24.73748715078797</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5.5795235710196529</v>
      </c>
      <c r="M167" s="27">
        <f t="shared" si="46"/>
        <v>5.6203482259438022</v>
      </c>
      <c r="N167" s="27">
        <f t="shared" si="46"/>
        <v>5.6290756550083767</v>
      </c>
      <c r="O167" s="27">
        <f t="shared" si="46"/>
        <v>5.6165815405282293</v>
      </c>
      <c r="P167" s="27">
        <f t="shared" si="46"/>
        <v>5.5833231296706112</v>
      </c>
      <c r="Q167" s="27">
        <f t="shared" si="46"/>
        <v>5.5648827699457346</v>
      </c>
      <c r="R167" s="27">
        <f t="shared" si="46"/>
        <v>5.5483103177944031</v>
      </c>
      <c r="S167" s="27">
        <f t="shared" si="46"/>
        <v>5.2311191381526676</v>
      </c>
      <c r="T167" s="27">
        <f t="shared" si="46"/>
        <v>5.2959025395474395</v>
      </c>
      <c r="U167" s="27">
        <f t="shared" si="46"/>
        <v>5.3230521113321068</v>
      </c>
      <c r="V167" s="27">
        <f t="shared" si="46"/>
        <v>5.3403401009073859</v>
      </c>
      <c r="W167" s="27">
        <f t="shared" si="46"/>
        <v>5.3638381702397817</v>
      </c>
      <c r="X167" s="27">
        <f t="shared" si="46"/>
        <v>5.396367608704919</v>
      </c>
      <c r="Y167" s="27">
        <f t="shared" si="46"/>
        <v>5.4379574418624088</v>
      </c>
      <c r="Z167" s="27">
        <f t="shared" si="46"/>
        <v>5.4869454404583609</v>
      </c>
      <c r="AA167" s="27">
        <f t="shared" si="46"/>
        <v>5.5405093400211358</v>
      </c>
      <c r="AB167" s="27">
        <f t="shared" si="46"/>
        <v>5.5970694348623855</v>
      </c>
      <c r="AC167" s="27">
        <f t="shared" si="46"/>
        <v>5.6520829501212333</v>
      </c>
      <c r="AD167" s="27">
        <f t="shared" si="46"/>
        <v>5.7278621328095713</v>
      </c>
      <c r="AE167" s="27">
        <f t="shared" si="46"/>
        <v>5.8086304285708898</v>
      </c>
      <c r="AF167" s="27">
        <f t="shared" si="46"/>
        <v>5.8943694344234476</v>
      </c>
      <c r="AG167" s="27">
        <f t="shared" si="46"/>
        <v>5.9957157562256116</v>
      </c>
      <c r="AH167" s="27">
        <f t="shared" si="46"/>
        <v>6.0885147212172139</v>
      </c>
      <c r="AI167" s="27">
        <f t="shared" si="46"/>
        <v>6.193737522497603</v>
      </c>
      <c r="AJ167" s="27">
        <f t="shared" si="46"/>
        <v>6.3099936318591539</v>
      </c>
      <c r="AK167" s="27">
        <f t="shared" si="46"/>
        <v>6.4167041105400688</v>
      </c>
      <c r="AL167" s="27">
        <f t="shared" si="46"/>
        <v>6.5246629574302135</v>
      </c>
      <c r="AM167" s="27">
        <f t="shared" si="46"/>
        <v>6.6320511480139777</v>
      </c>
      <c r="AN167" s="27">
        <f t="shared" si="46"/>
        <v>6.755527296721481</v>
      </c>
      <c r="AO167" s="27">
        <f t="shared" si="46"/>
        <v>6.8696082133454697</v>
      </c>
      <c r="AP167" s="27">
        <f t="shared" si="46"/>
        <v>6.9843319054307971</v>
      </c>
      <c r="AQ167" s="27">
        <f t="shared" si="46"/>
        <v>7.1021442852932823</v>
      </c>
      <c r="AR167" s="27">
        <f t="shared" si="46"/>
        <v>7.2237212385094018</v>
      </c>
      <c r="AS167" s="27">
        <f t="shared" si="46"/>
        <v>7.3524477370748427</v>
      </c>
      <c r="AT167" s="27">
        <f t="shared" si="46"/>
        <v>7.3592473103348555</v>
      </c>
      <c r="AU167" s="27">
        <f t="shared" si="46"/>
        <v>7.3410637918136903</v>
      </c>
      <c r="AV167" s="27">
        <f t="shared" si="46"/>
        <v>7.3211493013508449</v>
      </c>
      <c r="AW167" s="27">
        <f t="shared" si="46"/>
        <v>7.2901505558898405</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1.8300977880312255</v>
      </c>
      <c r="M169" s="27">
        <f t="shared" si="46"/>
        <v>1.8309187348828151</v>
      </c>
      <c r="N169" s="27">
        <f t="shared" si="46"/>
        <v>1.8141094978660448</v>
      </c>
      <c r="O169" s="27">
        <f t="shared" si="46"/>
        <v>1.7866561368117297</v>
      </c>
      <c r="P169" s="27">
        <f t="shared" si="46"/>
        <v>1.7489975228040082</v>
      </c>
      <c r="Q169" s="27">
        <f t="shared" si="46"/>
        <v>1.721653192801009</v>
      </c>
      <c r="R169" s="27">
        <f t="shared" si="46"/>
        <v>1.6967284692901876</v>
      </c>
      <c r="S169" s="27">
        <f t="shared" si="46"/>
        <v>1.4981261490798357</v>
      </c>
      <c r="T169" s="27">
        <f t="shared" si="46"/>
        <v>1.5170711906378702</v>
      </c>
      <c r="U169" s="27">
        <f t="shared" si="46"/>
        <v>1.514656074238504</v>
      </c>
      <c r="V169" s="27">
        <f t="shared" si="46"/>
        <v>1.5071687495766388</v>
      </c>
      <c r="W169" s="27">
        <f t="shared" si="46"/>
        <v>1.5036791396317424</v>
      </c>
      <c r="X169" s="27">
        <f t="shared" si="46"/>
        <v>1.5055875970801837</v>
      </c>
      <c r="Y169" s="27">
        <f t="shared" si="46"/>
        <v>1.510361827763651</v>
      </c>
      <c r="Z169" s="27">
        <f t="shared" si="46"/>
        <v>1.5192553744544208</v>
      </c>
      <c r="AA169" s="27">
        <f t="shared" si="46"/>
        <v>1.5306113166979629</v>
      </c>
      <c r="AB169" s="27">
        <f t="shared" si="46"/>
        <v>1.5435021269900402</v>
      </c>
      <c r="AC169" s="27">
        <f t="shared" si="46"/>
        <v>1.5554947833745845</v>
      </c>
      <c r="AD169" s="27">
        <f t="shared" si="46"/>
        <v>1.5761713393306924</v>
      </c>
      <c r="AE169" s="27">
        <f t="shared" si="46"/>
        <v>1.5990231189454507</v>
      </c>
      <c r="AF169" s="27">
        <f t="shared" si="46"/>
        <v>1.6239561458547789</v>
      </c>
      <c r="AG169" s="27">
        <f t="shared" si="46"/>
        <v>1.656196579912576</v>
      </c>
      <c r="AH169" s="27">
        <f t="shared" si="46"/>
        <v>1.6835751841204845</v>
      </c>
      <c r="AI169" s="27">
        <f t="shared" si="46"/>
        <v>1.7144888544113861</v>
      </c>
      <c r="AJ169" s="27">
        <f t="shared" si="46"/>
        <v>1.7499736736602312</v>
      </c>
      <c r="AK169" s="27">
        <f t="shared" si="46"/>
        <v>1.7800516056467517</v>
      </c>
      <c r="AL169" s="27">
        <f t="shared" si="46"/>
        <v>1.8099754029871815</v>
      </c>
      <c r="AM169" s="27">
        <f t="shared" si="46"/>
        <v>1.838886780755973</v>
      </c>
      <c r="AN169" s="27">
        <f t="shared" si="46"/>
        <v>1.8724699813481924</v>
      </c>
      <c r="AO169" s="27">
        <f t="shared" si="46"/>
        <v>1.9008180318401502</v>
      </c>
      <c r="AP169" s="27">
        <f t="shared" si="46"/>
        <v>1.9286036487167406</v>
      </c>
      <c r="AQ169" s="27">
        <f t="shared" si="46"/>
        <v>1.9569095678441164</v>
      </c>
      <c r="AR169" s="27">
        <f t="shared" si="46"/>
        <v>1.9859906123663478</v>
      </c>
      <c r="AS169" s="27">
        <f t="shared" si="46"/>
        <v>2.0151015886626751</v>
      </c>
      <c r="AT169" s="27">
        <f t="shared" si="46"/>
        <v>1.9912114099696356</v>
      </c>
      <c r="AU169" s="27">
        <f t="shared" si="46"/>
        <v>1.9571549094483571</v>
      </c>
      <c r="AV169" s="27">
        <f t="shared" si="46"/>
        <v>1.9229785220375206</v>
      </c>
      <c r="AW169" s="27">
        <f t="shared" si="46"/>
        <v>1.8848553684818887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0.25358132281546897</v>
      </c>
      <c r="M170" s="27">
        <f t="shared" si="46"/>
        <v>0.25369507454499335</v>
      </c>
      <c r="N170" s="27">
        <f t="shared" si="46"/>
        <v>0.25136595935447842</v>
      </c>
      <c r="O170" s="27">
        <f t="shared" si="46"/>
        <v>0.24756197704412702</v>
      </c>
      <c r="P170" s="27">
        <f t="shared" si="46"/>
        <v>0.24234393830437845</v>
      </c>
      <c r="Q170" s="27">
        <f t="shared" si="46"/>
        <v>0.23855506351363695</v>
      </c>
      <c r="R170" s="27">
        <f t="shared" si="46"/>
        <v>0.23510145332951488</v>
      </c>
      <c r="S170" s="27">
        <f t="shared" si="46"/>
        <v>0.20758279317784045</v>
      </c>
      <c r="T170" s="27">
        <f t="shared" si="46"/>
        <v>0.21020784891557159</v>
      </c>
      <c r="U170" s="27">
        <f t="shared" si="46"/>
        <v>0.2098732064635071</v>
      </c>
      <c r="V170" s="27">
        <f t="shared" si="46"/>
        <v>0.20883575059392367</v>
      </c>
      <c r="W170" s="27">
        <f t="shared" si="46"/>
        <v>0.20835222457049252</v>
      </c>
      <c r="X170" s="27">
        <f t="shared" si="46"/>
        <v>0.20861666353516306</v>
      </c>
      <c r="Y170" s="27">
        <f t="shared" si="46"/>
        <v>0.20927818869521594</v>
      </c>
      <c r="Z170" s="27">
        <f t="shared" si="46"/>
        <v>0.21051049297377183</v>
      </c>
      <c r="AA170" s="27">
        <f t="shared" si="46"/>
        <v>0.21208399078070125</v>
      </c>
      <c r="AB170" s="27">
        <f t="shared" si="46"/>
        <v>0.21387016239809048</v>
      </c>
      <c r="AC170" s="27">
        <f t="shared" si="46"/>
        <v>0.2155318843508478</v>
      </c>
      <c r="AD170" s="27">
        <f t="shared" si="46"/>
        <v>0.21839686153671636</v>
      </c>
      <c r="AE170" s="27">
        <f t="shared" si="46"/>
        <v>0.22156324124674914</v>
      </c>
      <c r="AF170" s="27">
        <f t="shared" si="46"/>
        <v>0.22501800196325863</v>
      </c>
      <c r="AG170" s="27">
        <f t="shared" si="46"/>
        <v>0.22948528888638864</v>
      </c>
      <c r="AH170" s="27">
        <f t="shared" si="46"/>
        <v>0.23327891276664667</v>
      </c>
      <c r="AI170" s="27">
        <f t="shared" si="46"/>
        <v>0.23756236114668167</v>
      </c>
      <c r="AJ170" s="27">
        <f t="shared" si="46"/>
        <v>0.24247919535294019</v>
      </c>
      <c r="AK170" s="27">
        <f t="shared" si="46"/>
        <v>0.24664684247572086</v>
      </c>
      <c r="AL170" s="27">
        <f t="shared" si="46"/>
        <v>0.25079313245152118</v>
      </c>
      <c r="AM170" s="27">
        <f t="shared" si="46"/>
        <v>0.25479913992662712</v>
      </c>
      <c r="AN170" s="27">
        <f t="shared" si="46"/>
        <v>0.25945248276231986</v>
      </c>
      <c r="AO170" s="27">
        <f t="shared" si="46"/>
        <v>0.2633804346947265</v>
      </c>
      <c r="AP170" s="27">
        <f t="shared" si="46"/>
        <v>0.26723045491161851</v>
      </c>
      <c r="AQ170" s="27">
        <f t="shared" si="46"/>
        <v>0.27115256905369906</v>
      </c>
      <c r="AR170" s="27">
        <f t="shared" si="46"/>
        <v>0.27518208582981413</v>
      </c>
      <c r="AS170" s="27">
        <f t="shared" si="46"/>
        <v>0.27921575000117721</v>
      </c>
      <c r="AT170" s="27">
        <f t="shared" si="46"/>
        <v>0.27590548802780152</v>
      </c>
      <c r="AU170" s="27">
        <f t="shared" si="46"/>
        <v>0.27118656398498192</v>
      </c>
      <c r="AV170" s="27">
        <f t="shared" si="46"/>
        <v>0.26645102821996847</v>
      </c>
      <c r="AW170" s="27">
        <f t="shared" si="46"/>
        <v>0.26116862212573771</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7.3924283487896005</v>
      </c>
      <c r="M171" s="27">
        <f t="shared" si="46"/>
        <v>7.4507389435191715</v>
      </c>
      <c r="N171" s="27">
        <f t="shared" si="46"/>
        <v>7.4882097119910753</v>
      </c>
      <c r="O171" s="27">
        <f t="shared" si="46"/>
        <v>7.5131092090175455</v>
      </c>
      <c r="P171" s="27">
        <f t="shared" si="46"/>
        <v>7.5251923679492423</v>
      </c>
      <c r="Q171" s="27">
        <f t="shared" si="46"/>
        <v>7.5518885629203734</v>
      </c>
      <c r="R171" s="27">
        <f t="shared" si="46"/>
        <v>7.5825135825669054</v>
      </c>
      <c r="S171" s="27">
        <f t="shared" si="46"/>
        <v>7.3545861283831604</v>
      </c>
      <c r="T171" s="27">
        <f t="shared" si="46"/>
        <v>7.4319208106653187</v>
      </c>
      <c r="U171" s="27">
        <f t="shared" si="46"/>
        <v>7.4786665088648778</v>
      </c>
      <c r="V171" s="27">
        <f t="shared" si="46"/>
        <v>7.5186809140650803</v>
      </c>
      <c r="W171" s="27">
        <f t="shared" si="46"/>
        <v>7.5660014009486476</v>
      </c>
      <c r="X171" s="27">
        <f t="shared" si="46"/>
        <v>7.6231849108818368</v>
      </c>
      <c r="Y171" s="27">
        <f t="shared" si="46"/>
        <v>7.6804691876753424</v>
      </c>
      <c r="Z171" s="27">
        <f t="shared" si="46"/>
        <v>7.7460946483538748</v>
      </c>
      <c r="AA171" s="27">
        <f t="shared" si="46"/>
        <v>7.8175626193694123</v>
      </c>
      <c r="AB171" s="27">
        <f t="shared" si="46"/>
        <v>7.8934652081971901</v>
      </c>
      <c r="AC171" s="27">
        <f t="shared" si="46"/>
        <v>7.9696565668771848</v>
      </c>
      <c r="AD171" s="27">
        <f t="shared" si="46"/>
        <v>8.0583188590390158</v>
      </c>
      <c r="AE171" s="27">
        <f t="shared" si="46"/>
        <v>8.153191031891609</v>
      </c>
      <c r="AF171" s="27">
        <f t="shared" si="46"/>
        <v>8.2543024705569152</v>
      </c>
      <c r="AG171" s="27">
        <f t="shared" si="46"/>
        <v>8.3716215959433935</v>
      </c>
      <c r="AH171" s="27">
        <f t="shared" si="46"/>
        <v>8.4827190446094427</v>
      </c>
      <c r="AI171" s="27">
        <f t="shared" si="46"/>
        <v>8.598812123936737</v>
      </c>
      <c r="AJ171" s="27">
        <f t="shared" si="46"/>
        <v>8.726821281139344</v>
      </c>
      <c r="AK171" s="27">
        <f t="shared" si="46"/>
        <v>8.8473810210435584</v>
      </c>
      <c r="AL171" s="27">
        <f t="shared" si="46"/>
        <v>8.9706482832709469</v>
      </c>
      <c r="AM171" s="27">
        <f t="shared" si="46"/>
        <v>9.0949036332095492</v>
      </c>
      <c r="AN171" s="27">
        <f t="shared" si="46"/>
        <v>9.2276624574361712</v>
      </c>
      <c r="AO171" s="27">
        <f t="shared" si="46"/>
        <v>9.3527507069244837</v>
      </c>
      <c r="AP171" s="27">
        <f t="shared" si="46"/>
        <v>9.4797459075971382</v>
      </c>
      <c r="AQ171" s="27">
        <f t="shared" si="46"/>
        <v>9.6110139593304549</v>
      </c>
      <c r="AR171" s="27">
        <f t="shared" si="46"/>
        <v>9.7472377960546694</v>
      </c>
      <c r="AS171" s="27">
        <f t="shared" si="46"/>
        <v>9.882585224626105</v>
      </c>
      <c r="AT171" s="27">
        <f t="shared" si="46"/>
        <v>9.9006343052918346</v>
      </c>
      <c r="AU171" s="27">
        <f t="shared" si="46"/>
        <v>9.8949744116093381</v>
      </c>
      <c r="AV171" s="27">
        <f t="shared" si="46"/>
        <v>9.8881041992192689</v>
      </c>
      <c r="AW171" s="27">
        <f t="shared" si="46"/>
        <v>9.870857576580633</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2.1061581299686476</v>
      </c>
      <c r="M172" s="27">
        <f t="shared" si="46"/>
        <v>2.1227712545548472</v>
      </c>
      <c r="N172" s="27">
        <f t="shared" si="46"/>
        <v>2.1334469567638776</v>
      </c>
      <c r="O172" s="27">
        <f t="shared" si="46"/>
        <v>2.1405410097083362</v>
      </c>
      <c r="P172" s="27">
        <f t="shared" ref="L172:AW178" si="48">P1394</f>
        <v>2.1439835920667925</v>
      </c>
      <c r="Q172" s="27">
        <f t="shared" si="48"/>
        <v>2.151589537694508</v>
      </c>
      <c r="R172" s="27">
        <f t="shared" si="48"/>
        <v>2.1603148348588097</v>
      </c>
      <c r="S172" s="27">
        <f t="shared" si="48"/>
        <v>2.0953765983251063</v>
      </c>
      <c r="T172" s="27">
        <f t="shared" si="48"/>
        <v>2.1174098277501541</v>
      </c>
      <c r="U172" s="27">
        <f t="shared" si="48"/>
        <v>2.1307280268126019</v>
      </c>
      <c r="V172" s="27">
        <f t="shared" si="48"/>
        <v>2.1421284301512511</v>
      </c>
      <c r="W172" s="27">
        <f t="shared" si="48"/>
        <v>2.1556103908090396</v>
      </c>
      <c r="X172" s="27">
        <f t="shared" si="48"/>
        <v>2.1719024005064549</v>
      </c>
      <c r="Y172" s="27">
        <f t="shared" si="48"/>
        <v>2.1882231194360839</v>
      </c>
      <c r="Z172" s="27">
        <f t="shared" si="48"/>
        <v>2.2069203040443948</v>
      </c>
      <c r="AA172" s="27">
        <f t="shared" si="48"/>
        <v>2.2272820635481416</v>
      </c>
      <c r="AB172" s="27">
        <f t="shared" si="48"/>
        <v>2.2489072788363589</v>
      </c>
      <c r="AC172" s="27">
        <f t="shared" si="48"/>
        <v>2.2706147668153935</v>
      </c>
      <c r="AD172" s="27">
        <f t="shared" si="48"/>
        <v>2.2958753170226704</v>
      </c>
      <c r="AE172" s="27">
        <f t="shared" si="48"/>
        <v>2.3229051086870016</v>
      </c>
      <c r="AF172" s="27">
        <f t="shared" si="48"/>
        <v>2.3517125138494244</v>
      </c>
      <c r="AG172" s="27">
        <f t="shared" si="48"/>
        <v>2.3851376101878961</v>
      </c>
      <c r="AH172" s="27">
        <f t="shared" si="48"/>
        <v>2.4167901042922302</v>
      </c>
      <c r="AI172" s="27">
        <f t="shared" si="48"/>
        <v>2.449865890937942</v>
      </c>
      <c r="AJ172" s="27">
        <f t="shared" si="48"/>
        <v>2.4863366572994243</v>
      </c>
      <c r="AK172" s="27">
        <f t="shared" si="48"/>
        <v>2.5206850289529346</v>
      </c>
      <c r="AL172" s="27">
        <f t="shared" si="48"/>
        <v>2.5558047939678636</v>
      </c>
      <c r="AM172" s="27">
        <f t="shared" si="48"/>
        <v>2.5912060725623505</v>
      </c>
      <c r="AN172" s="27">
        <f t="shared" si="48"/>
        <v>2.6290300545852219</v>
      </c>
      <c r="AO172" s="27">
        <f t="shared" si="48"/>
        <v>2.6646686324912885</v>
      </c>
      <c r="AP172" s="27">
        <f t="shared" si="48"/>
        <v>2.7008505150532622</v>
      </c>
      <c r="AQ172" s="27">
        <f t="shared" si="48"/>
        <v>2.7382497648422079</v>
      </c>
      <c r="AR172" s="27">
        <f t="shared" si="48"/>
        <v>2.7770609548430158</v>
      </c>
      <c r="AS172" s="27">
        <f t="shared" si="48"/>
        <v>2.8156224496057964</v>
      </c>
      <c r="AT172" s="27">
        <f t="shared" si="48"/>
        <v>2.8207647676897869</v>
      </c>
      <c r="AU172" s="27">
        <f t="shared" si="48"/>
        <v>2.8191522216451439</v>
      </c>
      <c r="AV172" s="27">
        <f t="shared" si="48"/>
        <v>2.8171948467478511</v>
      </c>
      <c r="AW172" s="27">
        <f t="shared" si="48"/>
        <v>2.8122811549579518</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0.43500213637199753</v>
      </c>
      <c r="M173" s="27">
        <f t="shared" si="48"/>
        <v>0.43843338143569016</v>
      </c>
      <c r="N173" s="27">
        <f t="shared" si="48"/>
        <v>0.44063832189202168</v>
      </c>
      <c r="O173" s="27">
        <f t="shared" si="48"/>
        <v>0.44210351490980404</v>
      </c>
      <c r="P173" s="27">
        <f t="shared" si="48"/>
        <v>0.44281453971808249</v>
      </c>
      <c r="Q173" s="27">
        <f t="shared" si="48"/>
        <v>0.44438545813589125</v>
      </c>
      <c r="R173" s="27">
        <f t="shared" si="48"/>
        <v>0.44618756541973903</v>
      </c>
      <c r="S173" s="27">
        <f t="shared" si="48"/>
        <v>0.4327753380933837</v>
      </c>
      <c r="T173" s="27">
        <f t="shared" si="48"/>
        <v>0.43732604192454033</v>
      </c>
      <c r="U173" s="27">
        <f t="shared" si="48"/>
        <v>0.44007675895872556</v>
      </c>
      <c r="V173" s="27">
        <f t="shared" si="48"/>
        <v>0.44243137789129761</v>
      </c>
      <c r="W173" s="27">
        <f t="shared" si="48"/>
        <v>0.44521591795273563</v>
      </c>
      <c r="X173" s="27">
        <f t="shared" si="48"/>
        <v>0.44858084052114444</v>
      </c>
      <c r="Y173" s="27">
        <f t="shared" si="48"/>
        <v>0.45195169264306995</v>
      </c>
      <c r="Z173" s="27">
        <f t="shared" si="48"/>
        <v>0.45581337573942793</v>
      </c>
      <c r="AA173" s="27">
        <f t="shared" si="48"/>
        <v>0.460018857160025</v>
      </c>
      <c r="AB173" s="27">
        <f t="shared" si="48"/>
        <v>0.46448529048049886</v>
      </c>
      <c r="AC173" s="27">
        <f t="shared" si="48"/>
        <v>0.46896871625550957</v>
      </c>
      <c r="AD173" s="27">
        <f t="shared" si="48"/>
        <v>0.474185985153672</v>
      </c>
      <c r="AE173" s="27">
        <f t="shared" si="48"/>
        <v>0.47976867002066687</v>
      </c>
      <c r="AF173" s="27">
        <f t="shared" si="48"/>
        <v>0.48571850000288863</v>
      </c>
      <c r="AG173" s="27">
        <f t="shared" si="48"/>
        <v>0.49262205966860634</v>
      </c>
      <c r="AH173" s="27">
        <f t="shared" si="48"/>
        <v>0.4991595092365988</v>
      </c>
      <c r="AI173" s="27">
        <f t="shared" si="48"/>
        <v>0.50599092310260463</v>
      </c>
      <c r="AJ173" s="27">
        <f t="shared" si="48"/>
        <v>0.5135235300121368</v>
      </c>
      <c r="AK173" s="27">
        <f t="shared" si="48"/>
        <v>0.52061778131149139</v>
      </c>
      <c r="AL173" s="27">
        <f t="shared" si="48"/>
        <v>0.52787135481720149</v>
      </c>
      <c r="AM173" s="27">
        <f t="shared" si="48"/>
        <v>0.53518307163455714</v>
      </c>
      <c r="AN173" s="27">
        <f t="shared" si="48"/>
        <v>0.54299516928854008</v>
      </c>
      <c r="AO173" s="27">
        <f t="shared" si="48"/>
        <v>0.55035589748164571</v>
      </c>
      <c r="AP173" s="27">
        <f t="shared" si="48"/>
        <v>0.55782883884747447</v>
      </c>
      <c r="AQ173" s="27">
        <f t="shared" si="48"/>
        <v>0.56555321306487649</v>
      </c>
      <c r="AR173" s="27">
        <f t="shared" si="48"/>
        <v>0.57356920689044089</v>
      </c>
      <c r="AS173" s="27">
        <f t="shared" si="48"/>
        <v>0.58153362910775885</v>
      </c>
      <c r="AT173" s="27">
        <f t="shared" si="48"/>
        <v>0.582595714295291</v>
      </c>
      <c r="AU173" s="27">
        <f t="shared" si="48"/>
        <v>0.58226266191691678</v>
      </c>
      <c r="AV173" s="27">
        <f t="shared" si="48"/>
        <v>0.58185838920353994</v>
      </c>
      <c r="AW173" s="27">
        <f t="shared" si="48"/>
        <v>0.58084352408222484</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9.4871637196006525E-2</v>
      </c>
      <c r="L174" s="27">
        <f t="shared" si="48"/>
        <v>9.4048845784615517E-2</v>
      </c>
      <c r="M174" s="27">
        <f t="shared" si="48"/>
        <v>9.3735634002294274E-2</v>
      </c>
      <c r="N174" s="27">
        <f t="shared" si="48"/>
        <v>9.2483917307495084E-2</v>
      </c>
      <c r="O174" s="27">
        <f t="shared" si="48"/>
        <v>9.0667019955957356E-2</v>
      </c>
      <c r="P174" s="27">
        <f t="shared" si="48"/>
        <v>8.8322512540543865E-2</v>
      </c>
      <c r="Q174" s="27">
        <f t="shared" si="48"/>
        <v>8.6473330972337878E-2</v>
      </c>
      <c r="R174" s="27">
        <f t="shared" si="48"/>
        <v>8.4723794986300296E-2</v>
      </c>
      <c r="S174" s="27">
        <f t="shared" si="48"/>
        <v>7.4532236521614198E-2</v>
      </c>
      <c r="T174" s="27">
        <f t="shared" si="48"/>
        <v>7.5742875433824242E-2</v>
      </c>
      <c r="U174" s="27">
        <f t="shared" si="48"/>
        <v>7.5904634878193322E-2</v>
      </c>
      <c r="V174" s="27">
        <f t="shared" si="48"/>
        <v>7.5806928443022642E-2</v>
      </c>
      <c r="W174" s="27">
        <f t="shared" si="48"/>
        <v>7.5892286397700501E-2</v>
      </c>
      <c r="X174" s="27">
        <f t="shared" si="48"/>
        <v>7.6230801465466153E-2</v>
      </c>
      <c r="Y174" s="27">
        <f t="shared" si="48"/>
        <v>7.6674051999384291E-2</v>
      </c>
      <c r="Z174" s="27">
        <f t="shared" si="48"/>
        <v>7.7311114077535645E-2</v>
      </c>
      <c r="AA174" s="27">
        <f t="shared" si="48"/>
        <v>7.8061746179112407E-2</v>
      </c>
      <c r="AB174" s="27">
        <f t="shared" si="48"/>
        <v>7.8881069094071346E-2</v>
      </c>
      <c r="AC174" s="27">
        <f t="shared" si="48"/>
        <v>7.964979879873213E-2</v>
      </c>
      <c r="AD174" s="27">
        <f t="shared" si="48"/>
        <v>8.0141559774788873E-2</v>
      </c>
      <c r="AE174" s="27">
        <f t="shared" si="48"/>
        <v>8.0702746634930239E-2</v>
      </c>
      <c r="AF174" s="27">
        <f t="shared" si="48"/>
        <v>8.132576279000861E-2</v>
      </c>
      <c r="AG174" s="27">
        <f t="shared" si="48"/>
        <v>8.2256887791167577E-2</v>
      </c>
      <c r="AH174" s="27">
        <f t="shared" si="48"/>
        <v>8.291061437514162E-2</v>
      </c>
      <c r="AI174" s="27">
        <f t="shared" si="48"/>
        <v>8.3669505250008477E-2</v>
      </c>
      <c r="AJ174" s="27">
        <f t="shared" si="48"/>
        <v>8.4593210984080028E-2</v>
      </c>
      <c r="AK174" s="27">
        <f t="shared" si="48"/>
        <v>8.5215240839078665E-2</v>
      </c>
      <c r="AL174" s="27">
        <f t="shared" si="48"/>
        <v>8.578106616446779E-2</v>
      </c>
      <c r="AM174" s="27">
        <f t="shared" si="48"/>
        <v>8.6251014191196393E-2</v>
      </c>
      <c r="AN174" s="27">
        <f t="shared" si="48"/>
        <v>8.7308980908068726E-2</v>
      </c>
      <c r="AO174" s="27">
        <f t="shared" si="48"/>
        <v>8.8102031734706404E-2</v>
      </c>
      <c r="AP174" s="27">
        <f t="shared" si="48"/>
        <v>8.8840817700634192E-2</v>
      </c>
      <c r="AQ174" s="27">
        <f t="shared" si="48"/>
        <v>8.9572867586300398E-2</v>
      </c>
      <c r="AR174" s="27">
        <f t="shared" si="48"/>
        <v>9.0308232928721505E-2</v>
      </c>
      <c r="AS174" s="27">
        <f t="shared" si="48"/>
        <v>9.1000814242625849E-2</v>
      </c>
      <c r="AT174" s="27">
        <f t="shared" si="48"/>
        <v>8.9367283067039061E-2</v>
      </c>
      <c r="AU174" s="27">
        <f t="shared" si="48"/>
        <v>8.7294816512801618E-2</v>
      </c>
      <c r="AV174" s="27">
        <f t="shared" si="48"/>
        <v>8.5221774923965918E-2</v>
      </c>
      <c r="AW174" s="27">
        <f t="shared" si="48"/>
        <v>8.298664847702153E-2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6.968944973410629E-2</v>
      </c>
      <c r="L175" s="27">
        <f t="shared" si="48"/>
        <v>6.9085055392441017E-2</v>
      </c>
      <c r="M175" s="27">
        <f t="shared" si="48"/>
        <v>6.8854980763127821E-2</v>
      </c>
      <c r="N175" s="27">
        <f t="shared" si="48"/>
        <v>6.7935512624264269E-2</v>
      </c>
      <c r="O175" s="27">
        <f t="shared" si="48"/>
        <v>6.6600882165738284E-2</v>
      </c>
      <c r="P175" s="27">
        <f t="shared" si="48"/>
        <v>6.4878687456057696E-2</v>
      </c>
      <c r="Q175" s="27">
        <f t="shared" si="48"/>
        <v>6.3520342119606055E-2</v>
      </c>
      <c r="R175" s="27">
        <f t="shared" si="48"/>
        <v>6.2235193009076005E-2</v>
      </c>
      <c r="S175" s="27">
        <f t="shared" si="48"/>
        <v>5.4748823822998088E-2</v>
      </c>
      <c r="T175" s="27">
        <f t="shared" si="48"/>
        <v>5.5638117632108908E-2</v>
      </c>
      <c r="U175" s="27">
        <f t="shared" si="48"/>
        <v>5.5756940570139218E-2</v>
      </c>
      <c r="V175" s="27">
        <f t="shared" si="48"/>
        <v>5.5685168775071965E-2</v>
      </c>
      <c r="W175" s="27">
        <f t="shared" si="48"/>
        <v>5.5747869800033094E-2</v>
      </c>
      <c r="X175" s="27">
        <f t="shared" si="48"/>
        <v>5.599653135470356E-2</v>
      </c>
      <c r="Y175" s="27">
        <f t="shared" si="48"/>
        <v>5.6322127989441549E-2</v>
      </c>
      <c r="Z175" s="27">
        <f t="shared" si="48"/>
        <v>5.6790091935094891E-2</v>
      </c>
      <c r="AA175" s="27">
        <f t="shared" si="48"/>
        <v>5.7341480523483673E-2</v>
      </c>
      <c r="AB175" s="27">
        <f t="shared" si="48"/>
        <v>5.7943327026670585E-2</v>
      </c>
      <c r="AC175" s="27">
        <f t="shared" si="48"/>
        <v>5.8508009493374417E-2</v>
      </c>
      <c r="AD175" s="27">
        <f t="shared" si="48"/>
        <v>5.8869240234563143E-2</v>
      </c>
      <c r="AE175" s="27">
        <f t="shared" si="48"/>
        <v>5.9281468848268432E-2</v>
      </c>
      <c r="AF175" s="27">
        <f t="shared" si="48"/>
        <v>5.9739115140733788E-2</v>
      </c>
      <c r="AG175" s="27">
        <f t="shared" si="48"/>
        <v>6.0423087620626544E-2</v>
      </c>
      <c r="AH175" s="27">
        <f t="shared" si="48"/>
        <v>6.0903292740514849E-2</v>
      </c>
      <c r="AI175" s="27">
        <f t="shared" si="48"/>
        <v>6.1460747940412383E-2</v>
      </c>
      <c r="AJ175" s="27">
        <f t="shared" si="48"/>
        <v>6.2139270481250258E-2</v>
      </c>
      <c r="AK175" s="27">
        <f t="shared" si="48"/>
        <v>6.2596192271515999E-2</v>
      </c>
      <c r="AL175" s="27">
        <f t="shared" si="48"/>
        <v>6.3011828142651272E-2</v>
      </c>
      <c r="AM175" s="27">
        <f t="shared" si="48"/>
        <v>6.3357035839643805E-2</v>
      </c>
      <c r="AN175" s="27">
        <f t="shared" si="48"/>
        <v>6.4134181892088374E-2</v>
      </c>
      <c r="AO175" s="27">
        <f t="shared" si="48"/>
        <v>6.4716729820563326E-2</v>
      </c>
      <c r="AP175" s="27">
        <f t="shared" si="48"/>
        <v>6.5259416644133331E-2</v>
      </c>
      <c r="AQ175" s="27">
        <f t="shared" si="48"/>
        <v>6.5797155374251307E-2</v>
      </c>
      <c r="AR175" s="27">
        <f t="shared" si="48"/>
        <v>6.6337329525151464E-2</v>
      </c>
      <c r="AS175" s="27">
        <f t="shared" si="48"/>
        <v>6.684607599657999E-2</v>
      </c>
      <c r="AT175" s="27">
        <f t="shared" si="48"/>
        <v>6.5646140039799211E-2</v>
      </c>
      <c r="AU175" s="27">
        <f t="shared" si="48"/>
        <v>6.412377721329128E-2</v>
      </c>
      <c r="AV175" s="27">
        <f t="shared" si="48"/>
        <v>6.2600991986096338E-2</v>
      </c>
      <c r="AW175" s="27">
        <f t="shared" si="48"/>
        <v>6.0959144783102562E-2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0.48695387967725967</v>
      </c>
      <c r="M176" s="27">
        <f t="shared" si="48"/>
        <v>0.50580611066616821</v>
      </c>
      <c r="N176" s="27">
        <f t="shared" si="48"/>
        <v>0.51986569055899423</v>
      </c>
      <c r="O176" s="27">
        <f t="shared" si="48"/>
        <v>0.53070826286138573</v>
      </c>
      <c r="P176" s="27">
        <f t="shared" si="48"/>
        <v>0.53817886796858139</v>
      </c>
      <c r="Q176" s="27">
        <f t="shared" si="48"/>
        <v>0.54837935702304763</v>
      </c>
      <c r="R176" s="27">
        <f t="shared" si="48"/>
        <v>0.5590724478102268</v>
      </c>
      <c r="S176" s="27">
        <f t="shared" si="48"/>
        <v>0.51169796682687108</v>
      </c>
      <c r="T176" s="27">
        <f t="shared" si="48"/>
        <v>0.5325379888835422</v>
      </c>
      <c r="U176" s="27">
        <f t="shared" si="48"/>
        <v>0.54635641265898882</v>
      </c>
      <c r="V176" s="27">
        <f t="shared" si="48"/>
        <v>0.55845406828956323</v>
      </c>
      <c r="W176" s="27">
        <f t="shared" si="48"/>
        <v>0.57204449891076126</v>
      </c>
      <c r="X176" s="27">
        <f t="shared" si="48"/>
        <v>0.58777208809358217</v>
      </c>
      <c r="Y176" s="27">
        <f t="shared" si="48"/>
        <v>0.60460927816492771</v>
      </c>
      <c r="Z176" s="27">
        <f t="shared" si="48"/>
        <v>0.62334145248933948</v>
      </c>
      <c r="AA176" s="27">
        <f t="shared" si="48"/>
        <v>0.64342396041395933</v>
      </c>
      <c r="AB176" s="27">
        <f t="shared" si="48"/>
        <v>0.66455461770484803</v>
      </c>
      <c r="AC176" s="27">
        <f t="shared" si="48"/>
        <v>0.68575948234334294</v>
      </c>
      <c r="AD176" s="27">
        <f t="shared" si="48"/>
        <v>0.71287543837821099</v>
      </c>
      <c r="AE176" s="27">
        <f t="shared" si="48"/>
        <v>0.7417193725046457</v>
      </c>
      <c r="AF176" s="27">
        <f t="shared" si="48"/>
        <v>0.77234362236743315</v>
      </c>
      <c r="AG176" s="27">
        <f t="shared" si="48"/>
        <v>0.80729135132689867</v>
      </c>
      <c r="AH176" s="27">
        <f t="shared" si="48"/>
        <v>0.84100198525996428</v>
      </c>
      <c r="AI176" s="27">
        <f t="shared" si="48"/>
        <v>0.87729357775588912</v>
      </c>
      <c r="AJ176" s="27">
        <f t="shared" si="48"/>
        <v>0.91701174068829661</v>
      </c>
      <c r="AK176" s="27">
        <f t="shared" si="48"/>
        <v>0.95520794324489366</v>
      </c>
      <c r="AL176" s="27">
        <f t="shared" si="48"/>
        <v>0.99449350898331523</v>
      </c>
      <c r="AM176" s="27">
        <f t="shared" si="48"/>
        <v>1.0344329037460425</v>
      </c>
      <c r="AN176" s="27">
        <f t="shared" si="48"/>
        <v>1.0766661756255453</v>
      </c>
      <c r="AO176" s="27">
        <f t="shared" si="48"/>
        <v>1.1172061166332292</v>
      </c>
      <c r="AP176" s="27">
        <f t="shared" si="48"/>
        <v>1.1585952153643599</v>
      </c>
      <c r="AQ176" s="27">
        <f t="shared" si="48"/>
        <v>1.201487975498347</v>
      </c>
      <c r="AR176" s="27">
        <f t="shared" si="48"/>
        <v>1.2460958696613949</v>
      </c>
      <c r="AS176" s="27">
        <f t="shared" si="48"/>
        <v>1.2918539906518716</v>
      </c>
      <c r="AT176" s="27">
        <f t="shared" si="48"/>
        <v>1.3054468368208498</v>
      </c>
      <c r="AU176" s="27">
        <f t="shared" si="48"/>
        <v>1.3123681290561504</v>
      </c>
      <c r="AV176" s="27">
        <f t="shared" si="48"/>
        <v>1.3188161369223268</v>
      </c>
      <c r="AW176" s="27">
        <f t="shared" si="48"/>
        <v>1.3221908604573658</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3.677952184356148E-2</v>
      </c>
      <c r="T177" s="27">
        <f t="shared" si="48"/>
        <v>3.6834860219034628E-2</v>
      </c>
      <c r="U177" s="27">
        <f t="shared" si="48"/>
        <v>3.6896376631612285E-2</v>
      </c>
      <c r="V177" s="27">
        <f t="shared" si="48"/>
        <v>3.6965707972549396E-2</v>
      </c>
      <c r="W177" s="27">
        <f t="shared" si="48"/>
        <v>3.7043658540968798E-2</v>
      </c>
      <c r="X177" s="27">
        <f t="shared" si="48"/>
        <v>3.7130040360762007E-2</v>
      </c>
      <c r="Y177" s="27">
        <f t="shared" si="48"/>
        <v>3.7183149704801598E-2</v>
      </c>
      <c r="Z177" s="27">
        <f t="shared" si="48"/>
        <v>3.7243398425268893E-2</v>
      </c>
      <c r="AA177" s="27">
        <f t="shared" si="48"/>
        <v>3.731024170777434E-2</v>
      </c>
      <c r="AB177" s="27">
        <f t="shared" si="48"/>
        <v>3.7383266626162065E-2</v>
      </c>
      <c r="AC177" s="27">
        <f t="shared" si="48"/>
        <v>3.7461839315427355E-2</v>
      </c>
      <c r="AD177" s="27">
        <f t="shared" si="48"/>
        <v>3.751421839603386E-2</v>
      </c>
      <c r="AE177" s="27">
        <f t="shared" si="48"/>
        <v>3.7571937103938628E-2</v>
      </c>
      <c r="AF177" s="27">
        <f t="shared" si="48"/>
        <v>3.7634795424894132E-2</v>
      </c>
      <c r="AG177" s="27">
        <f t="shared" si="48"/>
        <v>3.7703515641667906E-2</v>
      </c>
      <c r="AH177" s="27">
        <f t="shared" si="48"/>
        <v>3.7775887703186586E-2</v>
      </c>
      <c r="AI177" s="27">
        <f t="shared" si="48"/>
        <v>3.7821975285738392E-2</v>
      </c>
      <c r="AJ177" s="27">
        <f t="shared" si="48"/>
        <v>3.787282708585004E-2</v>
      </c>
      <c r="AK177" s="27">
        <f t="shared" si="48"/>
        <v>3.7926542543058335E-2</v>
      </c>
      <c r="AL177" s="27">
        <f t="shared" si="48"/>
        <v>3.7983917088643106E-2</v>
      </c>
      <c r="AM177" s="27">
        <f t="shared" si="48"/>
        <v>3.8044675703025055E-2</v>
      </c>
      <c r="AN177" s="27">
        <f t="shared" si="48"/>
        <v>3.808070756949597E-2</v>
      </c>
      <c r="AO177" s="27">
        <f t="shared" si="48"/>
        <v>3.8118944366269662E-2</v>
      </c>
      <c r="AP177" s="27">
        <f t="shared" si="48"/>
        <v>3.8160155502344681E-2</v>
      </c>
      <c r="AQ177" s="27">
        <f t="shared" si="48"/>
        <v>3.8204461659089209E-2</v>
      </c>
      <c r="AR177" s="27">
        <f t="shared" si="48"/>
        <v>3.8251836865412295E-2</v>
      </c>
      <c r="AS177" s="27">
        <f t="shared" si="48"/>
        <v>3.8272701128160079E-2</v>
      </c>
      <c r="AT177" s="27">
        <f t="shared" si="48"/>
        <v>3.82852404134746E-2</v>
      </c>
      <c r="AU177" s="27">
        <f t="shared" si="48"/>
        <v>3.8297878043177927E-2</v>
      </c>
      <c r="AV177" s="27">
        <f t="shared" si="48"/>
        <v>3.8312584557463551E-2</v>
      </c>
      <c r="AW177" s="27">
        <f t="shared" si="48"/>
        <v>3.8328460211067915E-2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4.2003967051393596E-3</v>
      </c>
      <c r="T178" s="27">
        <f t="shared" si="48"/>
        <v>4.2067166113902849E-3</v>
      </c>
      <c r="U178" s="27">
        <f t="shared" si="48"/>
        <v>4.2137420789263294E-3</v>
      </c>
      <c r="V178" s="27">
        <f t="shared" si="48"/>
        <v>4.2216600485310944E-3</v>
      </c>
      <c r="W178" s="27">
        <f t="shared" si="48"/>
        <v>4.2305623749981239E-3</v>
      </c>
      <c r="X178" s="27">
        <f t="shared" si="48"/>
        <v>4.2404275905598334E-3</v>
      </c>
      <c r="Y178" s="27">
        <f t="shared" si="48"/>
        <v>4.2464929307963074E-3</v>
      </c>
      <c r="Z178" s="27">
        <f t="shared" si="48"/>
        <v>4.2533736218508594E-3</v>
      </c>
      <c r="AA178" s="27">
        <f t="shared" si="48"/>
        <v>4.2610074433233293E-3</v>
      </c>
      <c r="AB178" s="27">
        <f t="shared" si="48"/>
        <v>4.2693472370784937E-3</v>
      </c>
      <c r="AC178" s="27">
        <f t="shared" si="48"/>
        <v>4.27832061271148E-3</v>
      </c>
      <c r="AD178" s="27">
        <f t="shared" si="48"/>
        <v>4.2843025533830731E-3</v>
      </c>
      <c r="AE178" s="27">
        <f t="shared" si="48"/>
        <v>4.2908943049436111E-3</v>
      </c>
      <c r="AF178" s="27">
        <f t="shared" si="48"/>
        <v>4.2980730248126479E-3</v>
      </c>
      <c r="AG178" s="27">
        <f t="shared" si="48"/>
        <v>4.305921201125021E-3</v>
      </c>
      <c r="AH178" s="27">
        <f t="shared" si="48"/>
        <v>4.3141864355138804E-3</v>
      </c>
      <c r="AI178" s="27">
        <f t="shared" si="48"/>
        <v>4.3194498571190289E-3</v>
      </c>
      <c r="AJ178" s="27">
        <f t="shared" si="48"/>
        <v>4.3252573750782869E-3</v>
      </c>
      <c r="AK178" s="27">
        <f t="shared" si="48"/>
        <v>4.3313919363276799E-3</v>
      </c>
      <c r="AL178" s="27">
        <f t="shared" si="48"/>
        <v>4.337944382910814E-3</v>
      </c>
      <c r="AM178" s="27">
        <f t="shared" si="48"/>
        <v>4.3448833062808435E-3</v>
      </c>
      <c r="AN178" s="27">
        <f t="shared" si="48"/>
        <v>4.3489983171787058E-3</v>
      </c>
      <c r="AO178" s="27">
        <f t="shared" si="48"/>
        <v>4.3533651416270075E-3</v>
      </c>
      <c r="AP178" s="27">
        <f t="shared" si="48"/>
        <v>4.3580716498007903E-3</v>
      </c>
      <c r="AQ178" s="27">
        <f t="shared" ref="L178:AW185" si="49">AQ1400</f>
        <v>4.3631316240875326E-3</v>
      </c>
      <c r="AR178" s="27">
        <f t="shared" si="49"/>
        <v>4.3685420984648574E-3</v>
      </c>
      <c r="AS178" s="27">
        <f t="shared" si="49"/>
        <v>4.3709248967207367E-3</v>
      </c>
      <c r="AT178" s="27">
        <f t="shared" si="49"/>
        <v>4.372356942872504E-3</v>
      </c>
      <c r="AU178" s="27">
        <f t="shared" si="49"/>
        <v>4.3738002204222349E-3</v>
      </c>
      <c r="AV178" s="27">
        <f t="shared" si="49"/>
        <v>4.3754797744526581E-3</v>
      </c>
      <c r="AW178" s="27">
        <f t="shared" si="49"/>
        <v>4.3772928497660176E-3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1.5789672763163298E-2</v>
      </c>
      <c r="L179" s="27">
        <f t="shared" si="49"/>
        <v>1.5830718290757023E-2</v>
      </c>
      <c r="M179" s="27">
        <f t="shared" si="49"/>
        <v>1.5887339145574744E-2</v>
      </c>
      <c r="N179" s="27">
        <f t="shared" si="49"/>
        <v>1.5956318300360574E-2</v>
      </c>
      <c r="O179" s="27">
        <f t="shared" si="49"/>
        <v>1.6037557372574476E-2</v>
      </c>
      <c r="P179" s="27">
        <f t="shared" si="49"/>
        <v>1.6130561898613765E-2</v>
      </c>
      <c r="Q179" s="27">
        <f t="shared" si="49"/>
        <v>1.623065478441902E-2</v>
      </c>
      <c r="R179" s="27">
        <f t="shared" si="49"/>
        <v>1.6337439810579345E-2</v>
      </c>
      <c r="S179" s="27">
        <f t="shared" si="49"/>
        <v>1.6434281727692551E-2</v>
      </c>
      <c r="T179" s="27">
        <f t="shared" si="49"/>
        <v>1.6481585234032672E-2</v>
      </c>
      <c r="U179" s="27">
        <f t="shared" si="49"/>
        <v>1.6531710133039321E-2</v>
      </c>
      <c r="V179" s="27">
        <f t="shared" si="49"/>
        <v>1.6585844105609673E-2</v>
      </c>
      <c r="W179" s="27">
        <f t="shared" si="49"/>
        <v>1.664459232380602E-2</v>
      </c>
      <c r="X179" s="27">
        <f t="shared" si="49"/>
        <v>1.6707879561632135E-2</v>
      </c>
      <c r="Y179" s="27">
        <f t="shared" si="49"/>
        <v>1.6747848756939958E-2</v>
      </c>
      <c r="Z179" s="27">
        <f t="shared" si="49"/>
        <v>1.6791699804759995E-2</v>
      </c>
      <c r="AA179" s="27">
        <f t="shared" si="49"/>
        <v>1.6839101664608638E-2</v>
      </c>
      <c r="AB179" s="27">
        <f t="shared" si="49"/>
        <v>1.6889809022184919E-2</v>
      </c>
      <c r="AC179" s="27">
        <f t="shared" si="49"/>
        <v>1.6943427901942632E-2</v>
      </c>
      <c r="AD179" s="27">
        <f t="shared" si="49"/>
        <v>1.697897580778833E-2</v>
      </c>
      <c r="AE179" s="27">
        <f t="shared" si="49"/>
        <v>1.701742994277386E-2</v>
      </c>
      <c r="AF179" s="27">
        <f t="shared" si="49"/>
        <v>1.7058675301274421E-2</v>
      </c>
      <c r="AG179" s="27">
        <f t="shared" si="49"/>
        <v>1.7103202112831298E-2</v>
      </c>
      <c r="AH179" s="27">
        <f t="shared" si="49"/>
        <v>1.714956928422922E-2</v>
      </c>
      <c r="AI179" s="27">
        <f t="shared" si="49"/>
        <v>1.7178174333957786E-2</v>
      </c>
      <c r="AJ179" s="27">
        <f t="shared" si="49"/>
        <v>1.7209451686559272E-2</v>
      </c>
      <c r="AK179" s="27">
        <f t="shared" si="49"/>
        <v>1.7242167233947919E-2</v>
      </c>
      <c r="AL179" s="27">
        <f t="shared" si="49"/>
        <v>1.7276851642037468E-2</v>
      </c>
      <c r="AM179" s="27">
        <f t="shared" si="49"/>
        <v>1.7313334077231221E-2</v>
      </c>
      <c r="AN179" s="27">
        <f t="shared" si="49"/>
        <v>1.733336669872344E-2</v>
      </c>
      <c r="AO179" s="27">
        <f t="shared" si="49"/>
        <v>1.735451120589698E-2</v>
      </c>
      <c r="AP179" s="27">
        <f t="shared" si="49"/>
        <v>1.737727391777745E-2</v>
      </c>
      <c r="AQ179" s="27">
        <f t="shared" si="49"/>
        <v>1.7401737746311277E-2</v>
      </c>
      <c r="AR179" s="27">
        <f t="shared" si="49"/>
        <v>1.7427889749520854E-2</v>
      </c>
      <c r="AS179" s="27">
        <f t="shared" si="49"/>
        <v>1.7436685770271944E-2</v>
      </c>
      <c r="AT179" s="27">
        <f t="shared" si="49"/>
        <v>1.7439913147864951E-2</v>
      </c>
      <c r="AU179" s="27">
        <f t="shared" si="49"/>
        <v>1.7443014626330623E-2</v>
      </c>
      <c r="AV179" s="27">
        <f t="shared" si="49"/>
        <v>1.7447262039258955E-2</v>
      </c>
      <c r="AW179" s="27">
        <f t="shared" si="49"/>
        <v>1.745208223177273E-2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2.6592218800664796E-2</v>
      </c>
      <c r="L180" s="27">
        <f t="shared" si="49"/>
        <v>2.6661345733624889E-2</v>
      </c>
      <c r="M180" s="27">
        <f t="shared" si="49"/>
        <v>2.6756703894783632E-2</v>
      </c>
      <c r="N180" s="27">
        <f t="shared" si="49"/>
        <v>2.6872875319249701E-2</v>
      </c>
      <c r="O180" s="27">
        <f t="shared" si="49"/>
        <v>2.7009694315810226E-2</v>
      </c>
      <c r="P180" s="27">
        <f t="shared" si="49"/>
        <v>2.7166328132291764E-2</v>
      </c>
      <c r="Q180" s="27">
        <f t="shared" si="49"/>
        <v>2.7334899828466049E-2</v>
      </c>
      <c r="R180" s="27">
        <f t="shared" si="49"/>
        <v>2.7514742110372921E-2</v>
      </c>
      <c r="S180" s="27">
        <f t="shared" si="49"/>
        <v>2.7677838679097139E-2</v>
      </c>
      <c r="T180" s="27">
        <f t="shared" si="49"/>
        <v>2.7757505003377762E-2</v>
      </c>
      <c r="U180" s="27">
        <f t="shared" si="49"/>
        <v>2.7841922983518282E-2</v>
      </c>
      <c r="V180" s="27">
        <f t="shared" si="49"/>
        <v>2.7933092855416987E-2</v>
      </c>
      <c r="W180" s="27">
        <f t="shared" si="49"/>
        <v>2.8032033821189951E-2</v>
      </c>
      <c r="X180" s="27">
        <f t="shared" si="49"/>
        <v>2.8138619188778323E-2</v>
      </c>
      <c r="Y180" s="27">
        <f t="shared" si="49"/>
        <v>2.8205933413895875E-2</v>
      </c>
      <c r="Z180" s="27">
        <f t="shared" si="49"/>
        <v>2.827978527110404E-2</v>
      </c>
      <c r="AA180" s="27">
        <f t="shared" si="49"/>
        <v>2.8359617237704034E-2</v>
      </c>
      <c r="AB180" s="27">
        <f t="shared" si="49"/>
        <v>2.8445016166972394E-2</v>
      </c>
      <c r="AC180" s="27">
        <f t="shared" si="49"/>
        <v>2.8535318543959586E-2</v>
      </c>
      <c r="AD180" s="27">
        <f t="shared" si="49"/>
        <v>2.8595186642832383E-2</v>
      </c>
      <c r="AE180" s="27">
        <f t="shared" si="49"/>
        <v>2.8659949275134131E-2</v>
      </c>
      <c r="AF180" s="27">
        <f t="shared" si="49"/>
        <v>2.8729412753840135E-2</v>
      </c>
      <c r="AG180" s="27">
        <f t="shared" si="49"/>
        <v>2.8804402700318244E-2</v>
      </c>
      <c r="AH180" s="27">
        <f t="shared" si="49"/>
        <v>2.8882492093649934E-2</v>
      </c>
      <c r="AI180" s="27">
        <f t="shared" si="49"/>
        <v>2.8930667363181839E-2</v>
      </c>
      <c r="AJ180" s="27">
        <f t="shared" si="49"/>
        <v>2.8983343198606671E-2</v>
      </c>
      <c r="AK180" s="27">
        <f t="shared" si="49"/>
        <v>2.90384411735547E-2</v>
      </c>
      <c r="AL180" s="27">
        <f t="shared" si="49"/>
        <v>2.909685501041652E-2</v>
      </c>
      <c r="AM180" s="27">
        <f t="shared" si="49"/>
        <v>2.915829699934213E-2</v>
      </c>
      <c r="AN180" s="27">
        <f t="shared" si="49"/>
        <v>2.9192034991374152E-2</v>
      </c>
      <c r="AO180" s="27">
        <f t="shared" si="49"/>
        <v>2.9227645568592885E-2</v>
      </c>
      <c r="AP180" s="27">
        <f t="shared" si="49"/>
        <v>2.9265981449513357E-2</v>
      </c>
      <c r="AQ180" s="27">
        <f t="shared" si="49"/>
        <v>2.9307182270507649E-2</v>
      </c>
      <c r="AR180" s="27">
        <f t="shared" si="49"/>
        <v>2.9351226235310213E-2</v>
      </c>
      <c r="AS180" s="27">
        <f t="shared" si="49"/>
        <v>2.9366040076730274E-2</v>
      </c>
      <c r="AT180" s="27">
        <f t="shared" si="49"/>
        <v>2.9371475473169002E-2</v>
      </c>
      <c r="AU180" s="27">
        <f t="shared" si="49"/>
        <v>2.9376698836262195E-2</v>
      </c>
      <c r="AV180" s="27">
        <f t="shared" si="49"/>
        <v>2.9383852127886485E-2</v>
      </c>
      <c r="AW180" s="27">
        <f t="shared" si="49"/>
        <v>2.9391970067752009E-2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4.1536453250924088E-3</v>
      </c>
      <c r="M181" s="27">
        <f t="shared" si="49"/>
        <v>4.1840370126470534E-3</v>
      </c>
      <c r="N181" s="27">
        <f t="shared" si="49"/>
        <v>4.1905340987284578E-3</v>
      </c>
      <c r="O181" s="27">
        <f t="shared" si="49"/>
        <v>4.1812329246154606E-3</v>
      </c>
      <c r="P181" s="27">
        <f t="shared" si="49"/>
        <v>4.1564738854214557E-3</v>
      </c>
      <c r="Q181" s="27">
        <f t="shared" si="49"/>
        <v>4.1427460620707141E-3</v>
      </c>
      <c r="R181" s="27">
        <f t="shared" si="49"/>
        <v>4.130408792135833E-3</v>
      </c>
      <c r="S181" s="27">
        <f t="shared" si="49"/>
        <v>3.8942775806247638E-3</v>
      </c>
      <c r="T181" s="27">
        <f t="shared" si="49"/>
        <v>3.9425052238853163E-3</v>
      </c>
      <c r="U181" s="27">
        <f t="shared" si="49"/>
        <v>3.962716571769458E-3</v>
      </c>
      <c r="V181" s="27">
        <f t="shared" si="49"/>
        <v>3.9755865195643877E-3</v>
      </c>
      <c r="W181" s="27">
        <f t="shared" si="49"/>
        <v>3.9930795267340601E-3</v>
      </c>
      <c r="X181" s="27">
        <f t="shared" si="49"/>
        <v>4.0172958864803281E-3</v>
      </c>
      <c r="Y181" s="27">
        <f t="shared" si="49"/>
        <v>4.0482572067197936E-3</v>
      </c>
      <c r="Z181" s="27">
        <f t="shared" si="49"/>
        <v>4.0847260501190022E-3</v>
      </c>
      <c r="AA181" s="27">
        <f t="shared" si="49"/>
        <v>4.1246013975712904E-3</v>
      </c>
      <c r="AB181" s="27">
        <f t="shared" si="49"/>
        <v>4.166707245953109E-3</v>
      </c>
      <c r="AC181" s="27">
        <f t="shared" si="49"/>
        <v>4.2076617517569177E-3</v>
      </c>
      <c r="AD181" s="27">
        <f t="shared" si="49"/>
        <v>4.2640751433137931E-3</v>
      </c>
      <c r="AE181" s="27">
        <f t="shared" si="49"/>
        <v>4.3242026523805516E-3</v>
      </c>
      <c r="AF181" s="27">
        <f t="shared" si="49"/>
        <v>4.3880305789596773E-3</v>
      </c>
      <c r="AG181" s="27">
        <f t="shared" si="49"/>
        <v>4.4634772851901774E-3</v>
      </c>
      <c r="AH181" s="27">
        <f t="shared" si="49"/>
        <v>4.5325609591283702E-3</v>
      </c>
      <c r="AI181" s="27">
        <f t="shared" si="49"/>
        <v>4.6108934889704384E-3</v>
      </c>
      <c r="AJ181" s="27">
        <f t="shared" si="49"/>
        <v>4.6974397037173703E-3</v>
      </c>
      <c r="AK181" s="27">
        <f t="shared" si="49"/>
        <v>4.7768797267353849E-3</v>
      </c>
      <c r="AL181" s="27">
        <f t="shared" si="49"/>
        <v>4.8572490905313811E-3</v>
      </c>
      <c r="AM181" s="27">
        <f t="shared" si="49"/>
        <v>4.9371936324104065E-3</v>
      </c>
      <c r="AN181" s="27">
        <f t="shared" si="49"/>
        <v>5.0291147653371022E-3</v>
      </c>
      <c r="AO181" s="27">
        <f t="shared" si="49"/>
        <v>5.1140416699349605E-3</v>
      </c>
      <c r="AP181" s="27">
        <f t="shared" si="49"/>
        <v>5.1994470851540377E-3</v>
      </c>
      <c r="AQ181" s="27">
        <f t="shared" si="49"/>
        <v>5.2871518568294437E-3</v>
      </c>
      <c r="AR181" s="27">
        <f t="shared" si="49"/>
        <v>5.3776591442236668E-3</v>
      </c>
      <c r="AS181" s="27">
        <f t="shared" si="49"/>
        <v>5.4734888709334932E-3</v>
      </c>
      <c r="AT181" s="27">
        <f t="shared" si="49"/>
        <v>5.4785507754715034E-3</v>
      </c>
      <c r="AU181" s="27">
        <f t="shared" si="49"/>
        <v>5.4650141561279689E-3</v>
      </c>
      <c r="AV181" s="27">
        <f t="shared" si="49"/>
        <v>5.4501889243389621E-3</v>
      </c>
      <c r="AW181" s="27">
        <f t="shared" si="49"/>
        <v>5.4271120804957711E-3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23.152530650802607</v>
      </c>
      <c r="M183" s="27">
        <f t="shared" si="49"/>
        <v>23.162916433064304</v>
      </c>
      <c r="N183" s="27">
        <f t="shared" si="49"/>
        <v>22.950263110497293</v>
      </c>
      <c r="O183" s="27">
        <f t="shared" si="49"/>
        <v>22.602951186820604</v>
      </c>
      <c r="P183" s="27">
        <f t="shared" si="49"/>
        <v>22.12653281137495</v>
      </c>
      <c r="Q183" s="27">
        <f t="shared" si="49"/>
        <v>21.780600237355962</v>
      </c>
      <c r="R183" s="27">
        <f t="shared" si="49"/>
        <v>21.465278056857684</v>
      </c>
      <c r="S183" s="27">
        <f t="shared" si="49"/>
        <v>18.952764061123471</v>
      </c>
      <c r="T183" s="27">
        <f t="shared" si="49"/>
        <v>19.192437404385082</v>
      </c>
      <c r="U183" s="27">
        <f t="shared" si="49"/>
        <v>19.16188381493906</v>
      </c>
      <c r="V183" s="27">
        <f t="shared" si="49"/>
        <v>19.067161819830357</v>
      </c>
      <c r="W183" s="27">
        <f t="shared" si="49"/>
        <v>19.023014833949627</v>
      </c>
      <c r="X183" s="27">
        <f t="shared" si="49"/>
        <v>19.047158691102929</v>
      </c>
      <c r="Y183" s="27">
        <f t="shared" si="49"/>
        <v>19.107557388350624</v>
      </c>
      <c r="Z183" s="27">
        <f t="shared" si="49"/>
        <v>19.220069470327349</v>
      </c>
      <c r="AA183" s="27">
        <f t="shared" si="49"/>
        <v>19.363733269377779</v>
      </c>
      <c r="AB183" s="27">
        <f t="shared" si="49"/>
        <v>19.526814653527239</v>
      </c>
      <c r="AC183" s="27">
        <f t="shared" si="49"/>
        <v>19.678533510488652</v>
      </c>
      <c r="AD183" s="27">
        <f t="shared" si="49"/>
        <v>19.94011220789903</v>
      </c>
      <c r="AE183" s="27">
        <f t="shared" si="49"/>
        <v>20.229209616472616</v>
      </c>
      <c r="AF183" s="27">
        <f t="shared" si="49"/>
        <v>20.544636843099951</v>
      </c>
      <c r="AG183" s="27">
        <f t="shared" si="49"/>
        <v>20.952509931958954</v>
      </c>
      <c r="AH183" s="27">
        <f t="shared" si="49"/>
        <v>21.298876108261318</v>
      </c>
      <c r="AI183" s="27">
        <f t="shared" si="49"/>
        <v>21.689964335141735</v>
      </c>
      <c r="AJ183" s="27">
        <f t="shared" si="49"/>
        <v>22.138882076406748</v>
      </c>
      <c r="AK183" s="27">
        <f t="shared" si="49"/>
        <v>22.51939739465093</v>
      </c>
      <c r="AL183" s="27">
        <f t="shared" si="49"/>
        <v>22.897962758558627</v>
      </c>
      <c r="AM183" s="27">
        <f t="shared" si="49"/>
        <v>23.263720022638473</v>
      </c>
      <c r="AN183" s="27">
        <f t="shared" si="49"/>
        <v>23.688580424169185</v>
      </c>
      <c r="AO183" s="27">
        <f t="shared" si="49"/>
        <v>24.047211046094372</v>
      </c>
      <c r="AP183" s="27">
        <f t="shared" si="49"/>
        <v>24.398726331558311</v>
      </c>
      <c r="AQ183" s="27">
        <f t="shared" si="49"/>
        <v>24.756823950429663</v>
      </c>
      <c r="AR183" s="27">
        <f t="shared" si="49"/>
        <v>25.12472766522658</v>
      </c>
      <c r="AS183" s="27">
        <f t="shared" si="49"/>
        <v>25.493010046301183</v>
      </c>
      <c r="AT183" s="27">
        <f t="shared" si="49"/>
        <v>25.19077587167887</v>
      </c>
      <c r="AU183" s="27">
        <f t="shared" si="49"/>
        <v>24.75992776217636</v>
      </c>
      <c r="AV183" s="27">
        <f t="shared" si="49"/>
        <v>24.32756296602286</v>
      </c>
      <c r="AW183" s="27">
        <f t="shared" si="49"/>
        <v>23.845267710012767</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7.7508449141861155E-2</v>
      </c>
      <c r="M184" s="27">
        <f t="shared" si="49"/>
        <v>7.7543217949140597E-2</v>
      </c>
      <c r="N184" s="27">
        <f t="shared" si="49"/>
        <v>7.6831311787104617E-2</v>
      </c>
      <c r="O184" s="27">
        <f t="shared" si="49"/>
        <v>7.5668604825232036E-2</v>
      </c>
      <c r="P184" s="27">
        <f t="shared" si="49"/>
        <v>7.4073684167079393E-2</v>
      </c>
      <c r="Q184" s="27">
        <f t="shared" si="49"/>
        <v>7.2915594897087016E-2</v>
      </c>
      <c r="R184" s="27">
        <f t="shared" si="49"/>
        <v>7.1859980996426695E-2</v>
      </c>
      <c r="S184" s="27">
        <f t="shared" si="49"/>
        <v>6.3448759510803532E-2</v>
      </c>
      <c r="T184" s="27">
        <f t="shared" si="49"/>
        <v>6.4251121439053843E-2</v>
      </c>
      <c r="U184" s="27">
        <f t="shared" si="49"/>
        <v>6.4148836234494744E-2</v>
      </c>
      <c r="V184" s="27">
        <f t="shared" si="49"/>
        <v>6.3831732456457235E-2</v>
      </c>
      <c r="W184" s="27">
        <f t="shared" si="49"/>
        <v>6.3683940214584789E-2</v>
      </c>
      <c r="X184" s="27">
        <f t="shared" si="49"/>
        <v>6.3764767358385155E-2</v>
      </c>
      <c r="Y184" s="27">
        <f t="shared" si="49"/>
        <v>6.3966965961400293E-2</v>
      </c>
      <c r="Z184" s="27">
        <f t="shared" si="49"/>
        <v>6.4343626168237592E-2</v>
      </c>
      <c r="AA184" s="27">
        <f t="shared" si="49"/>
        <v>6.4824573950152758E-2</v>
      </c>
      <c r="AB184" s="27">
        <f t="shared" si="49"/>
        <v>6.5370526587468239E-2</v>
      </c>
      <c r="AC184" s="27">
        <f t="shared" si="49"/>
        <v>6.5878440538043093E-2</v>
      </c>
      <c r="AD184" s="27">
        <f t="shared" si="49"/>
        <v>6.675413570375166E-2</v>
      </c>
      <c r="AE184" s="27">
        <f t="shared" si="49"/>
        <v>6.772195611731377E-2</v>
      </c>
      <c r="AF184" s="27">
        <f t="shared" si="49"/>
        <v>6.8777921684177429E-2</v>
      </c>
      <c r="AG184" s="27">
        <f t="shared" si="49"/>
        <v>7.0143371148038342E-2</v>
      </c>
      <c r="AH184" s="27">
        <f t="shared" si="49"/>
        <v>7.130291200192175E-2</v>
      </c>
      <c r="AI184" s="27">
        <f t="shared" si="49"/>
        <v>7.2612170259704914E-2</v>
      </c>
      <c r="AJ184" s="27">
        <f t="shared" si="49"/>
        <v>7.4115026186882468E-2</v>
      </c>
      <c r="AK184" s="27">
        <f t="shared" si="49"/>
        <v>7.5388889188584426E-2</v>
      </c>
      <c r="AL184" s="27">
        <f t="shared" si="49"/>
        <v>7.6656224267322035E-2</v>
      </c>
      <c r="AM184" s="27">
        <f t="shared" si="49"/>
        <v>7.7880681270695709E-2</v>
      </c>
      <c r="AN184" s="27">
        <f t="shared" si="49"/>
        <v>7.9302999691135523E-2</v>
      </c>
      <c r="AO184" s="27">
        <f t="shared" si="49"/>
        <v>8.0503598612240448E-2</v>
      </c>
      <c r="AP184" s="27">
        <f t="shared" si="49"/>
        <v>8.168037729949916E-2</v>
      </c>
      <c r="AQ184" s="27">
        <f t="shared" si="49"/>
        <v>8.2879191869652841E-2</v>
      </c>
      <c r="AR184" s="27">
        <f t="shared" si="49"/>
        <v>8.41108346130542E-2</v>
      </c>
      <c r="AS184" s="27">
        <f t="shared" si="49"/>
        <v>8.5343745029366494E-2</v>
      </c>
      <c r="AT184" s="27">
        <f t="shared" si="49"/>
        <v>8.4331946254279519E-2</v>
      </c>
      <c r="AU184" s="27">
        <f t="shared" si="49"/>
        <v>8.2889582597065886E-2</v>
      </c>
      <c r="AV184" s="27">
        <f t="shared" si="49"/>
        <v>8.1442141480635138E-2</v>
      </c>
      <c r="AW184" s="27">
        <f t="shared" si="49"/>
        <v>7.9827546606077743E-2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0.58037790885594764</v>
      </c>
      <c r="N185" s="27">
        <f t="shared" si="49"/>
        <v>0.59052015237226141</v>
      </c>
      <c r="O185" s="27">
        <f t="shared" si="49"/>
        <v>0.59866182774590171</v>
      </c>
      <c r="P185" s="27">
        <f t="shared" si="49"/>
        <v>0.60475451589519713</v>
      </c>
      <c r="Q185" s="27">
        <f t="shared" si="49"/>
        <v>0.61256702388185857</v>
      </c>
      <c r="R185" s="27">
        <f t="shared" si="49"/>
        <v>0.62068986953889782</v>
      </c>
      <c r="S185" s="27">
        <f t="shared" si="49"/>
        <v>0.59306382210092123</v>
      </c>
      <c r="T185" s="27">
        <f t="shared" si="49"/>
        <v>0.60782513327234611</v>
      </c>
      <c r="U185" s="27">
        <f t="shared" si="49"/>
        <v>0.61825436169386483</v>
      </c>
      <c r="V185" s="27">
        <f t="shared" si="49"/>
        <v>0.62762435769738256</v>
      </c>
      <c r="W185" s="27">
        <f t="shared" si="49"/>
        <v>0.63790180527524676</v>
      </c>
      <c r="X185" s="27">
        <f t="shared" si="49"/>
        <v>0.64947167874060052</v>
      </c>
      <c r="Y185" s="27">
        <f t="shared" si="49"/>
        <v>0.66127278725906635</v>
      </c>
      <c r="Z185" s="27">
        <f t="shared" si="49"/>
        <v>0.67419503912972889</v>
      </c>
      <c r="AA185" s="27">
        <f t="shared" si="49"/>
        <v>0.68790175421552868</v>
      </c>
      <c r="AB185" s="27">
        <f t="shared" si="49"/>
        <v>0.70220554992880846</v>
      </c>
      <c r="AC185" s="27">
        <f t="shared" si="49"/>
        <v>0.71651818996124794</v>
      </c>
      <c r="AD185" s="27">
        <f t="shared" si="49"/>
        <v>0.73286035769866442</v>
      </c>
      <c r="AE185" s="27">
        <f t="shared" si="49"/>
        <v>0.75010176966563868</v>
      </c>
      <c r="AF185" s="27">
        <f t="shared" ref="L185:AW192" si="50">AF1407</f>
        <v>0.76825987071809076</v>
      </c>
      <c r="AG185" s="27">
        <f t="shared" si="50"/>
        <v>0.78881466515480791</v>
      </c>
      <c r="AH185" s="27">
        <f t="shared" si="50"/>
        <v>0.80848073322401692</v>
      </c>
      <c r="AI185" s="27">
        <f t="shared" si="50"/>
        <v>0.8291497332114649</v>
      </c>
      <c r="AJ185" s="27">
        <f t="shared" si="50"/>
        <v>0.85162740487236666</v>
      </c>
      <c r="AK185" s="27">
        <f t="shared" si="50"/>
        <v>0.87303891035273273</v>
      </c>
      <c r="AL185" s="27">
        <f t="shared" si="50"/>
        <v>0.89489588653053709</v>
      </c>
      <c r="AM185" s="27">
        <f t="shared" si="50"/>
        <v>0.91694386186185395</v>
      </c>
      <c r="AN185" s="27">
        <f t="shared" si="50"/>
        <v>0.94054563741061914</v>
      </c>
      <c r="AO185" s="27">
        <f t="shared" si="50"/>
        <v>0.96303937952225793</v>
      </c>
      <c r="AP185" s="27">
        <f t="shared" si="50"/>
        <v>0.98587011313190998</v>
      </c>
      <c r="AQ185" s="27">
        <f t="shared" si="50"/>
        <v>1.0094017308562568</v>
      </c>
      <c r="AR185" s="27">
        <f t="shared" si="50"/>
        <v>1.0337449955148688</v>
      </c>
      <c r="AS185" s="27">
        <f t="shared" si="50"/>
        <v>1.0582427700236554</v>
      </c>
      <c r="AT185" s="27">
        <f t="shared" si="50"/>
        <v>1.0647215720826737</v>
      </c>
      <c r="AU185" s="27">
        <f t="shared" si="50"/>
        <v>1.0674814654215183</v>
      </c>
      <c r="AV185" s="27">
        <f t="shared" si="50"/>
        <v>1.0699795725388284</v>
      </c>
      <c r="AW185" s="27">
        <f t="shared" si="50"/>
        <v>1.070790821398993</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2.2100196981344116</v>
      </c>
      <c r="L186" s="27">
        <f t="shared" si="50"/>
        <v>2.2391217074451495</v>
      </c>
      <c r="M186" s="27">
        <f t="shared" si="50"/>
        <v>2.2858678822724832</v>
      </c>
      <c r="N186" s="27">
        <f t="shared" si="50"/>
        <v>2.2992900748078609</v>
      </c>
      <c r="O186" s="27">
        <f t="shared" si="50"/>
        <v>2.2910596881616581</v>
      </c>
      <c r="P186" s="27">
        <f t="shared" si="50"/>
        <v>2.2612642885898935</v>
      </c>
      <c r="Q186" s="27">
        <f t="shared" si="50"/>
        <v>2.2487211059946213</v>
      </c>
      <c r="R186" s="27">
        <f t="shared" si="50"/>
        <v>2.2390235702415189</v>
      </c>
      <c r="S186" s="27">
        <f t="shared" si="50"/>
        <v>1.8873804730286565</v>
      </c>
      <c r="T186" s="27">
        <f t="shared" si="50"/>
        <v>1.962130360964824</v>
      </c>
      <c r="U186" s="27">
        <f t="shared" si="50"/>
        <v>1.9947402882912137</v>
      </c>
      <c r="V186" s="27">
        <f t="shared" si="50"/>
        <v>2.0167734386395066</v>
      </c>
      <c r="W186" s="27">
        <f t="shared" si="50"/>
        <v>2.046613194974745</v>
      </c>
      <c r="X186" s="27">
        <f t="shared" si="50"/>
        <v>2.0875609085173608</v>
      </c>
      <c r="Y186" s="27">
        <f t="shared" si="50"/>
        <v>2.1365978918874675</v>
      </c>
      <c r="Z186" s="27">
        <f t="shared" si="50"/>
        <v>2.1948391085815122</v>
      </c>
      <c r="AA186" s="27">
        <f t="shared" si="50"/>
        <v>2.2590650938098573</v>
      </c>
      <c r="AB186" s="27">
        <f t="shared" si="50"/>
        <v>2.3274829816282754</v>
      </c>
      <c r="AC186" s="27">
        <f t="shared" si="50"/>
        <v>2.3948359688956935</v>
      </c>
      <c r="AD186" s="27">
        <f t="shared" si="50"/>
        <v>2.484249624098235</v>
      </c>
      <c r="AE186" s="27">
        <f t="shared" si="50"/>
        <v>2.5801346377548633</v>
      </c>
      <c r="AF186" s="27">
        <f t="shared" si="50"/>
        <v>2.6825178393675806</v>
      </c>
      <c r="AG186" s="27">
        <f t="shared" si="50"/>
        <v>2.8039183162103787</v>
      </c>
      <c r="AH186" s="27">
        <f t="shared" si="50"/>
        <v>2.9160990599871233</v>
      </c>
      <c r="AI186" s="27">
        <f t="shared" si="50"/>
        <v>3.0403046603702588</v>
      </c>
      <c r="AJ186" s="27">
        <f t="shared" si="50"/>
        <v>3.17807318005105</v>
      </c>
      <c r="AK186" s="27">
        <f t="shared" si="50"/>
        <v>3.3052455441789346</v>
      </c>
      <c r="AL186" s="27">
        <f t="shared" si="50"/>
        <v>3.4345369244701307</v>
      </c>
      <c r="AM186" s="27">
        <f t="shared" si="50"/>
        <v>3.5638328115132296</v>
      </c>
      <c r="AN186" s="27">
        <f t="shared" si="50"/>
        <v>3.7089779709020201</v>
      </c>
      <c r="AO186" s="27">
        <f t="shared" si="50"/>
        <v>3.8434837701437496</v>
      </c>
      <c r="AP186" s="27">
        <f t="shared" si="50"/>
        <v>3.9792191002013388</v>
      </c>
      <c r="AQ186" s="27">
        <f t="shared" si="50"/>
        <v>4.1190983419919824</v>
      </c>
      <c r="AR186" s="27">
        <f t="shared" si="50"/>
        <v>4.263949462915309</v>
      </c>
      <c r="AS186" s="27">
        <f t="shared" si="50"/>
        <v>4.4131772986092557</v>
      </c>
      <c r="AT186" s="27">
        <f t="shared" si="50"/>
        <v>4.4186178760804671</v>
      </c>
      <c r="AU186" s="27">
        <f t="shared" si="50"/>
        <v>4.3949031764275945</v>
      </c>
      <c r="AV186" s="27">
        <f t="shared" si="50"/>
        <v>4.3694950303139315</v>
      </c>
      <c r="AW186" s="27">
        <f t="shared" si="50"/>
        <v>4.3313345266506111</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2.3161053423012629E-2</v>
      </c>
      <c r="L187" s="27">
        <f t="shared" si="50"/>
        <v>2.3631963555267661E-2</v>
      </c>
      <c r="M187" s="27">
        <f t="shared" si="50"/>
        <v>2.4182412868997843E-2</v>
      </c>
      <c r="N187" s="27">
        <f t="shared" si="50"/>
        <v>2.4605006348844244E-2</v>
      </c>
      <c r="O187" s="27">
        <f t="shared" si="50"/>
        <v>2.4944242822745932E-2</v>
      </c>
      <c r="P187" s="27">
        <f t="shared" si="50"/>
        <v>2.5198104828966571E-2</v>
      </c>
      <c r="Q187" s="27">
        <f t="shared" si="50"/>
        <v>2.5523625995077459E-2</v>
      </c>
      <c r="R187" s="27">
        <f t="shared" si="50"/>
        <v>2.5862077897454101E-2</v>
      </c>
      <c r="S187" s="27">
        <f t="shared" si="50"/>
        <v>2.4710992587538415E-2</v>
      </c>
      <c r="T187" s="27">
        <f t="shared" si="50"/>
        <v>2.5326047219681107E-2</v>
      </c>
      <c r="U187" s="27">
        <f t="shared" si="50"/>
        <v>2.5760598403911057E-2</v>
      </c>
      <c r="V187" s="27">
        <f t="shared" si="50"/>
        <v>2.6151014904057631E-2</v>
      </c>
      <c r="W187" s="27">
        <f t="shared" si="50"/>
        <v>2.6579241886468635E-2</v>
      </c>
      <c r="X187" s="27">
        <f t="shared" si="50"/>
        <v>2.7061319947525048E-2</v>
      </c>
      <c r="Y187" s="27">
        <f t="shared" si="50"/>
        <v>2.7553032802461117E-2</v>
      </c>
      <c r="Z187" s="27">
        <f t="shared" si="50"/>
        <v>2.809145996373873E-2</v>
      </c>
      <c r="AA187" s="27">
        <f t="shared" si="50"/>
        <v>2.8662573092313723E-2</v>
      </c>
      <c r="AB187" s="27">
        <f t="shared" si="50"/>
        <v>2.9258564580367047E-2</v>
      </c>
      <c r="AC187" s="27">
        <f t="shared" si="50"/>
        <v>2.9854924581718692E-2</v>
      </c>
      <c r="AD187" s="27">
        <f t="shared" si="50"/>
        <v>3.0535848237444381E-2</v>
      </c>
      <c r="AE187" s="27">
        <f t="shared" si="50"/>
        <v>3.1254240402734973E-2</v>
      </c>
      <c r="AF187" s="27">
        <f t="shared" si="50"/>
        <v>3.2010827946587148E-2</v>
      </c>
      <c r="AG187" s="27">
        <f t="shared" si="50"/>
        <v>3.2867277714783698E-2</v>
      </c>
      <c r="AH187" s="27">
        <f t="shared" si="50"/>
        <v>3.36866972176674E-2</v>
      </c>
      <c r="AI187" s="27">
        <f t="shared" si="50"/>
        <v>3.4547905550477737E-2</v>
      </c>
      <c r="AJ187" s="27">
        <f t="shared" si="50"/>
        <v>3.5484475203015314E-2</v>
      </c>
      <c r="AK187" s="27">
        <f t="shared" si="50"/>
        <v>3.6376621264697234E-2</v>
      </c>
      <c r="AL187" s="27">
        <f t="shared" si="50"/>
        <v>3.7287328605439082E-2</v>
      </c>
      <c r="AM187" s="27">
        <f t="shared" si="50"/>
        <v>3.8205994244243945E-2</v>
      </c>
      <c r="AN187" s="27">
        <f t="shared" si="50"/>
        <v>3.9189401558775837E-2</v>
      </c>
      <c r="AO187" s="27">
        <f t="shared" si="50"/>
        <v>4.0126640813427449E-2</v>
      </c>
      <c r="AP187" s="27">
        <f t="shared" si="50"/>
        <v>4.1077921380496291E-2</v>
      </c>
      <c r="AQ187" s="27">
        <f t="shared" si="50"/>
        <v>4.2058405452344072E-2</v>
      </c>
      <c r="AR187" s="27">
        <f t="shared" si="50"/>
        <v>4.30727081464529E-2</v>
      </c>
      <c r="AS187" s="27">
        <f t="shared" si="50"/>
        <v>4.4093448750985677E-2</v>
      </c>
      <c r="AT187" s="27">
        <f t="shared" si="50"/>
        <v>4.436339883677811E-2</v>
      </c>
      <c r="AU187" s="27">
        <f t="shared" si="50"/>
        <v>4.4478394392563299E-2</v>
      </c>
      <c r="AV187" s="27">
        <f t="shared" si="50"/>
        <v>4.4582482189117895E-2</v>
      </c>
      <c r="AW187" s="27">
        <f t="shared" si="50"/>
        <v>4.4616284224958079E-2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9.2084154088933889E-2</v>
      </c>
      <c r="L188" s="27">
        <f t="shared" si="50"/>
        <v>9.3296737810214664E-2</v>
      </c>
      <c r="M188" s="27">
        <f t="shared" si="50"/>
        <v>9.5244495094686882E-2</v>
      </c>
      <c r="N188" s="27">
        <f t="shared" si="50"/>
        <v>9.5803753116994295E-2</v>
      </c>
      <c r="O188" s="27">
        <f t="shared" si="50"/>
        <v>9.5460820340069169E-2</v>
      </c>
      <c r="P188" s="27">
        <f t="shared" si="50"/>
        <v>9.4219345357912307E-2</v>
      </c>
      <c r="Q188" s="27">
        <f t="shared" si="50"/>
        <v>9.3696712749775993E-2</v>
      </c>
      <c r="R188" s="27">
        <f t="shared" si="50"/>
        <v>9.3292648760063379E-2</v>
      </c>
      <c r="S188" s="27">
        <f t="shared" si="50"/>
        <v>7.8640853042860767E-2</v>
      </c>
      <c r="T188" s="27">
        <f t="shared" si="50"/>
        <v>8.1755431706867748E-2</v>
      </c>
      <c r="U188" s="27">
        <f t="shared" si="50"/>
        <v>8.3114178678800651E-2</v>
      </c>
      <c r="V188" s="27">
        <f t="shared" si="50"/>
        <v>8.4032226609979499E-2</v>
      </c>
      <c r="W188" s="27">
        <f t="shared" si="50"/>
        <v>8.5275549790614455E-2</v>
      </c>
      <c r="X188" s="27">
        <f t="shared" si="50"/>
        <v>8.6981704521556791E-2</v>
      </c>
      <c r="Y188" s="27">
        <f t="shared" si="50"/>
        <v>8.9024912161977915E-2</v>
      </c>
      <c r="Z188" s="27">
        <f t="shared" si="50"/>
        <v>9.1451629524229749E-2</v>
      </c>
      <c r="AA188" s="27">
        <f t="shared" si="50"/>
        <v>9.4127712242077485E-2</v>
      </c>
      <c r="AB188" s="27">
        <f t="shared" si="50"/>
        <v>9.69784575678449E-2</v>
      </c>
      <c r="AC188" s="27">
        <f t="shared" si="50"/>
        <v>9.9784832037320664E-2</v>
      </c>
      <c r="AD188" s="27">
        <f t="shared" si="50"/>
        <v>0.10351040100409321</v>
      </c>
      <c r="AE188" s="27">
        <f t="shared" si="50"/>
        <v>0.10750560990645275</v>
      </c>
      <c r="AF188" s="27">
        <f t="shared" si="50"/>
        <v>0.11177157664031596</v>
      </c>
      <c r="AG188" s="27">
        <f t="shared" si="50"/>
        <v>0.11682992984209924</v>
      </c>
      <c r="AH188" s="27">
        <f t="shared" si="50"/>
        <v>0.1215041274994636</v>
      </c>
      <c r="AI188" s="27">
        <f t="shared" si="50"/>
        <v>0.12667936084876091</v>
      </c>
      <c r="AJ188" s="27">
        <f t="shared" si="50"/>
        <v>0.13241971583546056</v>
      </c>
      <c r="AK188" s="27">
        <f t="shared" si="50"/>
        <v>0.13771856434078911</v>
      </c>
      <c r="AL188" s="27">
        <f t="shared" si="50"/>
        <v>0.14310570518625559</v>
      </c>
      <c r="AM188" s="27">
        <f t="shared" si="50"/>
        <v>0.14849303381305134</v>
      </c>
      <c r="AN188" s="27">
        <f t="shared" si="50"/>
        <v>0.15454074878758431</v>
      </c>
      <c r="AO188" s="27">
        <f t="shared" si="50"/>
        <v>0.16014515708932303</v>
      </c>
      <c r="AP188" s="27">
        <f t="shared" si="50"/>
        <v>0.16580079584172261</v>
      </c>
      <c r="AQ188" s="27">
        <f t="shared" si="50"/>
        <v>0.17162909758299946</v>
      </c>
      <c r="AR188" s="27">
        <f t="shared" si="50"/>
        <v>0.17766456095480471</v>
      </c>
      <c r="AS188" s="27">
        <f t="shared" si="50"/>
        <v>0.18388238744205251</v>
      </c>
      <c r="AT188" s="27">
        <f t="shared" si="50"/>
        <v>0.18410907817001962</v>
      </c>
      <c r="AU188" s="27">
        <f t="shared" si="50"/>
        <v>0.18312096568448324</v>
      </c>
      <c r="AV188" s="27">
        <f t="shared" si="50"/>
        <v>0.18206229292974732</v>
      </c>
      <c r="AW188" s="27">
        <f t="shared" si="50"/>
        <v>0.18047227194377563</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5.9806569587962537E-2</v>
      </c>
      <c r="M189" s="27">
        <f t="shared" si="50"/>
        <v>6.0278316688762053E-2</v>
      </c>
      <c r="N189" s="27">
        <f t="shared" si="50"/>
        <v>6.0581464452445992E-2</v>
      </c>
      <c r="O189" s="27">
        <f t="shared" si="50"/>
        <v>6.0782907527895308E-2</v>
      </c>
      <c r="P189" s="27">
        <f t="shared" si="50"/>
        <v>6.0880663265441164E-2</v>
      </c>
      <c r="Q189" s="27">
        <f t="shared" si="50"/>
        <v>6.1096642070638009E-2</v>
      </c>
      <c r="R189" s="27">
        <f t="shared" si="50"/>
        <v>6.1344406036983781E-2</v>
      </c>
      <c r="S189" s="27">
        <f t="shared" si="50"/>
        <v>5.9500416686464171E-2</v>
      </c>
      <c r="T189" s="27">
        <f t="shared" si="50"/>
        <v>6.0126073350181192E-2</v>
      </c>
      <c r="U189" s="27">
        <f t="shared" si="50"/>
        <v>6.0504257584157249E-2</v>
      </c>
      <c r="V189" s="27">
        <f t="shared" si="50"/>
        <v>6.0827983996672101E-2</v>
      </c>
      <c r="W189" s="27">
        <f t="shared" si="50"/>
        <v>6.1210818412943686E-2</v>
      </c>
      <c r="X189" s="27">
        <f t="shared" si="50"/>
        <v>6.1673447119607192E-2</v>
      </c>
      <c r="Y189" s="27">
        <f t="shared" si="50"/>
        <v>6.2136891055037134E-2</v>
      </c>
      <c r="Z189" s="27">
        <f t="shared" si="50"/>
        <v>6.266781722646976E-2</v>
      </c>
      <c r="AA189" s="27">
        <f t="shared" si="50"/>
        <v>6.324601074829822E-2</v>
      </c>
      <c r="AB189" s="27">
        <f t="shared" si="50"/>
        <v>6.3860081422568354E-2</v>
      </c>
      <c r="AC189" s="27">
        <f t="shared" si="50"/>
        <v>6.447648831620334E-2</v>
      </c>
      <c r="AD189" s="27">
        <f t="shared" si="50"/>
        <v>6.5193788139186803E-2</v>
      </c>
      <c r="AE189" s="27">
        <f t="shared" si="50"/>
        <v>6.5961327429384847E-2</v>
      </c>
      <c r="AF189" s="27">
        <f t="shared" si="50"/>
        <v>6.6779343919685485E-2</v>
      </c>
      <c r="AG189" s="27">
        <f t="shared" si="50"/>
        <v>6.7728484595167851E-2</v>
      </c>
      <c r="AH189" s="27">
        <f t="shared" si="50"/>
        <v>6.8627290370644731E-2</v>
      </c>
      <c r="AI189" s="27">
        <f t="shared" si="50"/>
        <v>6.9566512030954167E-2</v>
      </c>
      <c r="AJ189" s="27">
        <f t="shared" si="50"/>
        <v>7.0602137701832365E-2</v>
      </c>
      <c r="AK189" s="27">
        <f t="shared" si="50"/>
        <v>7.1577495748456996E-2</v>
      </c>
      <c r="AL189" s="27">
        <f t="shared" si="50"/>
        <v>7.2574758318817531E-2</v>
      </c>
      <c r="AM189" s="27">
        <f t="shared" si="50"/>
        <v>7.3580014762594403E-2</v>
      </c>
      <c r="AN189" s="27">
        <f t="shared" si="50"/>
        <v>7.465406641178296E-2</v>
      </c>
      <c r="AO189" s="27">
        <f t="shared" si="50"/>
        <v>7.5666061218453512E-2</v>
      </c>
      <c r="AP189" s="27">
        <f t="shared" si="50"/>
        <v>7.6693483730788034E-2</v>
      </c>
      <c r="AQ189" s="27">
        <f t="shared" si="50"/>
        <v>7.7755474662624419E-2</v>
      </c>
      <c r="AR189" s="27">
        <f t="shared" si="50"/>
        <v>7.8857559117987447E-2</v>
      </c>
      <c r="AS189" s="27">
        <f t="shared" si="50"/>
        <v>7.9952553215121278E-2</v>
      </c>
      <c r="AT189" s="27">
        <f t="shared" si="50"/>
        <v>8.0098574731719441E-2</v>
      </c>
      <c r="AU189" s="27">
        <f t="shared" si="50"/>
        <v>8.0052784795123288E-2</v>
      </c>
      <c r="AV189" s="27">
        <f t="shared" si="50"/>
        <v>7.9997203081509802E-2</v>
      </c>
      <c r="AW189" s="27">
        <f t="shared" si="50"/>
        <v>7.9857673648375191E-2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0.26187096745907495</v>
      </c>
      <c r="M190" s="27">
        <f t="shared" si="50"/>
        <v>0.26393657447404822</v>
      </c>
      <c r="N190" s="27">
        <f t="shared" si="50"/>
        <v>0.26526394701365208</v>
      </c>
      <c r="O190" s="27">
        <f t="shared" si="50"/>
        <v>0.26614599213711054</v>
      </c>
      <c r="P190" s="27">
        <f t="shared" si="50"/>
        <v>0.26657402855087214</v>
      </c>
      <c r="Q190" s="27">
        <f t="shared" si="50"/>
        <v>0.26751972028770321</v>
      </c>
      <c r="R190" s="27">
        <f t="shared" si="50"/>
        <v>0.26860458755254507</v>
      </c>
      <c r="S190" s="27">
        <f t="shared" si="50"/>
        <v>0.2605304365264679</v>
      </c>
      <c r="T190" s="27">
        <f t="shared" si="50"/>
        <v>0.26326995689945665</v>
      </c>
      <c r="U190" s="27">
        <f t="shared" si="50"/>
        <v>0.26492588653914978</v>
      </c>
      <c r="V190" s="27">
        <f t="shared" si="50"/>
        <v>0.26634336541181175</v>
      </c>
      <c r="W190" s="27">
        <f t="shared" si="50"/>
        <v>0.26801965648913589</v>
      </c>
      <c r="X190" s="27">
        <f t="shared" si="50"/>
        <v>0.27004533741052927</v>
      </c>
      <c r="Y190" s="27">
        <f t="shared" si="50"/>
        <v>0.27207458791879624</v>
      </c>
      <c r="Z190" s="27">
        <f t="shared" si="50"/>
        <v>0.27439931831414038</v>
      </c>
      <c r="AA190" s="27">
        <f t="shared" si="50"/>
        <v>0.27693101504884593</v>
      </c>
      <c r="AB190" s="27">
        <f t="shared" si="50"/>
        <v>0.27961980463613134</v>
      </c>
      <c r="AC190" s="27">
        <f t="shared" si="50"/>
        <v>0.282318823668601</v>
      </c>
      <c r="AD190" s="27">
        <f t="shared" si="50"/>
        <v>0.28545961572367173</v>
      </c>
      <c r="AE190" s="27">
        <f t="shared" si="50"/>
        <v>0.28882038792431414</v>
      </c>
      <c r="AF190" s="27">
        <f t="shared" si="50"/>
        <v>0.29240218121539124</v>
      </c>
      <c r="AG190" s="27">
        <f t="shared" si="50"/>
        <v>0.29655811907733065</v>
      </c>
      <c r="AH190" s="27">
        <f t="shared" si="50"/>
        <v>0.30049365892861341</v>
      </c>
      <c r="AI190" s="27">
        <f t="shared" si="50"/>
        <v>0.3046061650719728</v>
      </c>
      <c r="AJ190" s="27">
        <f t="shared" si="50"/>
        <v>0.30914078891391455</v>
      </c>
      <c r="AK190" s="27">
        <f t="shared" si="50"/>
        <v>0.31341152299962277</v>
      </c>
      <c r="AL190" s="27">
        <f t="shared" si="50"/>
        <v>0.31777816893685434</v>
      </c>
      <c r="AM190" s="27">
        <f t="shared" si="50"/>
        <v>0.32217981710510685</v>
      </c>
      <c r="AN190" s="27">
        <f t="shared" si="50"/>
        <v>0.32688269417048255</v>
      </c>
      <c r="AO190" s="27">
        <f t="shared" si="50"/>
        <v>0.3313138471510359</v>
      </c>
      <c r="AP190" s="27">
        <f t="shared" si="50"/>
        <v>0.33581255237937302</v>
      </c>
      <c r="AQ190" s="27">
        <f t="shared" si="50"/>
        <v>0.34046262000018385</v>
      </c>
      <c r="AR190" s="27">
        <f t="shared" si="50"/>
        <v>0.34528824241149864</v>
      </c>
      <c r="AS190" s="27">
        <f t="shared" si="50"/>
        <v>0.35008281875242503</v>
      </c>
      <c r="AT190" s="27">
        <f t="shared" si="50"/>
        <v>0.35072219325734738</v>
      </c>
      <c r="AU190" s="27">
        <f t="shared" si="50"/>
        <v>0.35052169596952537</v>
      </c>
      <c r="AV190" s="27">
        <f t="shared" si="50"/>
        <v>0.35027832409220017</v>
      </c>
      <c r="AW190" s="27">
        <f t="shared" si="50"/>
        <v>0.34966737603255199</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1.1651711689683767E-2</v>
      </c>
      <c r="M191" s="27">
        <f t="shared" si="50"/>
        <v>1.1743619004328788E-2</v>
      </c>
      <c r="N191" s="27">
        <f t="shared" si="50"/>
        <v>1.1802679244134426E-2</v>
      </c>
      <c r="O191" s="27">
        <f t="shared" si="50"/>
        <v>1.1841925043604104E-2</v>
      </c>
      <c r="P191" s="27">
        <f t="shared" si="50"/>
        <v>1.186097013643829E-2</v>
      </c>
      <c r="Q191" s="27">
        <f t="shared" si="50"/>
        <v>1.1903047834366352E-2</v>
      </c>
      <c r="R191" s="27">
        <f t="shared" si="50"/>
        <v>1.1951318021451862E-2</v>
      </c>
      <c r="S191" s="27">
        <f t="shared" si="50"/>
        <v>1.1592065979090512E-2</v>
      </c>
      <c r="T191" s="27">
        <f t="shared" si="50"/>
        <v>1.1713958458672343E-2</v>
      </c>
      <c r="U191" s="27">
        <f t="shared" si="50"/>
        <v>1.1787637549284486E-2</v>
      </c>
      <c r="V191" s="27">
        <f t="shared" si="50"/>
        <v>1.1850706988828431E-2</v>
      </c>
      <c r="W191" s="27">
        <f t="shared" si="50"/>
        <v>1.1925292043179762E-2</v>
      </c>
      <c r="X191" s="27">
        <f t="shared" si="50"/>
        <v>1.2015422882426217E-2</v>
      </c>
      <c r="Y191" s="27">
        <f t="shared" si="50"/>
        <v>1.210571254720995E-2</v>
      </c>
      <c r="Z191" s="27">
        <f t="shared" si="50"/>
        <v>1.2209149322143877E-2</v>
      </c>
      <c r="AA191" s="27">
        <f t="shared" si="50"/>
        <v>1.2321794877031944E-2</v>
      </c>
      <c r="AB191" s="27">
        <f t="shared" si="50"/>
        <v>1.2441430136218016E-2</v>
      </c>
      <c r="AC191" s="27">
        <f t="shared" si="50"/>
        <v>1.2561520545309362E-2</v>
      </c>
      <c r="AD191" s="27">
        <f t="shared" si="50"/>
        <v>1.2701267245212823E-2</v>
      </c>
      <c r="AE191" s="27">
        <f t="shared" si="50"/>
        <v>1.285080176259956E-2</v>
      </c>
      <c r="AF191" s="27">
        <f t="shared" si="50"/>
        <v>1.3010170413369125E-2</v>
      </c>
      <c r="AG191" s="27">
        <f t="shared" si="50"/>
        <v>1.3195085107187282E-2</v>
      </c>
      <c r="AH191" s="27">
        <f t="shared" si="50"/>
        <v>1.33701933909934E-2</v>
      </c>
      <c r="AI191" s="27">
        <f t="shared" si="50"/>
        <v>1.3553175629801394E-2</v>
      </c>
      <c r="AJ191" s="27">
        <f t="shared" si="50"/>
        <v>1.3754939613568436E-2</v>
      </c>
      <c r="AK191" s="27">
        <f t="shared" si="50"/>
        <v>1.3944962061466382E-2</v>
      </c>
      <c r="AL191" s="27">
        <f t="shared" si="50"/>
        <v>1.4139252020392443E-2</v>
      </c>
      <c r="AM191" s="27">
        <f t="shared" si="50"/>
        <v>1.4335099371908865E-2</v>
      </c>
      <c r="AN191" s="27">
        <f t="shared" si="50"/>
        <v>1.4544349630574313E-2</v>
      </c>
      <c r="AO191" s="27">
        <f t="shared" si="50"/>
        <v>1.4741509772010608E-2</v>
      </c>
      <c r="AP191" s="27">
        <f t="shared" si="50"/>
        <v>1.49416755895736E-2</v>
      </c>
      <c r="AQ191" s="27">
        <f t="shared" si="50"/>
        <v>1.5148576139798552E-2</v>
      </c>
      <c r="AR191" s="27">
        <f t="shared" si="50"/>
        <v>1.5363287841540375E-2</v>
      </c>
      <c r="AS191" s="27">
        <f t="shared" si="50"/>
        <v>1.5576618176478643E-2</v>
      </c>
      <c r="AT191" s="27">
        <f t="shared" si="50"/>
        <v>1.5605066566406606E-2</v>
      </c>
      <c r="AU191" s="27">
        <f t="shared" si="50"/>
        <v>1.559614562104587E-2</v>
      </c>
      <c r="AV191" s="27">
        <f t="shared" si="50"/>
        <v>1.5585317009629018E-2</v>
      </c>
      <c r="AW191" s="27">
        <f t="shared" si="50"/>
        <v>1.5558133428656055E-2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0.51896282251134895</v>
      </c>
      <c r="N192" s="27">
        <f t="shared" si="50"/>
        <v>0.51203275332440912</v>
      </c>
      <c r="O192" s="27">
        <f t="shared" si="50"/>
        <v>0.50197358865556685</v>
      </c>
      <c r="P192" s="27">
        <f t="shared" si="50"/>
        <v>0.48899333628247271</v>
      </c>
      <c r="Q192" s="27">
        <f t="shared" si="50"/>
        <v>0.47875543160314166</v>
      </c>
      <c r="R192" s="27">
        <f t="shared" si="50"/>
        <v>0.46906920988966799</v>
      </c>
      <c r="S192" s="27">
        <f t="shared" si="50"/>
        <v>0.41264413736609096</v>
      </c>
      <c r="T192" s="27">
        <f t="shared" si="50"/>
        <v>0.41934678138839759</v>
      </c>
      <c r="U192" s="27">
        <f t="shared" ref="L192:AW198" si="51">U1414</f>
        <v>0.42024235476037247</v>
      </c>
      <c r="V192" s="27">
        <f t="shared" si="51"/>
        <v>0.4197014077884616</v>
      </c>
      <c r="W192" s="27">
        <f t="shared" si="51"/>
        <v>0.4201739879929367</v>
      </c>
      <c r="X192" s="27">
        <f t="shared" si="51"/>
        <v>0.42204816035972287</v>
      </c>
      <c r="Y192" s="27">
        <f t="shared" si="51"/>
        <v>0.42450219558987012</v>
      </c>
      <c r="Z192" s="27">
        <f t="shared" si="51"/>
        <v>0.42802925909897582</v>
      </c>
      <c r="AA192" s="27">
        <f t="shared" si="51"/>
        <v>0.43218509757223311</v>
      </c>
      <c r="AB192" s="27">
        <f t="shared" si="51"/>
        <v>0.43672123942502006</v>
      </c>
      <c r="AC192" s="27">
        <f t="shared" si="51"/>
        <v>0.44097727440601042</v>
      </c>
      <c r="AD192" s="27">
        <f t="shared" si="51"/>
        <v>0.44369988536236338</v>
      </c>
      <c r="AE192" s="27">
        <f t="shared" si="51"/>
        <v>0.44680686938178249</v>
      </c>
      <c r="AF192" s="27">
        <f t="shared" si="51"/>
        <v>0.4502561683143711</v>
      </c>
      <c r="AG192" s="27">
        <f t="shared" si="51"/>
        <v>0.4554112970320211</v>
      </c>
      <c r="AH192" s="27">
        <f t="shared" si="51"/>
        <v>0.45903062277490309</v>
      </c>
      <c r="AI192" s="27">
        <f t="shared" si="51"/>
        <v>0.46323218554866497</v>
      </c>
      <c r="AJ192" s="27">
        <f t="shared" si="51"/>
        <v>0.46834623785146318</v>
      </c>
      <c r="AK192" s="27">
        <f t="shared" si="51"/>
        <v>0.47179007618116953</v>
      </c>
      <c r="AL192" s="27">
        <f t="shared" si="51"/>
        <v>0.47492274084000291</v>
      </c>
      <c r="AM192" s="27">
        <f t="shared" si="51"/>
        <v>0.47752458545310661</v>
      </c>
      <c r="AN192" s="27">
        <f t="shared" si="51"/>
        <v>0.4833819672199775</v>
      </c>
      <c r="AO192" s="27">
        <f t="shared" si="51"/>
        <v>0.48777265492127136</v>
      </c>
      <c r="AP192" s="27">
        <f t="shared" si="51"/>
        <v>0.49186290783512332</v>
      </c>
      <c r="AQ192" s="27">
        <f t="shared" si="51"/>
        <v>0.49591586676507687</v>
      </c>
      <c r="AR192" s="27">
        <f t="shared" si="51"/>
        <v>0.49998718156165189</v>
      </c>
      <c r="AS192" s="27">
        <f t="shared" si="51"/>
        <v>0.50382162464520341</v>
      </c>
      <c r="AT192" s="27">
        <f t="shared" si="51"/>
        <v>0.49477765797696649</v>
      </c>
      <c r="AU192" s="27">
        <f t="shared" si="51"/>
        <v>0.48330354672786457</v>
      </c>
      <c r="AV192" s="27">
        <f t="shared" si="51"/>
        <v>0.47182625182740801</v>
      </c>
      <c r="AW192" s="27">
        <f t="shared" si="51"/>
        <v>0.45945158191748203</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0.80452586370517853</v>
      </c>
      <c r="L193" s="27">
        <f t="shared" si="51"/>
        <v>0.79754846782098054</v>
      </c>
      <c r="M193" s="27">
        <f t="shared" si="51"/>
        <v>0.79489238443144195</v>
      </c>
      <c r="N193" s="27">
        <f t="shared" si="51"/>
        <v>0.78427763712907439</v>
      </c>
      <c r="O193" s="27">
        <f t="shared" si="51"/>
        <v>0.76887007218962333</v>
      </c>
      <c r="P193" s="27">
        <f t="shared" si="51"/>
        <v>0.74898829393537225</v>
      </c>
      <c r="Q193" s="27">
        <f t="shared" si="51"/>
        <v>0.73330695394505496</v>
      </c>
      <c r="R193" s="27">
        <f t="shared" si="51"/>
        <v>0.71847062359542502</v>
      </c>
      <c r="S193" s="27">
        <f t="shared" si="51"/>
        <v>0.63204466301709794</v>
      </c>
      <c r="T193" s="27">
        <f t="shared" si="51"/>
        <v>0.64231106449669528</v>
      </c>
      <c r="U193" s="27">
        <f t="shared" si="51"/>
        <v>0.64368280910382814</v>
      </c>
      <c r="V193" s="27">
        <f t="shared" si="51"/>
        <v>0.64285424372360966</v>
      </c>
      <c r="W193" s="27">
        <f t="shared" si="51"/>
        <v>0.64357809211751327</v>
      </c>
      <c r="X193" s="27">
        <f t="shared" si="51"/>
        <v>0.64644875120299627</v>
      </c>
      <c r="Y193" s="27">
        <f t="shared" si="51"/>
        <v>0.65020758291685732</v>
      </c>
      <c r="Z193" s="27">
        <f t="shared" si="51"/>
        <v>0.65560996590303544</v>
      </c>
      <c r="AA193" s="27">
        <f t="shared" si="51"/>
        <v>0.66197543990237384</v>
      </c>
      <c r="AB193" s="27">
        <f t="shared" si="51"/>
        <v>0.66892342241108671</v>
      </c>
      <c r="AC193" s="27">
        <f t="shared" si="51"/>
        <v>0.67544236682774406</v>
      </c>
      <c r="AD193" s="27">
        <f t="shared" si="51"/>
        <v>0.67961257444396928</v>
      </c>
      <c r="AE193" s="27">
        <f t="shared" si="51"/>
        <v>0.68437152408054436</v>
      </c>
      <c r="AF193" s="27">
        <f t="shared" si="51"/>
        <v>0.68965479551003539</v>
      </c>
      <c r="AG193" s="27">
        <f t="shared" si="51"/>
        <v>0.69755087665626081</v>
      </c>
      <c r="AH193" s="27">
        <f t="shared" si="51"/>
        <v>0.70309457717775736</v>
      </c>
      <c r="AI193" s="27">
        <f t="shared" si="51"/>
        <v>0.70953008682642982</v>
      </c>
      <c r="AJ193" s="27">
        <f t="shared" si="51"/>
        <v>0.71736325146316904</v>
      </c>
      <c r="AK193" s="27">
        <f t="shared" si="51"/>
        <v>0.72263815891848449</v>
      </c>
      <c r="AL193" s="27">
        <f t="shared" si="51"/>
        <v>0.72743644344344183</v>
      </c>
      <c r="AM193" s="27">
        <f t="shared" si="51"/>
        <v>0.73142167394304025</v>
      </c>
      <c r="AN193" s="27">
        <f t="shared" si="51"/>
        <v>0.74039339206470101</v>
      </c>
      <c r="AO193" s="27">
        <f t="shared" si="51"/>
        <v>0.74711858328222625</v>
      </c>
      <c r="AP193" s="27">
        <f t="shared" si="51"/>
        <v>0.75338360025566908</v>
      </c>
      <c r="AQ193" s="27">
        <f t="shared" si="51"/>
        <v>0.75959149424746442</v>
      </c>
      <c r="AR193" s="27">
        <f t="shared" si="51"/>
        <v>0.76582750381508591</v>
      </c>
      <c r="AS193" s="27">
        <f t="shared" si="51"/>
        <v>0.7717006983358442</v>
      </c>
      <c r="AT193" s="27">
        <f t="shared" si="51"/>
        <v>0.7578481063624064</v>
      </c>
      <c r="AU193" s="27">
        <f t="shared" si="51"/>
        <v>0.7402732758458509</v>
      </c>
      <c r="AV193" s="27">
        <f t="shared" si="51"/>
        <v>0.72269356894874037</v>
      </c>
      <c r="AW193" s="27">
        <f t="shared" si="51"/>
        <v>0.70373935788665998</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1.0122801448609147</v>
      </c>
      <c r="M194" s="27">
        <f t="shared" si="51"/>
        <v>1.0514701788925813</v>
      </c>
      <c r="N194" s="27">
        <f t="shared" si="51"/>
        <v>1.0806972456941155</v>
      </c>
      <c r="O194" s="27">
        <f t="shared" si="51"/>
        <v>1.1032367943433716</v>
      </c>
      <c r="P194" s="27">
        <f t="shared" si="51"/>
        <v>1.1187666946803869</v>
      </c>
      <c r="Q194" s="27">
        <f t="shared" si="51"/>
        <v>1.1399714801203364</v>
      </c>
      <c r="R194" s="27">
        <f t="shared" si="51"/>
        <v>1.1622002864669061</v>
      </c>
      <c r="S194" s="27">
        <f t="shared" si="51"/>
        <v>1.0637181745586366</v>
      </c>
      <c r="T194" s="27">
        <f t="shared" si="51"/>
        <v>1.1070404303755808</v>
      </c>
      <c r="U194" s="27">
        <f t="shared" si="51"/>
        <v>1.1357661816324136</v>
      </c>
      <c r="V194" s="27">
        <f t="shared" si="51"/>
        <v>1.1609147985862651</v>
      </c>
      <c r="W194" s="27">
        <f t="shared" si="51"/>
        <v>1.1891665974775001</v>
      </c>
      <c r="X194" s="27">
        <f t="shared" si="51"/>
        <v>1.2218611234290147</v>
      </c>
      <c r="Y194" s="27">
        <f t="shared" si="51"/>
        <v>1.2568622886641467</v>
      </c>
      <c r="Z194" s="27">
        <f t="shared" si="51"/>
        <v>1.29580274879816</v>
      </c>
      <c r="AA194" s="27">
        <f t="shared" si="51"/>
        <v>1.3375502835843665</v>
      </c>
      <c r="AB194" s="27">
        <f t="shared" si="51"/>
        <v>1.3814767121767502</v>
      </c>
      <c r="AC194" s="27">
        <f t="shared" si="51"/>
        <v>1.4255574030673088</v>
      </c>
      <c r="AD194" s="27">
        <f t="shared" si="51"/>
        <v>1.4819260758484165</v>
      </c>
      <c r="AE194" s="27">
        <f t="shared" si="51"/>
        <v>1.5418868709759097</v>
      </c>
      <c r="AF194" s="27">
        <f t="shared" si="51"/>
        <v>1.6055485879908873</v>
      </c>
      <c r="AG194" s="27">
        <f t="shared" si="51"/>
        <v>1.678197957079177</v>
      </c>
      <c r="AH194" s="27">
        <f t="shared" si="51"/>
        <v>1.7482756519601252</v>
      </c>
      <c r="AI194" s="27">
        <f t="shared" si="51"/>
        <v>1.8237186457265093</v>
      </c>
      <c r="AJ194" s="27">
        <f t="shared" si="51"/>
        <v>1.9062847970701935</v>
      </c>
      <c r="AK194" s="27">
        <f t="shared" si="51"/>
        <v>1.9856870958726087</v>
      </c>
      <c r="AL194" s="27">
        <f t="shared" si="51"/>
        <v>2.0673539637965064</v>
      </c>
      <c r="AM194" s="27">
        <f t="shared" si="51"/>
        <v>2.150380012059776</v>
      </c>
      <c r="AN194" s="27">
        <f t="shared" si="51"/>
        <v>2.2381745740508801</v>
      </c>
      <c r="AO194" s="27">
        <f t="shared" si="51"/>
        <v>2.3224490383658782</v>
      </c>
      <c r="AP194" s="27">
        <f t="shared" si="51"/>
        <v>2.4084887324884106</v>
      </c>
      <c r="AQ194" s="27">
        <f t="shared" si="51"/>
        <v>2.4976542392314602</v>
      </c>
      <c r="AR194" s="27">
        <f t="shared" si="51"/>
        <v>2.5903851680726846</v>
      </c>
      <c r="AS194" s="27">
        <f t="shared" si="51"/>
        <v>2.6855071894343436</v>
      </c>
      <c r="AT194" s="27">
        <f t="shared" si="51"/>
        <v>2.7137640097683873</v>
      </c>
      <c r="AU194" s="27">
        <f t="shared" si="51"/>
        <v>2.728151998033761</v>
      </c>
      <c r="AV194" s="27">
        <f t="shared" si="51"/>
        <v>2.7415561223445959</v>
      </c>
      <c r="AW194" s="27">
        <f t="shared" si="51"/>
        <v>2.7485715005384792</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0.11954428343883337</v>
      </c>
      <c r="T195" s="27">
        <f t="shared" si="51"/>
        <v>0.11972414946511681</v>
      </c>
      <c r="U195" s="27">
        <f t="shared" si="51"/>
        <v>0.11992409593240921</v>
      </c>
      <c r="V195" s="27">
        <f t="shared" si="51"/>
        <v>0.1201494432196152</v>
      </c>
      <c r="W195" s="27">
        <f t="shared" si="51"/>
        <v>0.12040280553587868</v>
      </c>
      <c r="X195" s="27">
        <f t="shared" si="51"/>
        <v>0.12068357190345802</v>
      </c>
      <c r="Y195" s="27">
        <f t="shared" si="51"/>
        <v>0.1208561929207764</v>
      </c>
      <c r="Z195" s="27">
        <f t="shared" si="51"/>
        <v>0.12105201901517217</v>
      </c>
      <c r="AA195" s="27">
        <f t="shared" si="51"/>
        <v>0.12126927937934444</v>
      </c>
      <c r="AB195" s="27">
        <f t="shared" si="51"/>
        <v>0.12150663188161379</v>
      </c>
      <c r="AC195" s="27">
        <f t="shared" si="51"/>
        <v>0.12176201627394038</v>
      </c>
      <c r="AD195" s="27">
        <f t="shared" si="51"/>
        <v>0.12193226371992194</v>
      </c>
      <c r="AE195" s="27">
        <f t="shared" si="51"/>
        <v>0.1221198665279965</v>
      </c>
      <c r="AF195" s="27">
        <f t="shared" si="51"/>
        <v>0.12232417459292337</v>
      </c>
      <c r="AG195" s="27">
        <f t="shared" si="51"/>
        <v>0.12254753554652481</v>
      </c>
      <c r="AH195" s="27">
        <f t="shared" si="51"/>
        <v>0.12278276607159908</v>
      </c>
      <c r="AI195" s="27">
        <f t="shared" si="51"/>
        <v>0.12293256429505116</v>
      </c>
      <c r="AJ195" s="27">
        <f t="shared" si="51"/>
        <v>0.12309784762939628</v>
      </c>
      <c r="AK195" s="27">
        <f t="shared" si="51"/>
        <v>0.12327243869311012</v>
      </c>
      <c r="AL195" s="27">
        <f t="shared" si="51"/>
        <v>0.12345892287223388</v>
      </c>
      <c r="AM195" s="27">
        <f t="shared" si="51"/>
        <v>0.12365640627209755</v>
      </c>
      <c r="AN195" s="27">
        <f t="shared" si="51"/>
        <v>0.12377352045527126</v>
      </c>
      <c r="AO195" s="27">
        <f t="shared" si="51"/>
        <v>0.12389780131163342</v>
      </c>
      <c r="AP195" s="27">
        <f t="shared" si="51"/>
        <v>0.12403174964714313</v>
      </c>
      <c r="AQ195" s="27">
        <f t="shared" si="51"/>
        <v>0.124175757711807</v>
      </c>
      <c r="AR195" s="27">
        <f t="shared" si="51"/>
        <v>0.12432974109192675</v>
      </c>
      <c r="AS195" s="27">
        <f t="shared" si="51"/>
        <v>0.1243975560937169</v>
      </c>
      <c r="AT195" s="27">
        <f t="shared" si="51"/>
        <v>0.12443831246581268</v>
      </c>
      <c r="AU195" s="27">
        <f t="shared" si="51"/>
        <v>0.1244793884861502</v>
      </c>
      <c r="AV195" s="27">
        <f t="shared" si="51"/>
        <v>0.12452718899099727</v>
      </c>
      <c r="AW195" s="27">
        <f t="shared" si="51"/>
        <v>0.1245787895431287</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6.3925282681672885E-2</v>
      </c>
      <c r="T196" s="27">
        <f t="shared" si="51"/>
        <v>6.4021464500194386E-2</v>
      </c>
      <c r="U196" s="27">
        <f t="shared" si="51"/>
        <v>6.4128384162726051E-2</v>
      </c>
      <c r="V196" s="27">
        <f t="shared" si="51"/>
        <v>6.4248886696362986E-2</v>
      </c>
      <c r="W196" s="27">
        <f t="shared" si="51"/>
        <v>6.4384370027076254E-2</v>
      </c>
      <c r="X196" s="27">
        <f t="shared" si="51"/>
        <v>6.4534507439746425E-2</v>
      </c>
      <c r="Y196" s="27">
        <f t="shared" si="51"/>
        <v>6.4626815051716205E-2</v>
      </c>
      <c r="Z196" s="27">
        <f t="shared" si="51"/>
        <v>6.4731531380097587E-2</v>
      </c>
      <c r="AA196" s="27">
        <f t="shared" si="51"/>
        <v>6.484770950083843E-2</v>
      </c>
      <c r="AB196" s="27">
        <f t="shared" si="51"/>
        <v>6.4974631720507214E-2</v>
      </c>
      <c r="AC196" s="27">
        <f t="shared" si="51"/>
        <v>6.511119633909325E-2</v>
      </c>
      <c r="AD196" s="27">
        <f t="shared" si="51"/>
        <v>6.5202234704100234E-2</v>
      </c>
      <c r="AE196" s="27">
        <f t="shared" si="51"/>
        <v>6.5302553700484364E-2</v>
      </c>
      <c r="AF196" s="27">
        <f t="shared" si="51"/>
        <v>6.5411805690030786E-2</v>
      </c>
      <c r="AG196" s="27">
        <f t="shared" si="51"/>
        <v>6.5531246048768865E-2</v>
      </c>
      <c r="AH196" s="27">
        <f t="shared" si="51"/>
        <v>6.5657033559289396E-2</v>
      </c>
      <c r="AI196" s="27">
        <f t="shared" si="51"/>
        <v>6.5737136877523653E-2</v>
      </c>
      <c r="AJ196" s="27">
        <f t="shared" si="51"/>
        <v>6.5825520726308748E-2</v>
      </c>
      <c r="AK196" s="27">
        <f t="shared" si="51"/>
        <v>6.5918881803731691E-2</v>
      </c>
      <c r="AL196" s="27">
        <f t="shared" si="51"/>
        <v>6.6018602622855943E-2</v>
      </c>
      <c r="AM196" s="27">
        <f t="shared" si="51"/>
        <v>6.6124205181155471E-2</v>
      </c>
      <c r="AN196" s="27">
        <f t="shared" si="51"/>
        <v>6.6186830988513648E-2</v>
      </c>
      <c r="AO196" s="27">
        <f t="shared" si="51"/>
        <v>6.6253289113037309E-2</v>
      </c>
      <c r="AP196" s="27">
        <f t="shared" si="51"/>
        <v>6.6324916839314824E-2</v>
      </c>
      <c r="AQ196" s="27">
        <f t="shared" si="51"/>
        <v>6.6401923919680902E-2</v>
      </c>
      <c r="AR196" s="27">
        <f t="shared" si="51"/>
        <v>6.6484265214632673E-2</v>
      </c>
      <c r="AS196" s="27">
        <f t="shared" si="51"/>
        <v>6.6520528706577167E-2</v>
      </c>
      <c r="AT196" s="27">
        <f t="shared" si="51"/>
        <v>6.6542322827821215E-2</v>
      </c>
      <c r="AU196" s="27">
        <f t="shared" si="51"/>
        <v>6.6564287878227477E-2</v>
      </c>
      <c r="AV196" s="27">
        <f t="shared" si="51"/>
        <v>6.6589848789186806E-2</v>
      </c>
      <c r="AW196" s="27">
        <f t="shared" si="51"/>
        <v>6.6617441742916117E-2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1.4486129996083083E-2</v>
      </c>
      <c r="L197" s="27">
        <f t="shared" si="51"/>
        <v>1.452378694169551E-2</v>
      </c>
      <c r="M197" s="27">
        <f t="shared" si="51"/>
        <v>1.4575733367418305E-2</v>
      </c>
      <c r="N197" s="27">
        <f t="shared" si="51"/>
        <v>1.4639017833045652E-2</v>
      </c>
      <c r="O197" s="27">
        <f t="shared" si="51"/>
        <v>1.4713550078172181E-2</v>
      </c>
      <c r="P197" s="27">
        <f t="shared" si="51"/>
        <v>1.4798876460462532E-2</v>
      </c>
      <c r="Q197" s="27">
        <f t="shared" si="51"/>
        <v>1.4890706011157254E-2</v>
      </c>
      <c r="R197" s="27">
        <f t="shared" si="51"/>
        <v>1.4988675221399694E-2</v>
      </c>
      <c r="S197" s="27">
        <f t="shared" si="51"/>
        <v>1.5077522192544317E-2</v>
      </c>
      <c r="T197" s="27">
        <f t="shared" si="51"/>
        <v>1.512092047903143E-2</v>
      </c>
      <c r="U197" s="27">
        <f t="shared" si="51"/>
        <v>1.5166907233408305E-2</v>
      </c>
      <c r="V197" s="27">
        <f t="shared" si="51"/>
        <v>1.5216572085594985E-2</v>
      </c>
      <c r="W197" s="27">
        <f t="shared" si="51"/>
        <v>1.5270470246664917E-2</v>
      </c>
      <c r="X197" s="27">
        <f t="shared" si="51"/>
        <v>1.5328532701029456E-2</v>
      </c>
      <c r="Y197" s="27">
        <f t="shared" si="51"/>
        <v>1.5365202172762825E-2</v>
      </c>
      <c r="Z197" s="27">
        <f t="shared" si="51"/>
        <v>1.5405433024200575E-2</v>
      </c>
      <c r="AA197" s="27">
        <f t="shared" si="51"/>
        <v>1.544892154445829E-2</v>
      </c>
      <c r="AB197" s="27">
        <f t="shared" si="51"/>
        <v>1.5495442671566231E-2</v>
      </c>
      <c r="AC197" s="27">
        <f t="shared" si="51"/>
        <v>1.5544634955286424E-2</v>
      </c>
      <c r="AD197" s="27">
        <f t="shared" si="51"/>
        <v>1.5577248144482508E-2</v>
      </c>
      <c r="AE197" s="27">
        <f t="shared" si="51"/>
        <v>1.5612527634225128E-2</v>
      </c>
      <c r="AF197" s="27">
        <f t="shared" si="51"/>
        <v>1.5650367913370627E-2</v>
      </c>
      <c r="AG197" s="27">
        <f t="shared" si="51"/>
        <v>1.5691218739742961E-2</v>
      </c>
      <c r="AH197" s="27">
        <f t="shared" si="51"/>
        <v>1.5733757991980537E-2</v>
      </c>
      <c r="AI197" s="27">
        <f t="shared" si="51"/>
        <v>1.5760001504124706E-2</v>
      </c>
      <c r="AJ197" s="27">
        <f t="shared" si="51"/>
        <v>1.5788696702721563E-2</v>
      </c>
      <c r="AK197" s="27">
        <f t="shared" si="51"/>
        <v>1.5818711363536485E-2</v>
      </c>
      <c r="AL197" s="27">
        <f t="shared" si="51"/>
        <v>1.585053234247372E-2</v>
      </c>
      <c r="AM197" s="27">
        <f t="shared" si="51"/>
        <v>1.5884002909389034E-2</v>
      </c>
      <c r="AN197" s="27">
        <f t="shared" si="51"/>
        <v>1.5902381704405964E-2</v>
      </c>
      <c r="AO197" s="27">
        <f t="shared" si="51"/>
        <v>1.5921780591527525E-2</v>
      </c>
      <c r="AP197" s="27">
        <f t="shared" si="51"/>
        <v>1.5942664089767793E-2</v>
      </c>
      <c r="AQ197" s="27">
        <f t="shared" si="51"/>
        <v>1.5965108266139179E-2</v>
      </c>
      <c r="AR197" s="27">
        <f t="shared" si="51"/>
        <v>1.5989101247110622E-2</v>
      </c>
      <c r="AS197" s="27">
        <f t="shared" si="51"/>
        <v>1.5997171097699662E-2</v>
      </c>
      <c r="AT197" s="27">
        <f t="shared" si="51"/>
        <v>1.6000132033753247E-2</v>
      </c>
      <c r="AU197" s="27">
        <f t="shared" si="51"/>
        <v>1.6002977464491905E-2</v>
      </c>
      <c r="AV197" s="27">
        <f t="shared" si="51"/>
        <v>1.6006874225162619E-2</v>
      </c>
      <c r="AW197" s="27">
        <f t="shared" si="51"/>
        <v>1.6011296478644882E-2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0.11514293539628435</v>
      </c>
      <c r="M198" s="27">
        <f t="shared" si="51"/>
        <v>0.11555476076697306</v>
      </c>
      <c r="N198" s="27">
        <f t="shared" si="51"/>
        <v>0.11605647283191661</v>
      </c>
      <c r="O198" s="27">
        <f t="shared" si="51"/>
        <v>0.1166473560168597</v>
      </c>
      <c r="P198" s="27">
        <f t="shared" si="51"/>
        <v>0.11732381389682567</v>
      </c>
      <c r="Q198" s="27">
        <f t="shared" si="51"/>
        <v>0.11805182815822723</v>
      </c>
      <c r="R198" s="27">
        <f t="shared" si="51"/>
        <v>0.11882851694408274</v>
      </c>
      <c r="S198" s="27">
        <f t="shared" si="51"/>
        <v>0.11953288565313427</v>
      </c>
      <c r="T198" s="27">
        <f t="shared" si="51"/>
        <v>0.11987694234560399</v>
      </c>
      <c r="U198" s="27">
        <f t="shared" si="51"/>
        <v>0.120241520117886</v>
      </c>
      <c r="V198" s="27">
        <f t="shared" si="51"/>
        <v>0.12063525743238622</v>
      </c>
      <c r="W198" s="27">
        <f t="shared" si="51"/>
        <v>0.12106255593951576</v>
      </c>
      <c r="X198" s="27">
        <f t="shared" si="51"/>
        <v>0.12152286849151642</v>
      </c>
      <c r="Y198" s="27">
        <f t="shared" si="51"/>
        <v>0.12181357990388846</v>
      </c>
      <c r="Z198" s="27">
        <f t="shared" si="51"/>
        <v>0.12213252553057868</v>
      </c>
      <c r="AA198" s="27">
        <f t="shared" si="51"/>
        <v>0.12247729758614632</v>
      </c>
      <c r="AB198" s="27">
        <f t="shared" si="51"/>
        <v>0.12284611180482462</v>
      </c>
      <c r="AC198" s="27">
        <f t="shared" si="51"/>
        <v>0.12323610265012742</v>
      </c>
      <c r="AD198" s="27">
        <f t="shared" si="51"/>
        <v>0.1234946563146604</v>
      </c>
      <c r="AE198" s="27">
        <f t="shared" si="51"/>
        <v>0.1237743481074797</v>
      </c>
      <c r="AF198" s="27">
        <f t="shared" si="51"/>
        <v>0.12407434154820687</v>
      </c>
      <c r="AG198" s="27">
        <f t="shared" si="51"/>
        <v>0.12439820226585285</v>
      </c>
      <c r="AH198" s="27">
        <f t="shared" si="51"/>
        <v>0.12473544863223512</v>
      </c>
      <c r="AI198" s="27">
        <f t="shared" si="51"/>
        <v>0.12494350421963241</v>
      </c>
      <c r="AJ198" s="27">
        <f t="shared" si="51"/>
        <v>0.12517099649912439</v>
      </c>
      <c r="AK198" s="27">
        <f t="shared" si="51"/>
        <v>0.12540894932541047</v>
      </c>
      <c r="AL198" s="27">
        <f t="shared" si="51"/>
        <v>0.12566122243687414</v>
      </c>
      <c r="AM198" s="27">
        <f t="shared" si="51"/>
        <v>0.12592657329471016</v>
      </c>
      <c r="AN198" s="27">
        <f t="shared" si="51"/>
        <v>0.12607227829684156</v>
      </c>
      <c r="AO198" s="27">
        <f t="shared" si="51"/>
        <v>0.12622607047346635</v>
      </c>
      <c r="AP198" s="27">
        <f t="shared" si="51"/>
        <v>0.12639163247863622</v>
      </c>
      <c r="AQ198" s="27">
        <f t="shared" si="51"/>
        <v>0.12656956736299715</v>
      </c>
      <c r="AR198" s="27">
        <f t="shared" si="51"/>
        <v>0.12675978099454174</v>
      </c>
      <c r="AS198" s="27">
        <f t="shared" si="51"/>
        <v>0.12682375785462383</v>
      </c>
      <c r="AT198" s="27">
        <f t="shared" si="51"/>
        <v>0.12684723181978866</v>
      </c>
      <c r="AU198" s="27">
        <f t="shared" si="51"/>
        <v>0.1268697900719189</v>
      </c>
      <c r="AV198" s="27">
        <f t="shared" ref="L198:AW205" si="52">AV1420</f>
        <v>0.12690068314849484</v>
      </c>
      <c r="AW198" s="27">
        <f t="shared" si="52"/>
        <v>0.12693574227247248</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9.6937181363551561E-2</v>
      </c>
      <c r="M201" s="27">
        <f t="shared" si="52"/>
        <v>9.6980665528366608E-2</v>
      </c>
      <c r="N201" s="27">
        <f t="shared" si="52"/>
        <v>9.6090308702663593E-2</v>
      </c>
      <c r="O201" s="27">
        <f t="shared" si="52"/>
        <v>9.4636150647850498E-2</v>
      </c>
      <c r="P201" s="27">
        <f t="shared" si="52"/>
        <v>9.2641437622218339E-2</v>
      </c>
      <c r="Q201" s="27">
        <f t="shared" si="52"/>
        <v>9.1193054757597189E-2</v>
      </c>
      <c r="R201" s="27">
        <f t="shared" si="52"/>
        <v>8.9872834352323586E-2</v>
      </c>
      <c r="S201" s="27">
        <f t="shared" si="52"/>
        <v>7.9353205696762089E-2</v>
      </c>
      <c r="T201" s="27">
        <f t="shared" si="52"/>
        <v>8.0356692472967006E-2</v>
      </c>
      <c r="U201" s="27">
        <f t="shared" si="52"/>
        <v>8.0228767846233631E-2</v>
      </c>
      <c r="V201" s="27">
        <f t="shared" si="52"/>
        <v>7.9832176935397237E-2</v>
      </c>
      <c r="W201" s="27">
        <f t="shared" si="52"/>
        <v>7.9647338204740986E-2</v>
      </c>
      <c r="X201" s="27">
        <f t="shared" si="52"/>
        <v>7.974842596464872E-2</v>
      </c>
      <c r="Y201" s="27">
        <f t="shared" si="52"/>
        <v>8.0001308880884886E-2</v>
      </c>
      <c r="Z201" s="27">
        <f t="shared" si="52"/>
        <v>8.0472384991771742E-2</v>
      </c>
      <c r="AA201" s="27">
        <f t="shared" si="52"/>
        <v>8.1073890026101325E-2</v>
      </c>
      <c r="AB201" s="27">
        <f t="shared" si="52"/>
        <v>8.1756694422335546E-2</v>
      </c>
      <c r="AC201" s="27">
        <f t="shared" si="52"/>
        <v>8.2391925126717711E-2</v>
      </c>
      <c r="AD201" s="27">
        <f t="shared" si="52"/>
        <v>8.3487127289027893E-2</v>
      </c>
      <c r="AE201" s="27">
        <f t="shared" si="52"/>
        <v>8.4697547365748915E-2</v>
      </c>
      <c r="AF201" s="27">
        <f t="shared" si="52"/>
        <v>8.6018207587983245E-2</v>
      </c>
      <c r="AG201" s="27">
        <f t="shared" si="52"/>
        <v>8.7725928794980826E-2</v>
      </c>
      <c r="AH201" s="27">
        <f t="shared" si="52"/>
        <v>8.9176127106207703E-2</v>
      </c>
      <c r="AI201" s="27">
        <f t="shared" si="52"/>
        <v>9.0813571882765731E-2</v>
      </c>
      <c r="AJ201" s="27">
        <f t="shared" si="52"/>
        <v>9.2693142680388863E-2</v>
      </c>
      <c r="AK201" s="27">
        <f t="shared" si="52"/>
        <v>9.4286319813920341E-2</v>
      </c>
      <c r="AL201" s="27">
        <f t="shared" si="52"/>
        <v>9.58713326962079E-2</v>
      </c>
      <c r="AM201" s="27">
        <f t="shared" si="52"/>
        <v>9.7402719427874526E-2</v>
      </c>
      <c r="AN201" s="27">
        <f t="shared" si="52"/>
        <v>9.9181564704813874E-2</v>
      </c>
      <c r="AO201" s="27">
        <f t="shared" si="52"/>
        <v>0.10068311294437447</v>
      </c>
      <c r="AP201" s="27">
        <f t="shared" si="52"/>
        <v>0.10215487002756386</v>
      </c>
      <c r="AQ201" s="27">
        <f t="shared" si="52"/>
        <v>0.10365418664007356</v>
      </c>
      <c r="AR201" s="27">
        <f t="shared" si="52"/>
        <v>0.10519456033241363</v>
      </c>
      <c r="AS201" s="27">
        <f t="shared" si="52"/>
        <v>0.10673651946015122</v>
      </c>
      <c r="AT201" s="27">
        <f t="shared" si="52"/>
        <v>0.10547109714232736</v>
      </c>
      <c r="AU201" s="27">
        <f t="shared" si="52"/>
        <v>0.10366718196947174</v>
      </c>
      <c r="AV201" s="27">
        <f t="shared" si="52"/>
        <v>0.1018569165910521</v>
      </c>
      <c r="AW201" s="27">
        <f t="shared" si="52"/>
        <v>9.9837597692061242E-2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3.7923788015899976E-2</v>
      </c>
      <c r="M202" s="27">
        <f t="shared" si="52"/>
        <v>3.7940799901590251E-2</v>
      </c>
      <c r="N202" s="27">
        <f t="shared" si="52"/>
        <v>3.759247428451009E-2</v>
      </c>
      <c r="O202" s="27">
        <f t="shared" si="52"/>
        <v>3.7023578211438576E-2</v>
      </c>
      <c r="P202" s="27">
        <f t="shared" si="52"/>
        <v>3.6243206089281214E-2</v>
      </c>
      <c r="Q202" s="27">
        <f t="shared" si="52"/>
        <v>3.567656938754183E-2</v>
      </c>
      <c r="R202" s="27">
        <f t="shared" si="52"/>
        <v>3.5160072434777256E-2</v>
      </c>
      <c r="S202" s="27">
        <f t="shared" si="52"/>
        <v>3.1044580716039234E-2</v>
      </c>
      <c r="T202" s="27">
        <f t="shared" si="52"/>
        <v>3.1437165060273782E-2</v>
      </c>
      <c r="U202" s="27">
        <f t="shared" si="52"/>
        <v>3.1387118356232993E-2</v>
      </c>
      <c r="V202" s="27">
        <f t="shared" si="52"/>
        <v>3.1231963962222026E-2</v>
      </c>
      <c r="W202" s="27">
        <f t="shared" si="52"/>
        <v>3.1159651308398865E-2</v>
      </c>
      <c r="X202" s="27">
        <f t="shared" si="52"/>
        <v>3.1199198886777135E-2</v>
      </c>
      <c r="Y202" s="27">
        <f t="shared" si="52"/>
        <v>3.12981318036753E-2</v>
      </c>
      <c r="Z202" s="27">
        <f t="shared" si="52"/>
        <v>3.1482426316031993E-2</v>
      </c>
      <c r="AA202" s="27">
        <f t="shared" si="52"/>
        <v>3.1717747264006134E-2</v>
      </c>
      <c r="AB202" s="27">
        <f t="shared" si="52"/>
        <v>3.1984874168408242E-2</v>
      </c>
      <c r="AC202" s="27">
        <f t="shared" si="52"/>
        <v>3.2233389281343408E-2</v>
      </c>
      <c r="AD202" s="27">
        <f t="shared" si="52"/>
        <v>3.2661854541564221E-2</v>
      </c>
      <c r="AE202" s="27">
        <f t="shared" si="52"/>
        <v>3.3135395382695144E-2</v>
      </c>
      <c r="AF202" s="27">
        <f t="shared" si="52"/>
        <v>3.365206440075965E-2</v>
      </c>
      <c r="AG202" s="27">
        <f t="shared" si="52"/>
        <v>3.4320159512804906E-2</v>
      </c>
      <c r="AH202" s="27">
        <f t="shared" si="52"/>
        <v>3.4887506454013402E-2</v>
      </c>
      <c r="AI202" s="27">
        <f t="shared" si="52"/>
        <v>3.5528108003598777E-2</v>
      </c>
      <c r="AJ202" s="27">
        <f t="shared" si="52"/>
        <v>3.626343415489882E-2</v>
      </c>
      <c r="AK202" s="27">
        <f t="shared" si="52"/>
        <v>3.688671730625466E-2</v>
      </c>
      <c r="AL202" s="27">
        <f t="shared" si="52"/>
        <v>3.7506806437224018E-2</v>
      </c>
      <c r="AM202" s="27">
        <f t="shared" si="52"/>
        <v>3.8105915932313217E-2</v>
      </c>
      <c r="AN202" s="27">
        <f t="shared" si="52"/>
        <v>3.8801836220553602E-2</v>
      </c>
      <c r="AO202" s="27">
        <f t="shared" si="52"/>
        <v>3.9389272293397316E-2</v>
      </c>
      <c r="AP202" s="27">
        <f t="shared" si="52"/>
        <v>3.9965053462693426E-2</v>
      </c>
      <c r="AQ202" s="27">
        <f t="shared" si="52"/>
        <v>4.0551616477851542E-2</v>
      </c>
      <c r="AR202" s="27">
        <f t="shared" si="52"/>
        <v>4.1154241853913261E-2</v>
      </c>
      <c r="AS202" s="27">
        <f t="shared" si="52"/>
        <v>4.1757487484402472E-2</v>
      </c>
      <c r="AT202" s="27">
        <f t="shared" si="52"/>
        <v>4.126242865293344E-2</v>
      </c>
      <c r="AU202" s="27">
        <f t="shared" si="52"/>
        <v>4.0556700513825768E-2</v>
      </c>
      <c r="AV202" s="27">
        <f t="shared" si="52"/>
        <v>3.9848488045730199E-2</v>
      </c>
      <c r="AW202" s="27">
        <f t="shared" si="52"/>
        <v>3.9058489607725032E-2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0.3278422472608899</v>
      </c>
      <c r="L203" s="27">
        <f t="shared" si="52"/>
        <v>0.33450793008613738</v>
      </c>
      <c r="M203" s="27">
        <f t="shared" si="52"/>
        <v>0.34229948156355039</v>
      </c>
      <c r="N203" s="27">
        <f t="shared" si="52"/>
        <v>0.34828124731402305</v>
      </c>
      <c r="O203" s="27">
        <f t="shared" si="52"/>
        <v>0.35308310351311484</v>
      </c>
      <c r="P203" s="27">
        <f t="shared" si="52"/>
        <v>0.35667649320457162</v>
      </c>
      <c r="Q203" s="27">
        <f t="shared" si="52"/>
        <v>0.36128421068096001</v>
      </c>
      <c r="R203" s="27">
        <f t="shared" si="52"/>
        <v>0.36607496135357975</v>
      </c>
      <c r="S203" s="27">
        <f t="shared" si="52"/>
        <v>0.34978147124760717</v>
      </c>
      <c r="T203" s="27">
        <f t="shared" si="52"/>
        <v>0.3584875041342433</v>
      </c>
      <c r="U203" s="27">
        <f t="shared" si="52"/>
        <v>0.36463852991816875</v>
      </c>
      <c r="V203" s="27">
        <f t="shared" si="52"/>
        <v>0.37016483394407329</v>
      </c>
      <c r="W203" s="27">
        <f t="shared" si="52"/>
        <v>0.3762263413240392</v>
      </c>
      <c r="X203" s="27">
        <f t="shared" si="52"/>
        <v>0.38305010499339254</v>
      </c>
      <c r="Y203" s="27">
        <f t="shared" si="52"/>
        <v>0.39001024814513446</v>
      </c>
      <c r="Z203" s="27">
        <f t="shared" si="52"/>
        <v>0.39763162733353369</v>
      </c>
      <c r="AA203" s="27">
        <f t="shared" si="52"/>
        <v>0.405715672911797</v>
      </c>
      <c r="AB203" s="27">
        <f t="shared" si="52"/>
        <v>0.41415186902184187</v>
      </c>
      <c r="AC203" s="27">
        <f t="shared" si="52"/>
        <v>0.42259328139842117</v>
      </c>
      <c r="AD203" s="27">
        <f t="shared" si="52"/>
        <v>0.43223168330653139</v>
      </c>
      <c r="AE203" s="27">
        <f t="shared" si="52"/>
        <v>0.44240044798152134</v>
      </c>
      <c r="AF203" s="27">
        <f t="shared" si="52"/>
        <v>0.45310986417671228</v>
      </c>
      <c r="AG203" s="27">
        <f t="shared" si="52"/>
        <v>0.46523281953385692</v>
      </c>
      <c r="AH203" s="27">
        <f t="shared" si="52"/>
        <v>0.47683161542488822</v>
      </c>
      <c r="AI203" s="27">
        <f t="shared" si="52"/>
        <v>0.48902192775791076</v>
      </c>
      <c r="AJ203" s="27">
        <f t="shared" si="52"/>
        <v>0.50227897155451084</v>
      </c>
      <c r="AK203" s="27">
        <f t="shared" si="52"/>
        <v>0.5149072041484628</v>
      </c>
      <c r="AL203" s="27">
        <f t="shared" si="52"/>
        <v>0.52779816967290405</v>
      </c>
      <c r="AM203" s="27">
        <f t="shared" si="52"/>
        <v>0.54080178405979984</v>
      </c>
      <c r="AN203" s="27">
        <f t="shared" si="52"/>
        <v>0.55472180997919929</v>
      </c>
      <c r="AO203" s="27">
        <f t="shared" si="52"/>
        <v>0.56798833192248921</v>
      </c>
      <c r="AP203" s="27">
        <f t="shared" si="52"/>
        <v>0.58145360714928829</v>
      </c>
      <c r="AQ203" s="27">
        <f t="shared" si="52"/>
        <v>0.59533225487947738</v>
      </c>
      <c r="AR203" s="27">
        <f t="shared" si="52"/>
        <v>0.60968960161004593</v>
      </c>
      <c r="AS203" s="27">
        <f t="shared" si="52"/>
        <v>0.62413807627778151</v>
      </c>
      <c r="AT203" s="27">
        <f t="shared" si="52"/>
        <v>0.62795919102407893</v>
      </c>
      <c r="AU203" s="27">
        <f t="shared" si="52"/>
        <v>0.62958694088264855</v>
      </c>
      <c r="AV203" s="27">
        <f t="shared" si="52"/>
        <v>0.63106029256970908</v>
      </c>
      <c r="AW203" s="27">
        <f t="shared" si="52"/>
        <v>0.63153875679106564</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1.7017151675634967</v>
      </c>
      <c r="L204" s="27">
        <f t="shared" si="52"/>
        <v>1.724123714732765</v>
      </c>
      <c r="M204" s="27">
        <f t="shared" si="52"/>
        <v>1.7601182693498119</v>
      </c>
      <c r="N204" s="27">
        <f t="shared" si="52"/>
        <v>1.7704533576020525</v>
      </c>
      <c r="O204" s="27">
        <f t="shared" si="52"/>
        <v>1.7641159598844764</v>
      </c>
      <c r="P204" s="27">
        <f t="shared" si="52"/>
        <v>1.7411735022142174</v>
      </c>
      <c r="Q204" s="27">
        <f t="shared" si="52"/>
        <v>1.7315152516158581</v>
      </c>
      <c r="R204" s="27">
        <f t="shared" si="52"/>
        <v>1.7240481490859694</v>
      </c>
      <c r="S204" s="27">
        <f t="shared" si="52"/>
        <v>1.4532829642320653</v>
      </c>
      <c r="T204" s="27">
        <f t="shared" si="52"/>
        <v>1.5108403779429143</v>
      </c>
      <c r="U204" s="27">
        <f t="shared" si="52"/>
        <v>1.5359500219842341</v>
      </c>
      <c r="V204" s="27">
        <f t="shared" si="52"/>
        <v>1.5529155477524197</v>
      </c>
      <c r="W204" s="27">
        <f t="shared" si="52"/>
        <v>1.5758921601305533</v>
      </c>
      <c r="X204" s="27">
        <f t="shared" si="52"/>
        <v>1.6074218995583676</v>
      </c>
      <c r="Y204" s="27">
        <f t="shared" si="52"/>
        <v>1.6451803767533499</v>
      </c>
      <c r="Z204" s="27">
        <f t="shared" si="52"/>
        <v>1.6900261136077641</v>
      </c>
      <c r="AA204" s="27">
        <f t="shared" si="52"/>
        <v>1.7394801222335898</v>
      </c>
      <c r="AB204" s="27">
        <f t="shared" si="52"/>
        <v>1.7921618958537717</v>
      </c>
      <c r="AC204" s="27">
        <f t="shared" si="52"/>
        <v>1.8440236960496841</v>
      </c>
      <c r="AD204" s="27">
        <f t="shared" si="52"/>
        <v>1.9128722105556406</v>
      </c>
      <c r="AE204" s="27">
        <f t="shared" si="52"/>
        <v>1.9867036710712449</v>
      </c>
      <c r="AF204" s="27">
        <f t="shared" si="52"/>
        <v>2.0655387363130369</v>
      </c>
      <c r="AG204" s="27">
        <f t="shared" si="52"/>
        <v>2.1590171034819914</v>
      </c>
      <c r="AH204" s="27">
        <f t="shared" si="52"/>
        <v>2.2453962761900854</v>
      </c>
      <c r="AI204" s="27">
        <f t="shared" si="52"/>
        <v>2.3410345884850989</v>
      </c>
      <c r="AJ204" s="27">
        <f t="shared" si="52"/>
        <v>2.4471163486393079</v>
      </c>
      <c r="AK204" s="27">
        <f t="shared" si="52"/>
        <v>2.5450390690177795</v>
      </c>
      <c r="AL204" s="27">
        <f t="shared" si="52"/>
        <v>2.6445934318419999</v>
      </c>
      <c r="AM204" s="27">
        <f t="shared" si="52"/>
        <v>2.7441512648651862</v>
      </c>
      <c r="AN204" s="27">
        <f t="shared" si="52"/>
        <v>2.8559130375945547</v>
      </c>
      <c r="AO204" s="27">
        <f t="shared" si="52"/>
        <v>2.9594825030106868</v>
      </c>
      <c r="AP204" s="27">
        <f t="shared" si="52"/>
        <v>3.0639987071550308</v>
      </c>
      <c r="AQ204" s="27">
        <f t="shared" si="52"/>
        <v>3.1717057233338268</v>
      </c>
      <c r="AR204" s="27">
        <f t="shared" si="52"/>
        <v>3.2832410864447872</v>
      </c>
      <c r="AS204" s="27">
        <f t="shared" si="52"/>
        <v>3.3981465199291265</v>
      </c>
      <c r="AT204" s="27">
        <f t="shared" si="52"/>
        <v>3.402335764581959</v>
      </c>
      <c r="AU204" s="27">
        <f t="shared" si="52"/>
        <v>3.3840754458492466</v>
      </c>
      <c r="AV204" s="27">
        <f t="shared" si="52"/>
        <v>3.3645111733417261</v>
      </c>
      <c r="AW204" s="27">
        <f t="shared" si="52"/>
        <v>3.3351275855209699</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1.3660093635870426E-2</v>
      </c>
      <c r="L205" s="27">
        <f t="shared" si="52"/>
        <v>1.3937830420255738E-2</v>
      </c>
      <c r="M205" s="27">
        <f t="shared" si="52"/>
        <v>1.426247839848128E-2</v>
      </c>
      <c r="N205" s="27">
        <f t="shared" si="52"/>
        <v>1.4511718638084306E-2</v>
      </c>
      <c r="O205" s="27">
        <f t="shared" si="52"/>
        <v>1.4711795979713135E-2</v>
      </c>
      <c r="P205" s="27">
        <f t="shared" si="52"/>
        <v>1.4861520550190495E-2</v>
      </c>
      <c r="Q205" s="27">
        <f t="shared" si="52"/>
        <v>1.5053508778373347E-2</v>
      </c>
      <c r="R205" s="27">
        <f t="shared" si="52"/>
        <v>1.5253123389732505E-2</v>
      </c>
      <c r="S205" s="27">
        <f t="shared" si="52"/>
        <v>1.4574227968650315E-2</v>
      </c>
      <c r="T205" s="27">
        <f t="shared" si="52"/>
        <v>1.4936979338926817E-2</v>
      </c>
      <c r="U205" s="27">
        <f t="shared" si="52"/>
        <v>1.5193272079923716E-2</v>
      </c>
      <c r="V205" s="27">
        <f t="shared" si="52"/>
        <v>1.5423534747669736E-2</v>
      </c>
      <c r="W205" s="27">
        <f t="shared" si="52"/>
        <v>1.5676097555168314E-2</v>
      </c>
      <c r="X205" s="27">
        <f t="shared" si="52"/>
        <v>1.5960421041391372E-2</v>
      </c>
      <c r="Y205" s="27">
        <f t="shared" si="52"/>
        <v>1.6250427006047279E-2</v>
      </c>
      <c r="Z205" s="27">
        <f t="shared" si="52"/>
        <v>1.6567984472230592E-2</v>
      </c>
      <c r="AA205" s="27">
        <f t="shared" si="52"/>
        <v>1.6904819704658219E-2</v>
      </c>
      <c r="AB205" s="27">
        <f t="shared" si="52"/>
        <v>1.7256327875910096E-2</v>
      </c>
      <c r="AC205" s="27">
        <f t="shared" si="52"/>
        <v>1.7608053391600896E-2</v>
      </c>
      <c r="AD205" s="27">
        <f t="shared" si="52"/>
        <v>1.8009653471105492E-2</v>
      </c>
      <c r="AE205" s="27">
        <f t="shared" si="52"/>
        <v>1.8433351999230074E-2</v>
      </c>
      <c r="AF205" s="27">
        <f t="shared" si="52"/>
        <v>1.8879577674029695E-2</v>
      </c>
      <c r="AG205" s="27">
        <f t="shared" si="52"/>
        <v>1.9384700813910721E-2</v>
      </c>
      <c r="AH205" s="27">
        <f t="shared" si="52"/>
        <v>1.9867983976037024E-2</v>
      </c>
      <c r="AI205" s="27">
        <f t="shared" si="52"/>
        <v>2.0375913656579637E-2</v>
      </c>
      <c r="AJ205" s="27">
        <f t="shared" si="52"/>
        <v>2.0928290481437968E-2</v>
      </c>
      <c r="AK205" s="27">
        <f t="shared" ref="L205:AW206" si="53">AK1427</f>
        <v>2.1454466839519307E-2</v>
      </c>
      <c r="AL205" s="27">
        <f t="shared" si="53"/>
        <v>2.1991590403037692E-2</v>
      </c>
      <c r="AM205" s="27">
        <f t="shared" si="53"/>
        <v>2.2533407669158349E-2</v>
      </c>
      <c r="AN205" s="27">
        <f t="shared" si="53"/>
        <v>2.3113408749133323E-2</v>
      </c>
      <c r="AO205" s="27">
        <f t="shared" si="53"/>
        <v>2.3666180496770405E-2</v>
      </c>
      <c r="AP205" s="27">
        <f t="shared" si="53"/>
        <v>2.4227233631220365E-2</v>
      </c>
      <c r="AQ205" s="27">
        <f t="shared" si="53"/>
        <v>2.4805510619978249E-2</v>
      </c>
      <c r="AR205" s="27">
        <f t="shared" si="53"/>
        <v>2.5403733400418606E-2</v>
      </c>
      <c r="AS205" s="27">
        <f t="shared" si="53"/>
        <v>2.6005753178240911E-2</v>
      </c>
      <c r="AT205" s="27">
        <f t="shared" si="53"/>
        <v>2.616496629266998E-2</v>
      </c>
      <c r="AU205" s="27">
        <f t="shared" si="53"/>
        <v>2.6232789203443716E-2</v>
      </c>
      <c r="AV205" s="27">
        <f t="shared" si="53"/>
        <v>2.6294178857071242E-2</v>
      </c>
      <c r="AW205" s="27">
        <f t="shared" si="53"/>
        <v>2.6314114866294425E-2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7.0904798648479081E-2</v>
      </c>
      <c r="L206" s="27">
        <f t="shared" si="53"/>
        <v>7.183848811386527E-2</v>
      </c>
      <c r="M206" s="27">
        <f t="shared" si="53"/>
        <v>7.3338261222908901E-2</v>
      </c>
      <c r="N206" s="27">
        <f t="shared" si="53"/>
        <v>7.3768889900085594E-2</v>
      </c>
      <c r="O206" s="27">
        <f t="shared" si="53"/>
        <v>7.3504831661853245E-2</v>
      </c>
      <c r="P206" s="27">
        <f t="shared" si="53"/>
        <v>7.2548895925592466E-2</v>
      </c>
      <c r="Q206" s="27">
        <f t="shared" si="53"/>
        <v>7.2146468817327503E-2</v>
      </c>
      <c r="R206" s="27">
        <f t="shared" si="53"/>
        <v>7.1835339545248789E-2</v>
      </c>
      <c r="S206" s="27">
        <f t="shared" si="53"/>
        <v>6.0553456843002784E-2</v>
      </c>
      <c r="T206" s="27">
        <f t="shared" si="53"/>
        <v>6.2951682414288154E-2</v>
      </c>
      <c r="U206" s="27">
        <f t="shared" si="53"/>
        <v>6.3997917582676492E-2</v>
      </c>
      <c r="V206" s="27">
        <f t="shared" si="53"/>
        <v>6.4704814489684223E-2</v>
      </c>
      <c r="W206" s="27">
        <f t="shared" si="53"/>
        <v>6.5662173338773125E-2</v>
      </c>
      <c r="X206" s="27">
        <f t="shared" si="53"/>
        <v>6.6975912481598718E-2</v>
      </c>
      <c r="Y206" s="27">
        <f t="shared" si="53"/>
        <v>6.8549182364722974E-2</v>
      </c>
      <c r="Z206" s="27">
        <f t="shared" si="53"/>
        <v>7.0417754733656912E-2</v>
      </c>
      <c r="AA206" s="27">
        <f t="shared" si="53"/>
        <v>7.2478338426399641E-2</v>
      </c>
      <c r="AB206" s="27">
        <f t="shared" si="53"/>
        <v>7.4673412327240563E-2</v>
      </c>
      <c r="AC206" s="27">
        <f t="shared" si="53"/>
        <v>7.6834320668736911E-2</v>
      </c>
      <c r="AD206" s="27">
        <f t="shared" si="53"/>
        <v>7.9703008773151771E-2</v>
      </c>
      <c r="AE206" s="27">
        <f t="shared" si="53"/>
        <v>8.2779319627968612E-2</v>
      </c>
      <c r="AF206" s="27">
        <f t="shared" si="53"/>
        <v>8.6064114013043286E-2</v>
      </c>
      <c r="AG206" s="27">
        <f t="shared" si="53"/>
        <v>8.9959045978416391E-2</v>
      </c>
      <c r="AH206" s="27">
        <f t="shared" si="53"/>
        <v>9.3558178174586948E-2</v>
      </c>
      <c r="AI206" s="27">
        <f t="shared" si="53"/>
        <v>9.7543107853545877E-2</v>
      </c>
      <c r="AJ206" s="27">
        <f t="shared" si="53"/>
        <v>0.10196318119330461</v>
      </c>
      <c r="AK206" s="27">
        <f t="shared" si="53"/>
        <v>0.10604329454240757</v>
      </c>
      <c r="AL206" s="27">
        <f t="shared" si="53"/>
        <v>0.11019139299341679</v>
      </c>
      <c r="AM206" s="27">
        <f t="shared" si="53"/>
        <v>0.11433963603604952</v>
      </c>
      <c r="AN206" s="27">
        <f t="shared" si="53"/>
        <v>0.11899637656643992</v>
      </c>
      <c r="AO206" s="27">
        <f t="shared" si="53"/>
        <v>0.12331177095877871</v>
      </c>
      <c r="AP206" s="27">
        <f t="shared" si="53"/>
        <v>0.12766661279812638</v>
      </c>
      <c r="AQ206" s="27">
        <f t="shared" si="53"/>
        <v>0.13215440513890955</v>
      </c>
      <c r="AR206" s="27">
        <f t="shared" si="53"/>
        <v>0.13680171193519958</v>
      </c>
      <c r="AS206" s="27">
        <f t="shared" si="53"/>
        <v>0.1415894383303804</v>
      </c>
      <c r="AT206" s="27">
        <f t="shared" si="53"/>
        <v>0.1417639901909151</v>
      </c>
      <c r="AU206" s="27">
        <f t="shared" si="53"/>
        <v>0.14100314357705207</v>
      </c>
      <c r="AV206" s="27">
        <f t="shared" si="53"/>
        <v>0.14018796555590538</v>
      </c>
      <c r="AW206" s="27">
        <f t="shared" si="53"/>
        <v>0.13896364939670722</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6.6042852152238094</v>
      </c>
      <c r="U207" s="22">
        <f t="shared" si="54"/>
        <v>6.6025684169352203</v>
      </c>
      <c r="V207" s="22">
        <f t="shared" si="54"/>
        <v>6.6014868305049577</v>
      </c>
      <c r="W207" s="22">
        <f t="shared" si="54"/>
        <v>6.6005681257994508</v>
      </c>
      <c r="X207" s="22">
        <f t="shared" si="54"/>
        <v>6.5995424038936434</v>
      </c>
      <c r="Y207" s="22">
        <f t="shared" si="54"/>
        <v>6.5983631780454619</v>
      </c>
      <c r="Z207" s="22">
        <f t="shared" si="54"/>
        <v>6.5971241712512239</v>
      </c>
      <c r="AA207" s="22">
        <f t="shared" si="54"/>
        <v>6.5957642528021454</v>
      </c>
      <c r="AB207" s="22">
        <f t="shared" si="54"/>
        <v>6.594332298362966</v>
      </c>
      <c r="AC207" s="22">
        <f t="shared" si="54"/>
        <v>6.5928557661165899</v>
      </c>
      <c r="AD207" s="22">
        <f t="shared" si="54"/>
        <v>6.5914087042240421</v>
      </c>
      <c r="AE207" s="22">
        <f t="shared" si="54"/>
        <v>6.5897121694283252</v>
      </c>
      <c r="AF207" s="22">
        <f t="shared" si="54"/>
        <v>6.5879502534324397</v>
      </c>
      <c r="AG207" s="22">
        <f t="shared" si="54"/>
        <v>6.5861262120280504</v>
      </c>
      <c r="AH207" s="22">
        <f t="shared" si="54"/>
        <v>6.5840825367148605</v>
      </c>
      <c r="AI207" s="22">
        <f t="shared" si="54"/>
        <v>6.5821887148453193</v>
      </c>
      <c r="AJ207" s="22">
        <f t="shared" si="54"/>
        <v>6.5802043215920403</v>
      </c>
      <c r="AK207" s="22">
        <f t="shared" si="54"/>
        <v>6.5780869550268894</v>
      </c>
      <c r="AL207" s="22">
        <f t="shared" si="54"/>
        <v>6.5761330442639245</v>
      </c>
      <c r="AM207" s="22">
        <f t="shared" si="54"/>
        <v>6.5741856191244104</v>
      </c>
      <c r="AN207" s="22">
        <f t="shared" si="54"/>
        <v>6.5722693960157645</v>
      </c>
      <c r="AO207" s="22">
        <f t="shared" si="54"/>
        <v>6.5702305130032013</v>
      </c>
      <c r="AP207" s="22">
        <f t="shared" si="54"/>
        <v>6.5683441997115697</v>
      </c>
      <c r="AQ207" s="22">
        <f t="shared" si="54"/>
        <v>6.5664742649301147</v>
      </c>
      <c r="AR207" s="22">
        <f t="shared" si="54"/>
        <v>6.5645895538166226</v>
      </c>
      <c r="AS207" s="22">
        <f t="shared" si="54"/>
        <v>6.5626829690139603</v>
      </c>
      <c r="AT207" s="22">
        <f t="shared" si="54"/>
        <v>6.5607856000431974</v>
      </c>
      <c r="AU207" s="22">
        <f t="shared" si="54"/>
        <v>6.56037729248128</v>
      </c>
      <c r="AV207" s="22">
        <f t="shared" si="54"/>
        <v>6.5602713275569711</v>
      </c>
      <c r="AW207" s="22">
        <f t="shared" si="54"/>
        <v>6.5601871872641286</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4.3588282420477152E-2</v>
      </c>
      <c r="U208" s="22">
        <f t="shared" si="55"/>
        <v>4.3576951551772471E-2</v>
      </c>
      <c r="V208" s="22">
        <f t="shared" si="55"/>
        <v>4.3569813081332731E-2</v>
      </c>
      <c r="W208" s="22">
        <f t="shared" si="55"/>
        <v>4.3563749630276392E-2</v>
      </c>
      <c r="X208" s="22">
        <f t="shared" si="55"/>
        <v>4.3556979865698058E-2</v>
      </c>
      <c r="Y208" s="22">
        <f t="shared" si="55"/>
        <v>4.3549196975100048E-2</v>
      </c>
      <c r="Z208" s="22">
        <f t="shared" si="55"/>
        <v>4.3541019530258088E-2</v>
      </c>
      <c r="AA208" s="22">
        <f t="shared" si="54"/>
        <v>4.3532044068494168E-2</v>
      </c>
      <c r="AB208" s="22">
        <f t="shared" si="54"/>
        <v>4.35225931691956E-2</v>
      </c>
      <c r="AC208" s="22">
        <f t="shared" si="54"/>
        <v>4.3512848056369506E-2</v>
      </c>
      <c r="AD208" s="22">
        <f t="shared" si="54"/>
        <v>4.3503297447878682E-2</v>
      </c>
      <c r="AE208" s="22">
        <f t="shared" si="54"/>
        <v>4.3492100318226957E-2</v>
      </c>
      <c r="AF208" s="22">
        <f t="shared" si="54"/>
        <v>4.3480471672654106E-2</v>
      </c>
      <c r="AG208" s="22">
        <f t="shared" si="54"/>
        <v>4.3468432999385138E-2</v>
      </c>
      <c r="AH208" s="22">
        <f t="shared" si="54"/>
        <v>4.3454944742318098E-2</v>
      </c>
      <c r="AI208" s="22">
        <f t="shared" si="54"/>
        <v>4.3442445517979107E-2</v>
      </c>
      <c r="AJ208" s="22">
        <f t="shared" si="54"/>
        <v>4.3429348522507467E-2</v>
      </c>
      <c r="AK208" s="22">
        <f t="shared" si="54"/>
        <v>4.3415373903177484E-2</v>
      </c>
      <c r="AL208" s="22">
        <f t="shared" si="54"/>
        <v>4.3402478092141906E-2</v>
      </c>
      <c r="AM208" s="22">
        <f t="shared" si="54"/>
        <v>4.3389625086221108E-2</v>
      </c>
      <c r="AN208" s="22">
        <f t="shared" si="54"/>
        <v>4.3376978013704055E-2</v>
      </c>
      <c r="AO208" s="22">
        <f t="shared" si="54"/>
        <v>4.3363521385821134E-2</v>
      </c>
      <c r="AP208" s="22">
        <f t="shared" si="54"/>
        <v>4.3351071718096365E-2</v>
      </c>
      <c r="AQ208" s="22">
        <f t="shared" si="54"/>
        <v>4.333873014853877E-2</v>
      </c>
      <c r="AR208" s="22">
        <f t="shared" si="54"/>
        <v>4.3326291055189731E-2</v>
      </c>
      <c r="AS208" s="22">
        <f t="shared" si="54"/>
        <v>4.3313707595492149E-2</v>
      </c>
      <c r="AT208" s="22">
        <f t="shared" si="54"/>
        <v>4.3301184960285115E-2</v>
      </c>
      <c r="AU208" s="22">
        <f t="shared" si="54"/>
        <v>4.3298490130376448E-2</v>
      </c>
      <c r="AV208" s="22">
        <f t="shared" si="54"/>
        <v>4.3297790761876023E-2</v>
      </c>
      <c r="AW208" s="22">
        <f t="shared" si="54"/>
        <v>4.3297235435943257E-2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2.9657034583387558</v>
      </c>
      <c r="U209" s="22">
        <f t="shared" si="54"/>
        <v>2.9785203657401711</v>
      </c>
      <c r="V209" s="22">
        <f t="shared" si="54"/>
        <v>2.9865950435957203</v>
      </c>
      <c r="W209" s="22">
        <f t="shared" si="54"/>
        <v>2.9934537137248642</v>
      </c>
      <c r="X209" s="22">
        <f t="shared" si="54"/>
        <v>3.0011113300993242</v>
      </c>
      <c r="Y209" s="22">
        <f t="shared" si="54"/>
        <v>3.0099149435476535</v>
      </c>
      <c r="Z209" s="22">
        <f t="shared" si="54"/>
        <v>3.0191648568642107</v>
      </c>
      <c r="AA209" s="22">
        <f t="shared" si="54"/>
        <v>3.0293174466886432</v>
      </c>
      <c r="AB209" s="22">
        <f t="shared" si="54"/>
        <v>3.0400078274817584</v>
      </c>
      <c r="AC209" s="22">
        <f t="shared" si="54"/>
        <v>3.0510310077835987</v>
      </c>
      <c r="AD209" s="22">
        <f t="shared" si="54"/>
        <v>3.0618341745878643</v>
      </c>
      <c r="AE209" s="22">
        <f t="shared" si="54"/>
        <v>3.074499803115406</v>
      </c>
      <c r="AF209" s="22">
        <f t="shared" si="54"/>
        <v>3.0876535406968308</v>
      </c>
      <c r="AG209" s="22">
        <f t="shared" si="54"/>
        <v>3.1012710809354167</v>
      </c>
      <c r="AH209" s="22">
        <f t="shared" si="54"/>
        <v>3.1165283172815856</v>
      </c>
      <c r="AI209" s="22">
        <f t="shared" si="54"/>
        <v>3.1306668096706085</v>
      </c>
      <c r="AJ209" s="22">
        <f t="shared" si="54"/>
        <v>3.1454814706265948</v>
      </c>
      <c r="AK209" s="22">
        <f t="shared" si="54"/>
        <v>3.1612888554432925</v>
      </c>
      <c r="AL209" s="22">
        <f t="shared" si="54"/>
        <v>3.1758759467084774</v>
      </c>
      <c r="AM209" s="22">
        <f t="shared" si="54"/>
        <v>3.1904146189859648</v>
      </c>
      <c r="AN209" s="22">
        <f t="shared" si="54"/>
        <v>3.2047203497798442</v>
      </c>
      <c r="AO209" s="22">
        <f t="shared" si="54"/>
        <v>3.2199418087876062</v>
      </c>
      <c r="AP209" s="22">
        <f t="shared" si="54"/>
        <v>3.234024245233162</v>
      </c>
      <c r="AQ209" s="22">
        <f t="shared" si="54"/>
        <v>3.2479844064820913</v>
      </c>
      <c r="AR209" s="22">
        <f t="shared" si="54"/>
        <v>3.2620548817269688</v>
      </c>
      <c r="AS209" s="22">
        <f t="shared" si="54"/>
        <v>3.2762886569066625</v>
      </c>
      <c r="AT209" s="22">
        <f t="shared" si="54"/>
        <v>3.2904536304892997</v>
      </c>
      <c r="AU209" s="22">
        <f t="shared" si="54"/>
        <v>3.2935018862146279</v>
      </c>
      <c r="AV209" s="22">
        <f t="shared" si="54"/>
        <v>3.2942929766017031</v>
      </c>
      <c r="AW209" s="22">
        <f t="shared" si="54"/>
        <v>3.2949211332985402</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0.32056321299147922</v>
      </c>
      <c r="M210" s="22">
        <f t="shared" si="54"/>
        <v>0.32309177745176459</v>
      </c>
      <c r="N210" s="22">
        <f t="shared" si="54"/>
        <v>0.32471664946511047</v>
      </c>
      <c r="O210" s="22">
        <f t="shared" si="54"/>
        <v>0.32579638434951891</v>
      </c>
      <c r="P210" s="22">
        <f t="shared" si="54"/>
        <v>0.32632035510276458</v>
      </c>
      <c r="Q210" s="22">
        <f t="shared" si="54"/>
        <v>0.32747800149861978</v>
      </c>
      <c r="R210" s="22">
        <f t="shared" si="54"/>
        <v>0.32880601635823309</v>
      </c>
      <c r="S210" s="22">
        <f t="shared" si="54"/>
        <v>0.31892223343944798</v>
      </c>
      <c r="T210" s="22">
        <f t="shared" si="54"/>
        <v>0.32227575315697121</v>
      </c>
      <c r="U210" s="22">
        <f t="shared" si="54"/>
        <v>0.3243028206510829</v>
      </c>
      <c r="V210" s="22">
        <f t="shared" si="54"/>
        <v>0.32603799422216245</v>
      </c>
      <c r="W210" s="22">
        <f t="shared" si="54"/>
        <v>0.32808998669337819</v>
      </c>
      <c r="X210" s="22">
        <f t="shared" si="54"/>
        <v>0.33056967656109465</v>
      </c>
      <c r="Y210" s="22">
        <f t="shared" si="54"/>
        <v>0.33305373605499911</v>
      </c>
      <c r="Z210" s="22">
        <f t="shared" si="54"/>
        <v>0.33589950033387794</v>
      </c>
      <c r="AA210" s="22">
        <f t="shared" si="54"/>
        <v>0.33899861761087846</v>
      </c>
      <c r="AB210" s="22">
        <f t="shared" si="54"/>
        <v>0.34229003642496647</v>
      </c>
      <c r="AC210" s="22">
        <f t="shared" si="54"/>
        <v>0.34559397737484987</v>
      </c>
      <c r="AD210" s="22">
        <f t="shared" si="54"/>
        <v>0.3494387044260413</v>
      </c>
      <c r="AE210" s="22">
        <f t="shared" si="54"/>
        <v>0.35355271502150287</v>
      </c>
      <c r="AF210" s="22">
        <f t="shared" si="54"/>
        <v>0.3579372834095142</v>
      </c>
      <c r="AG210" s="22">
        <f t="shared" si="54"/>
        <v>0.36302467743009975</v>
      </c>
      <c r="AH210" s="22">
        <f t="shared" si="54"/>
        <v>0.36784227638665579</v>
      </c>
      <c r="AI210" s="22">
        <f t="shared" si="54"/>
        <v>0.37287650448591436</v>
      </c>
      <c r="AJ210" s="22">
        <f t="shared" si="54"/>
        <v>0.37842745808182143</v>
      </c>
      <c r="AK210" s="22">
        <f t="shared" si="54"/>
        <v>0.3836553772117296</v>
      </c>
      <c r="AL210" s="22">
        <f t="shared" si="54"/>
        <v>0.38900070458886199</v>
      </c>
      <c r="AM210" s="22">
        <f t="shared" si="54"/>
        <v>0.39438887912750603</v>
      </c>
      <c r="AN210" s="22">
        <f t="shared" si="54"/>
        <v>0.40014579596715671</v>
      </c>
      <c r="AO210" s="22">
        <f t="shared" si="54"/>
        <v>0.40557008813091078</v>
      </c>
      <c r="AP210" s="22">
        <f t="shared" si="54"/>
        <v>0.41107707279702382</v>
      </c>
      <c r="AQ210" s="22">
        <f t="shared" si="54"/>
        <v>0.41676934419166684</v>
      </c>
      <c r="AR210" s="22">
        <f t="shared" si="54"/>
        <v>0.42267651687241276</v>
      </c>
      <c r="AS210" s="22">
        <f t="shared" si="54"/>
        <v>0.42854568523305009</v>
      </c>
      <c r="AT210" s="22">
        <f t="shared" si="54"/>
        <v>0.42932836056201623</v>
      </c>
      <c r="AU210" s="22">
        <f t="shared" si="54"/>
        <v>0.42908292650186086</v>
      </c>
      <c r="AV210" s="22">
        <f t="shared" si="54"/>
        <v>0.42878500851689261</v>
      </c>
      <c r="AW210" s="22">
        <f t="shared" si="54"/>
        <v>0.42803713075529093</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0.93731746283627526</v>
      </c>
      <c r="M211" s="22">
        <f t="shared" si="54"/>
        <v>0.94471091139331731</v>
      </c>
      <c r="N211" s="22">
        <f t="shared" si="54"/>
        <v>0.94946198965576145</v>
      </c>
      <c r="O211" s="22">
        <f t="shared" si="54"/>
        <v>0.95261910289076102</v>
      </c>
      <c r="P211" s="22">
        <f t="shared" si="54"/>
        <v>0.954151178054501</v>
      </c>
      <c r="Q211" s="22">
        <f t="shared" si="54"/>
        <v>0.95753610227115837</v>
      </c>
      <c r="R211" s="22">
        <f t="shared" si="54"/>
        <v>0.96141917889497153</v>
      </c>
      <c r="S211" s="22">
        <f t="shared" si="54"/>
        <v>0.93251928660163341</v>
      </c>
      <c r="T211" s="22">
        <f t="shared" si="54"/>
        <v>0.94232488021253802</v>
      </c>
      <c r="U211" s="22">
        <f t="shared" si="54"/>
        <v>0.94825196630219832</v>
      </c>
      <c r="V211" s="22">
        <f t="shared" si="54"/>
        <v>0.95332556309469152</v>
      </c>
      <c r="W211" s="22">
        <f t="shared" si="54"/>
        <v>0.95932552908870028</v>
      </c>
      <c r="X211" s="22">
        <f t="shared" si="54"/>
        <v>0.96657606976596322</v>
      </c>
      <c r="Y211" s="22">
        <f t="shared" si="54"/>
        <v>0.97383938710244966</v>
      </c>
      <c r="Z211" s="22">
        <f t="shared" si="54"/>
        <v>0.98216031865544018</v>
      </c>
      <c r="AA211" s="22">
        <f t="shared" si="54"/>
        <v>0.99122204696793803</v>
      </c>
      <c r="AB211" s="22">
        <f t="shared" si="54"/>
        <v>1.0008460593527735</v>
      </c>
      <c r="AC211" s="22">
        <f t="shared" si="54"/>
        <v>1.0105066860965788</v>
      </c>
      <c r="AD211" s="22">
        <f t="shared" si="54"/>
        <v>1.0217485555902457</v>
      </c>
      <c r="AE211" s="22">
        <f t="shared" si="54"/>
        <v>1.0337778022946138</v>
      </c>
      <c r="AF211" s="22">
        <f t="shared" si="54"/>
        <v>1.0465981520744001</v>
      </c>
      <c r="AG211" s="22">
        <f t="shared" si="54"/>
        <v>1.0614735434561009</v>
      </c>
      <c r="AH211" s="22">
        <f t="shared" si="54"/>
        <v>1.0755600619582779</v>
      </c>
      <c r="AI211" s="22">
        <f t="shared" si="54"/>
        <v>1.0902799977403717</v>
      </c>
      <c r="AJ211" s="22">
        <f t="shared" si="54"/>
        <v>1.1065108237677352</v>
      </c>
      <c r="AK211" s="22">
        <f t="shared" si="54"/>
        <v>1.1217971064607186</v>
      </c>
      <c r="AL211" s="22">
        <f t="shared" si="54"/>
        <v>1.137426687436051</v>
      </c>
      <c r="AM211" s="22">
        <f t="shared" si="54"/>
        <v>1.1531815522589683</v>
      </c>
      <c r="AN211" s="22">
        <f t="shared" si="54"/>
        <v>1.1700146087895202</v>
      </c>
      <c r="AO211" s="22">
        <f t="shared" si="54"/>
        <v>1.1858750804923284</v>
      </c>
      <c r="AP211" s="22">
        <f t="shared" si="54"/>
        <v>1.2019773426544453</v>
      </c>
      <c r="AQ211" s="22">
        <f t="shared" si="54"/>
        <v>1.2186213777937613</v>
      </c>
      <c r="AR211" s="22">
        <f t="shared" si="54"/>
        <v>1.2358937780108121</v>
      </c>
      <c r="AS211" s="22">
        <f t="shared" si="54"/>
        <v>1.2530550547069554</v>
      </c>
      <c r="AT211" s="22">
        <f t="shared" si="54"/>
        <v>1.2553435744866432</v>
      </c>
      <c r="AU211" s="22">
        <f t="shared" si="54"/>
        <v>1.2546259324702318</v>
      </c>
      <c r="AV211" s="22">
        <f t="shared" si="54"/>
        <v>1.2537548289920819</v>
      </c>
      <c r="AW211" s="22">
        <f t="shared" si="54"/>
        <v>1.2515680562820308</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5.0141199304605817E-2</v>
      </c>
      <c r="M212" s="22">
        <f t="shared" si="54"/>
        <v>5.0536707115294892E-2</v>
      </c>
      <c r="N212" s="22">
        <f t="shared" si="54"/>
        <v>5.0790863013925151E-2</v>
      </c>
      <c r="O212" s="22">
        <f t="shared" si="54"/>
        <v>5.0959750770976343E-2</v>
      </c>
      <c r="P212" s="22">
        <f t="shared" si="54"/>
        <v>5.1041708153806126E-2</v>
      </c>
      <c r="Q212" s="22">
        <f t="shared" si="54"/>
        <v>5.122278251388987E-2</v>
      </c>
      <c r="R212" s="22">
        <f t="shared" si="54"/>
        <v>5.1430505218981189E-2</v>
      </c>
      <c r="S212" s="22">
        <f t="shared" si="54"/>
        <v>4.9884523930019499E-2</v>
      </c>
      <c r="T212" s="22">
        <f t="shared" si="54"/>
        <v>5.0409067900486659E-2</v>
      </c>
      <c r="U212" s="22">
        <f t="shared" si="54"/>
        <v>5.072613358708758E-2</v>
      </c>
      <c r="V212" s="22">
        <f t="shared" si="54"/>
        <v>5.0997542408591695E-2</v>
      </c>
      <c r="W212" s="22">
        <f t="shared" si="54"/>
        <v>5.1318506759150256E-2</v>
      </c>
      <c r="X212" s="22">
        <f t="shared" si="54"/>
        <v>5.1706369804040822E-2</v>
      </c>
      <c r="Y212" s="22">
        <f t="shared" si="54"/>
        <v>5.2094916328160164E-2</v>
      </c>
      <c r="Z212" s="22">
        <f t="shared" si="54"/>
        <v>5.2540039249625817E-2</v>
      </c>
      <c r="AA212" s="22">
        <f t="shared" si="54"/>
        <v>5.3024790620827475E-2</v>
      </c>
      <c r="AB212" s="22">
        <f t="shared" si="54"/>
        <v>5.3539621019524863E-2</v>
      </c>
      <c r="AC212" s="22">
        <f t="shared" si="54"/>
        <v>5.4056410079981292E-2</v>
      </c>
      <c r="AD212" s="22">
        <f t="shared" si="54"/>
        <v>5.4657786711899185E-2</v>
      </c>
      <c r="AE212" s="22">
        <f t="shared" si="54"/>
        <v>5.5301283585053436E-2</v>
      </c>
      <c r="AF212" s="22">
        <f t="shared" si="54"/>
        <v>5.5987100012198469E-2</v>
      </c>
      <c r="AG212" s="22">
        <f t="shared" si="54"/>
        <v>5.678284957792927E-2</v>
      </c>
      <c r="AH212" s="22">
        <f t="shared" si="54"/>
        <v>5.7536398892574926E-2</v>
      </c>
      <c r="AI212" s="22">
        <f t="shared" si="54"/>
        <v>5.8323832460245355E-2</v>
      </c>
      <c r="AJ212" s="22">
        <f t="shared" si="54"/>
        <v>5.9192090137056182E-2</v>
      </c>
      <c r="AK212" s="22">
        <f t="shared" si="54"/>
        <v>6.0009820071177014E-2</v>
      </c>
      <c r="AL212" s="22">
        <f t="shared" si="54"/>
        <v>6.0845914527755479E-2</v>
      </c>
      <c r="AM212" s="22">
        <f t="shared" si="54"/>
        <v>6.1688710963781146E-2</v>
      </c>
      <c r="AN212" s="22">
        <f t="shared" si="54"/>
        <v>6.2589184576904794E-2</v>
      </c>
      <c r="AO212" s="22">
        <f t="shared" si="54"/>
        <v>6.3437630385552321E-2</v>
      </c>
      <c r="AP212" s="22">
        <f t="shared" si="54"/>
        <v>6.4299010620465072E-2</v>
      </c>
      <c r="AQ212" s="22">
        <f t="shared" si="54"/>
        <v>6.5189372654933103E-2</v>
      </c>
      <c r="AR212" s="22">
        <f t="shared" si="54"/>
        <v>6.6113348678095415E-2</v>
      </c>
      <c r="AS212" s="22">
        <f t="shared" si="54"/>
        <v>6.7031380219446435E-2</v>
      </c>
      <c r="AT212" s="22">
        <f t="shared" si="54"/>
        <v>6.7153803124103115E-2</v>
      </c>
      <c r="AU212" s="22">
        <f t="shared" si="54"/>
        <v>6.7115413322567416E-2</v>
      </c>
      <c r="AV212" s="22">
        <f t="shared" si="54"/>
        <v>6.7068814198103538E-2</v>
      </c>
      <c r="AW212" s="22">
        <f t="shared" si="54"/>
        <v>6.6951834187983242E-2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0.39653071954810198</v>
      </c>
      <c r="M213" s="22">
        <f t="shared" si="54"/>
        <v>0.39521014945095029</v>
      </c>
      <c r="N213" s="22">
        <f t="shared" si="54"/>
        <v>0.38993263522397309</v>
      </c>
      <c r="O213" s="22">
        <f t="shared" si="54"/>
        <v>0.382272194437701</v>
      </c>
      <c r="P213" s="22">
        <f t="shared" si="54"/>
        <v>0.37238723301511378</v>
      </c>
      <c r="Q213" s="22">
        <f t="shared" si="54"/>
        <v>0.36459067483623864</v>
      </c>
      <c r="R213" s="22">
        <f t="shared" si="54"/>
        <v>0.3572142444544395</v>
      </c>
      <c r="S213" s="22">
        <f t="shared" si="54"/>
        <v>0.31424438153263862</v>
      </c>
      <c r="T213" s="22">
        <f t="shared" si="54"/>
        <v>0.3193487027496259</v>
      </c>
      <c r="U213" s="22">
        <f t="shared" si="54"/>
        <v>0.32003071631751451</v>
      </c>
      <c r="V213" s="22">
        <f t="shared" si="54"/>
        <v>0.3196187643927515</v>
      </c>
      <c r="W213" s="22">
        <f t="shared" si="54"/>
        <v>0.31997865239462103</v>
      </c>
      <c r="X213" s="22">
        <f t="shared" si="54"/>
        <v>0.32140590673548131</v>
      </c>
      <c r="Y213" s="22">
        <f t="shared" si="54"/>
        <v>0.32327474894920888</v>
      </c>
      <c r="Z213" s="22">
        <f t="shared" si="54"/>
        <v>0.32596074346768161</v>
      </c>
      <c r="AA213" s="22">
        <f t="shared" si="54"/>
        <v>0.32912557430500838</v>
      </c>
      <c r="AB213" s="22">
        <f t="shared" si="54"/>
        <v>0.33258002079289994</v>
      </c>
      <c r="AC213" s="22">
        <f t="shared" si="54"/>
        <v>0.33582115512457722</v>
      </c>
      <c r="AD213" s="22">
        <f t="shared" si="54"/>
        <v>0.33789452808364595</v>
      </c>
      <c r="AE213" s="22">
        <f t="shared" si="54"/>
        <v>0.3402606159138189</v>
      </c>
      <c r="AF213" s="22">
        <f t="shared" si="54"/>
        <v>0.34288738971632887</v>
      </c>
      <c r="AG213" s="22">
        <f t="shared" si="54"/>
        <v>0.34681321850900065</v>
      </c>
      <c r="AH213" s="22">
        <f t="shared" si="54"/>
        <v>0.3495694742670416</v>
      </c>
      <c r="AI213" s="22">
        <f t="shared" si="54"/>
        <v>0.35276912591782955</v>
      </c>
      <c r="AJ213" s="22">
        <f t="shared" si="54"/>
        <v>0.35666367344072974</v>
      </c>
      <c r="AK213" s="22">
        <f t="shared" si="54"/>
        <v>0.35928628878412144</v>
      </c>
      <c r="AL213" s="22">
        <f t="shared" si="54"/>
        <v>0.36167193340892528</v>
      </c>
      <c r="AM213" s="22">
        <f t="shared" si="54"/>
        <v>0.36365333815275047</v>
      </c>
      <c r="AN213" s="22">
        <f t="shared" si="54"/>
        <v>0.36811395965213678</v>
      </c>
      <c r="AO213" s="22">
        <f t="shared" si="54"/>
        <v>0.37145763720927594</v>
      </c>
      <c r="AP213" s="22">
        <f t="shared" si="54"/>
        <v>0.37457252212059405</v>
      </c>
      <c r="AQ213" s="22">
        <f t="shared" si="54"/>
        <v>0.37765900622878934</v>
      </c>
      <c r="AR213" s="22">
        <f t="shared" si="54"/>
        <v>0.38075946903541186</v>
      </c>
      <c r="AS213" s="22">
        <f t="shared" si="54"/>
        <v>0.38367954492211653</v>
      </c>
      <c r="AT213" s="22">
        <f t="shared" si="54"/>
        <v>0.37679221645938232</v>
      </c>
      <c r="AU213" s="22">
        <f t="shared" si="54"/>
        <v>0.36805423943121995</v>
      </c>
      <c r="AV213" s="22">
        <f t="shared" si="54"/>
        <v>0.35931383793010313</v>
      </c>
      <c r="AW213" s="22">
        <f t="shared" si="54"/>
        <v>0.34989005084485175</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2.6602988559851242</v>
      </c>
      <c r="L214" s="22">
        <f t="shared" si="54"/>
        <v>2.6372269335947092</v>
      </c>
      <c r="M214" s="22">
        <f t="shared" si="54"/>
        <v>2.6284441511866348</v>
      </c>
      <c r="N214" s="22">
        <f t="shared" si="54"/>
        <v>2.5933447201068058</v>
      </c>
      <c r="O214" s="22">
        <f t="shared" si="54"/>
        <v>2.5423970387070205</v>
      </c>
      <c r="P214" s="22">
        <f t="shared" ref="L214:AW220" si="56">P1470</f>
        <v>2.4766546252796311</v>
      </c>
      <c r="Q214" s="22">
        <f t="shared" si="56"/>
        <v>2.4248016610449814</v>
      </c>
      <c r="R214" s="22">
        <f t="shared" si="56"/>
        <v>2.375742862022205</v>
      </c>
      <c r="S214" s="22">
        <f t="shared" si="56"/>
        <v>2.0899610190432036</v>
      </c>
      <c r="T214" s="22">
        <f t="shared" si="56"/>
        <v>2.1239085866024059</v>
      </c>
      <c r="U214" s="22">
        <f t="shared" si="56"/>
        <v>2.1284444887699916</v>
      </c>
      <c r="V214" s="22">
        <f t="shared" si="56"/>
        <v>2.1257046992460693</v>
      </c>
      <c r="W214" s="22">
        <f t="shared" si="56"/>
        <v>2.1280982246019104</v>
      </c>
      <c r="X214" s="22">
        <f t="shared" si="56"/>
        <v>2.1375905373112407</v>
      </c>
      <c r="Y214" s="22">
        <f t="shared" si="56"/>
        <v>2.150019740845075</v>
      </c>
      <c r="Z214" s="22">
        <f t="shared" si="56"/>
        <v>2.1678836205860366</v>
      </c>
      <c r="AA214" s="22">
        <f t="shared" si="56"/>
        <v>2.1889321212771828</v>
      </c>
      <c r="AB214" s="22">
        <f t="shared" si="56"/>
        <v>2.2119067834393267</v>
      </c>
      <c r="AC214" s="22">
        <f t="shared" si="56"/>
        <v>2.2334627596437397</v>
      </c>
      <c r="AD214" s="22">
        <f t="shared" si="56"/>
        <v>2.2472522461613913</v>
      </c>
      <c r="AE214" s="22">
        <f t="shared" si="56"/>
        <v>2.2629885062929995</v>
      </c>
      <c r="AF214" s="22">
        <f t="shared" si="56"/>
        <v>2.28045852381985</v>
      </c>
      <c r="AG214" s="22">
        <f t="shared" si="56"/>
        <v>2.3065682321433685</v>
      </c>
      <c r="AH214" s="22">
        <f t="shared" si="56"/>
        <v>2.3248994018677847</v>
      </c>
      <c r="AI214" s="22">
        <f t="shared" si="56"/>
        <v>2.3461794871060611</v>
      </c>
      <c r="AJ214" s="22">
        <f t="shared" si="56"/>
        <v>2.3720811515048794</v>
      </c>
      <c r="AK214" s="22">
        <f t="shared" si="56"/>
        <v>2.3895235121571221</v>
      </c>
      <c r="AL214" s="22">
        <f t="shared" si="56"/>
        <v>2.4053898396529805</v>
      </c>
      <c r="AM214" s="22">
        <f t="shared" si="56"/>
        <v>2.4185676685049868</v>
      </c>
      <c r="AN214" s="22">
        <f t="shared" si="56"/>
        <v>2.4482341497606113</v>
      </c>
      <c r="AO214" s="22">
        <f t="shared" si="56"/>
        <v>2.4704721153865608</v>
      </c>
      <c r="AP214" s="22">
        <f t="shared" si="56"/>
        <v>2.4911884381787459</v>
      </c>
      <c r="AQ214" s="22">
        <f t="shared" si="56"/>
        <v>2.5117158743116157</v>
      </c>
      <c r="AR214" s="22">
        <f t="shared" si="56"/>
        <v>2.5323362792818838</v>
      </c>
      <c r="AS214" s="22">
        <f t="shared" si="56"/>
        <v>2.5517569758305245</v>
      </c>
      <c r="AT214" s="22">
        <f t="shared" si="56"/>
        <v>2.5059510717050237</v>
      </c>
      <c r="AU214" s="22">
        <f t="shared" si="56"/>
        <v>2.4478369654636136</v>
      </c>
      <c r="AV214" s="22">
        <f t="shared" si="56"/>
        <v>2.3897067346571679</v>
      </c>
      <c r="AW214" s="22">
        <f t="shared" si="56"/>
        <v>2.3270314767452223</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0.35516571939691521</v>
      </c>
      <c r="M215" s="22">
        <f t="shared" si="56"/>
        <v>0.36891582276573992</v>
      </c>
      <c r="N215" s="22">
        <f t="shared" si="56"/>
        <v>0.379170347917821</v>
      </c>
      <c r="O215" s="22">
        <f t="shared" si="56"/>
        <v>0.38707850955818868</v>
      </c>
      <c r="P215" s="22">
        <f t="shared" si="56"/>
        <v>0.39252728601928999</v>
      </c>
      <c r="Q215" s="22">
        <f t="shared" si="56"/>
        <v>0.3999671364536494</v>
      </c>
      <c r="R215" s="22">
        <f t="shared" si="56"/>
        <v>0.40776627193753157</v>
      </c>
      <c r="S215" s="22">
        <f t="shared" si="56"/>
        <v>0.37321311953085867</v>
      </c>
      <c r="T215" s="22">
        <f t="shared" si="56"/>
        <v>0.38841304242891805</v>
      </c>
      <c r="U215" s="22">
        <f t="shared" si="56"/>
        <v>0.39849167744131536</v>
      </c>
      <c r="V215" s="22">
        <f t="shared" si="56"/>
        <v>0.40731524933255242</v>
      </c>
      <c r="W215" s="22">
        <f t="shared" si="56"/>
        <v>0.41722759477210569</v>
      </c>
      <c r="X215" s="22">
        <f t="shared" si="56"/>
        <v>0.42869870273452282</v>
      </c>
      <c r="Y215" s="22">
        <f t="shared" si="56"/>
        <v>0.440979111565592</v>
      </c>
      <c r="Z215" s="22">
        <f t="shared" si="56"/>
        <v>0.45464165014975438</v>
      </c>
      <c r="AA215" s="22">
        <f t="shared" si="56"/>
        <v>0.469289070926172</v>
      </c>
      <c r="AB215" s="22">
        <f t="shared" si="56"/>
        <v>0.48470097215801394</v>
      </c>
      <c r="AC215" s="22">
        <f t="shared" si="56"/>
        <v>0.50016699741904436</v>
      </c>
      <c r="AD215" s="22">
        <f t="shared" si="56"/>
        <v>0.51994434889767294</v>
      </c>
      <c r="AE215" s="22">
        <f t="shared" si="56"/>
        <v>0.5409820221595476</v>
      </c>
      <c r="AF215" s="22">
        <f t="shared" si="56"/>
        <v>0.56331819030080266</v>
      </c>
      <c r="AG215" s="22">
        <f t="shared" si="56"/>
        <v>0.58880774036949401</v>
      </c>
      <c r="AH215" s="22">
        <f t="shared" si="56"/>
        <v>0.61339500017343807</v>
      </c>
      <c r="AI215" s="22">
        <f t="shared" si="56"/>
        <v>0.63986471341490092</v>
      </c>
      <c r="AJ215" s="22">
        <f t="shared" si="56"/>
        <v>0.66883363737205637</v>
      </c>
      <c r="AK215" s="22">
        <f t="shared" si="56"/>
        <v>0.69669250106616087</v>
      </c>
      <c r="AL215" s="22">
        <f t="shared" si="56"/>
        <v>0.72534590501203133</v>
      </c>
      <c r="AM215" s="22">
        <f t="shared" si="56"/>
        <v>0.75447618708840136</v>
      </c>
      <c r="AN215" s="22">
        <f t="shared" si="56"/>
        <v>0.78527953626699432</v>
      </c>
      <c r="AO215" s="22">
        <f t="shared" si="56"/>
        <v>0.81484783403237082</v>
      </c>
      <c r="AP215" s="22">
        <f t="shared" si="56"/>
        <v>0.84503547528450507</v>
      </c>
      <c r="AQ215" s="22">
        <f t="shared" si="56"/>
        <v>0.87631983022178062</v>
      </c>
      <c r="AR215" s="22">
        <f t="shared" si="56"/>
        <v>0.90885513896950187</v>
      </c>
      <c r="AS215" s="22">
        <f t="shared" si="56"/>
        <v>0.94222937960724962</v>
      </c>
      <c r="AT215" s="22">
        <f t="shared" si="56"/>
        <v>0.95214348685587957</v>
      </c>
      <c r="AU215" s="22">
        <f t="shared" si="56"/>
        <v>0.95719161531013108</v>
      </c>
      <c r="AV215" s="22">
        <f t="shared" si="56"/>
        <v>0.96189454806833219</v>
      </c>
      <c r="AW215" s="22">
        <f t="shared" si="56"/>
        <v>0.96435594361750065</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5.9533053152539019E-2</v>
      </c>
      <c r="T216" s="22">
        <f t="shared" si="56"/>
        <v>5.9622626433628173E-2</v>
      </c>
      <c r="U216" s="22">
        <f t="shared" si="56"/>
        <v>5.9722199774339783E-2</v>
      </c>
      <c r="V216" s="22">
        <f t="shared" si="56"/>
        <v>5.983442272336837E-2</v>
      </c>
      <c r="W216" s="22">
        <f t="shared" si="56"/>
        <v>5.9960597156867579E-2</v>
      </c>
      <c r="X216" s="22">
        <f t="shared" si="56"/>
        <v>6.0100418807922086E-2</v>
      </c>
      <c r="Y216" s="22">
        <f t="shared" si="56"/>
        <v>6.0186384074546649E-2</v>
      </c>
      <c r="Z216" s="22">
        <f t="shared" si="56"/>
        <v>6.0283905469555747E-2</v>
      </c>
      <c r="AA216" s="22">
        <f t="shared" si="56"/>
        <v>6.0392101130913527E-2</v>
      </c>
      <c r="AB216" s="22">
        <f t="shared" si="56"/>
        <v>6.0510302677043659E-2</v>
      </c>
      <c r="AC216" s="22">
        <f t="shared" si="56"/>
        <v>6.0637484104422316E-2</v>
      </c>
      <c r="AD216" s="22">
        <f t="shared" si="56"/>
        <v>6.0722267332521125E-2</v>
      </c>
      <c r="AE216" s="22">
        <f t="shared" si="56"/>
        <v>6.0815693530942252E-2</v>
      </c>
      <c r="AF216" s="22">
        <f t="shared" si="56"/>
        <v>6.0917438947275838E-2</v>
      </c>
      <c r="AG216" s="22">
        <f t="shared" si="56"/>
        <v>6.1028672702169356E-2</v>
      </c>
      <c r="AH216" s="22">
        <f t="shared" si="56"/>
        <v>6.1145817503656337E-2</v>
      </c>
      <c r="AI216" s="22">
        <f t="shared" si="56"/>
        <v>6.1220417018935484E-2</v>
      </c>
      <c r="AJ216" s="22">
        <f t="shared" si="56"/>
        <v>6.1302728119439355E-2</v>
      </c>
      <c r="AK216" s="22">
        <f t="shared" si="56"/>
        <v>6.1389674469168841E-2</v>
      </c>
      <c r="AL216" s="22">
        <f t="shared" si="56"/>
        <v>6.1482543590372467E-2</v>
      </c>
      <c r="AM216" s="22">
        <f t="shared" si="56"/>
        <v>6.1580890323504577E-2</v>
      </c>
      <c r="AN216" s="22">
        <f t="shared" si="56"/>
        <v>6.1639213186725099E-2</v>
      </c>
      <c r="AO216" s="22">
        <f t="shared" si="56"/>
        <v>6.1701105053193442E-2</v>
      </c>
      <c r="AP216" s="22">
        <f t="shared" si="56"/>
        <v>6.1767811324277284E-2</v>
      </c>
      <c r="AQ216" s="22">
        <f t="shared" si="56"/>
        <v>6.1839527340479886E-2</v>
      </c>
      <c r="AR216" s="22">
        <f t="shared" si="56"/>
        <v>6.1916211063779515E-2</v>
      </c>
      <c r="AS216" s="22">
        <f t="shared" si="56"/>
        <v>6.1949982934671022E-2</v>
      </c>
      <c r="AT216" s="22">
        <f t="shared" si="56"/>
        <v>6.1970279607974715E-2</v>
      </c>
      <c r="AU216" s="22">
        <f t="shared" si="56"/>
        <v>6.19907354661028E-2</v>
      </c>
      <c r="AV216" s="22">
        <f t="shared" si="56"/>
        <v>6.2014540117516635E-2</v>
      </c>
      <c r="AW216" s="22">
        <f t="shared" si="56"/>
        <v>6.2040237192478087E-2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4.8451812868114626E-2</v>
      </c>
      <c r="T217" s="22">
        <f t="shared" si="56"/>
        <v>4.8524713343119572E-2</v>
      </c>
      <c r="U217" s="22">
        <f t="shared" si="56"/>
        <v>4.8605752507337306E-2</v>
      </c>
      <c r="V217" s="22">
        <f t="shared" si="56"/>
        <v>4.8697086733248914E-2</v>
      </c>
      <c r="W217" s="22">
        <f t="shared" si="56"/>
        <v>4.8799775571077862E-2</v>
      </c>
      <c r="X217" s="22">
        <f t="shared" si="56"/>
        <v>4.8913571388914487E-2</v>
      </c>
      <c r="Y217" s="22">
        <f t="shared" si="56"/>
        <v>4.8983535430586901E-2</v>
      </c>
      <c r="Z217" s="22">
        <f t="shared" si="56"/>
        <v>4.9062904589926196E-2</v>
      </c>
      <c r="AA217" s="22">
        <f t="shared" si="56"/>
        <v>4.9150961151107717E-2</v>
      </c>
      <c r="AB217" s="22">
        <f t="shared" si="56"/>
        <v>4.9247161142382222E-2</v>
      </c>
      <c r="AC217" s="22">
        <f t="shared" si="56"/>
        <v>4.9350669536347196E-2</v>
      </c>
      <c r="AD217" s="22">
        <f t="shared" si="56"/>
        <v>4.9419671559335535E-2</v>
      </c>
      <c r="AE217" s="22">
        <f t="shared" si="56"/>
        <v>4.9495707785317124E-2</v>
      </c>
      <c r="AF217" s="22">
        <f t="shared" si="56"/>
        <v>4.9578514723838341E-2</v>
      </c>
      <c r="AG217" s="22">
        <f t="shared" si="56"/>
        <v>4.9669043880186323E-2</v>
      </c>
      <c r="AH217" s="22">
        <f t="shared" si="56"/>
        <v>4.9764383824965848E-2</v>
      </c>
      <c r="AI217" s="22">
        <f t="shared" si="56"/>
        <v>4.9825097690003088E-2</v>
      </c>
      <c r="AJ217" s="22">
        <f t="shared" si="56"/>
        <v>4.9892087737168356E-2</v>
      </c>
      <c r="AK217" s="22">
        <f t="shared" si="56"/>
        <v>4.9962850247128418E-2</v>
      </c>
      <c r="AL217" s="22">
        <f t="shared" si="56"/>
        <v>5.0038433087979103E-2</v>
      </c>
      <c r="AM217" s="22">
        <f t="shared" si="56"/>
        <v>5.0118473960361357E-2</v>
      </c>
      <c r="AN217" s="22">
        <f t="shared" si="56"/>
        <v>5.0165940843127331E-2</v>
      </c>
      <c r="AO217" s="22">
        <f t="shared" si="56"/>
        <v>5.0216312409398237E-2</v>
      </c>
      <c r="AP217" s="22">
        <f t="shared" si="56"/>
        <v>5.0270602246598461E-2</v>
      </c>
      <c r="AQ217" s="22">
        <f t="shared" si="56"/>
        <v>5.0328969335344809E-2</v>
      </c>
      <c r="AR217" s="22">
        <f t="shared" si="56"/>
        <v>5.0391379462401874E-2</v>
      </c>
      <c r="AS217" s="22">
        <f t="shared" si="56"/>
        <v>5.0418865174657372E-2</v>
      </c>
      <c r="AT217" s="22">
        <f t="shared" si="56"/>
        <v>5.0435383907775841E-2</v>
      </c>
      <c r="AU217" s="22">
        <f t="shared" si="56"/>
        <v>5.0452032195703198E-2</v>
      </c>
      <c r="AV217" s="22">
        <f t="shared" si="56"/>
        <v>5.0471405946159772E-2</v>
      </c>
      <c r="AW217" s="22">
        <f t="shared" si="56"/>
        <v>5.0492319872144718E-2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7.2140927380493743E-3</v>
      </c>
      <c r="L218" s="22">
        <f t="shared" si="56"/>
        <v>7.2328458969643629E-3</v>
      </c>
      <c r="M218" s="22">
        <f t="shared" si="56"/>
        <v>7.2587152169743159E-3</v>
      </c>
      <c r="N218" s="22">
        <f t="shared" si="56"/>
        <v>7.2902308808567339E-3</v>
      </c>
      <c r="O218" s="22">
        <f t="shared" si="56"/>
        <v>7.3273479389297461E-3</v>
      </c>
      <c r="P218" s="22">
        <f t="shared" si="56"/>
        <v>7.3698404773103405E-3</v>
      </c>
      <c r="Q218" s="22">
        <f t="shared" si="56"/>
        <v>7.4155715935563127E-3</v>
      </c>
      <c r="R218" s="22">
        <f t="shared" si="56"/>
        <v>7.4643602602570466E-3</v>
      </c>
      <c r="S218" s="22">
        <f t="shared" si="56"/>
        <v>7.5086060518870686E-3</v>
      </c>
      <c r="T218" s="22">
        <f t="shared" si="56"/>
        <v>7.5302183985576495E-3</v>
      </c>
      <c r="U218" s="22">
        <f t="shared" si="56"/>
        <v>7.5531198022373361E-3</v>
      </c>
      <c r="V218" s="22">
        <f t="shared" si="56"/>
        <v>7.5778528986263022E-3</v>
      </c>
      <c r="W218" s="22">
        <f t="shared" si="56"/>
        <v>7.6046941828391288E-3</v>
      </c>
      <c r="X218" s="22">
        <f t="shared" si="56"/>
        <v>7.63360928511267E-3</v>
      </c>
      <c r="Y218" s="22">
        <f t="shared" si="56"/>
        <v>7.6518706820358868E-3</v>
      </c>
      <c r="Z218" s="22">
        <f t="shared" si="56"/>
        <v>7.6719056460518853E-3</v>
      </c>
      <c r="AA218" s="22">
        <f t="shared" si="56"/>
        <v>7.6935629291402302E-3</v>
      </c>
      <c r="AB218" s="22">
        <f t="shared" si="56"/>
        <v>7.7167304504399828E-3</v>
      </c>
      <c r="AC218" s="22">
        <f t="shared" si="56"/>
        <v>7.7412282077326386E-3</v>
      </c>
      <c r="AD218" s="22">
        <f t="shared" si="56"/>
        <v>7.7574695759522879E-3</v>
      </c>
      <c r="AE218" s="22">
        <f t="shared" si="56"/>
        <v>7.7750387618441127E-3</v>
      </c>
      <c r="AF218" s="22">
        <f t="shared" si="56"/>
        <v>7.7938832208585716E-3</v>
      </c>
      <c r="AG218" s="22">
        <f t="shared" si="56"/>
        <v>7.8142269323919957E-3</v>
      </c>
      <c r="AH218" s="22">
        <f t="shared" si="56"/>
        <v>7.8354114800063077E-3</v>
      </c>
      <c r="AI218" s="22">
        <f t="shared" si="56"/>
        <v>7.8484807490541032E-3</v>
      </c>
      <c r="AJ218" s="22">
        <f t="shared" si="56"/>
        <v>7.8627709579553399E-3</v>
      </c>
      <c r="AK218" s="22">
        <f t="shared" si="56"/>
        <v>7.8777182590411693E-3</v>
      </c>
      <c r="AL218" s="22">
        <f t="shared" si="56"/>
        <v>7.8935651065519113E-3</v>
      </c>
      <c r="AM218" s="22">
        <f t="shared" si="56"/>
        <v>7.9102334488757396E-3</v>
      </c>
      <c r="AN218" s="22">
        <f t="shared" si="56"/>
        <v>7.9193860887941704E-3</v>
      </c>
      <c r="AO218" s="22">
        <f t="shared" si="56"/>
        <v>7.9290467345807074E-3</v>
      </c>
      <c r="AP218" s="22">
        <f t="shared" si="56"/>
        <v>7.9394467167043584E-3</v>
      </c>
      <c r="AQ218" s="22">
        <f t="shared" si="56"/>
        <v>7.95062391653731E-3</v>
      </c>
      <c r="AR218" s="22">
        <f t="shared" si="56"/>
        <v>7.9625724210610899E-3</v>
      </c>
      <c r="AS218" s="22">
        <f t="shared" si="56"/>
        <v>7.9665912066544317E-3</v>
      </c>
      <c r="AT218" s="22">
        <f t="shared" si="56"/>
        <v>7.9680657528091153E-3</v>
      </c>
      <c r="AU218" s="22">
        <f t="shared" si="56"/>
        <v>7.9694827773169712E-3</v>
      </c>
      <c r="AV218" s="22">
        <f t="shared" si="56"/>
        <v>7.9714233641309858E-3</v>
      </c>
      <c r="AW218" s="22">
        <f t="shared" si="56"/>
        <v>7.9736256463651504E-3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8.7045671471293523E-2</v>
      </c>
      <c r="L219" s="22">
        <f t="shared" si="56"/>
        <v>8.7271948200639313E-2</v>
      </c>
      <c r="M219" s="22">
        <f t="shared" si="56"/>
        <v>8.7584088952434094E-2</v>
      </c>
      <c r="N219" s="22">
        <f t="shared" si="56"/>
        <v>8.7964358824768801E-2</v>
      </c>
      <c r="O219" s="22">
        <f t="shared" si="56"/>
        <v>8.8412215452112058E-2</v>
      </c>
      <c r="P219" s="22">
        <f t="shared" si="56"/>
        <v>8.8924932944132923E-2</v>
      </c>
      <c r="Q219" s="22">
        <f t="shared" si="56"/>
        <v>8.9476727309038565E-2</v>
      </c>
      <c r="R219" s="22">
        <f t="shared" si="56"/>
        <v>9.0065414259340074E-2</v>
      </c>
      <c r="S219" s="22">
        <f t="shared" si="56"/>
        <v>9.0599286609206187E-2</v>
      </c>
      <c r="T219" s="22">
        <f t="shared" si="56"/>
        <v>9.0860062467837524E-2</v>
      </c>
      <c r="U219" s="22">
        <f t="shared" si="56"/>
        <v>9.1136392164906599E-2</v>
      </c>
      <c r="V219" s="22">
        <f t="shared" si="56"/>
        <v>9.1434823175002525E-2</v>
      </c>
      <c r="W219" s="22">
        <f t="shared" si="56"/>
        <v>9.175869170460077E-2</v>
      </c>
      <c r="X219" s="22">
        <f t="shared" si="56"/>
        <v>9.210758304609773E-2</v>
      </c>
      <c r="Y219" s="22">
        <f t="shared" si="56"/>
        <v>9.2327926146041697E-2</v>
      </c>
      <c r="Z219" s="22">
        <f t="shared" si="56"/>
        <v>9.2569669211871403E-2</v>
      </c>
      <c r="AA219" s="22">
        <f t="shared" si="56"/>
        <v>9.2830987275988583E-2</v>
      </c>
      <c r="AB219" s="22">
        <f t="shared" si="56"/>
        <v>9.3110527964067921E-2</v>
      </c>
      <c r="AC219" s="22">
        <f t="shared" si="56"/>
        <v>9.340611935864937E-2</v>
      </c>
      <c r="AD219" s="22">
        <f t="shared" si="56"/>
        <v>9.360208867227289E-2</v>
      </c>
      <c r="AE219" s="22">
        <f t="shared" si="56"/>
        <v>9.381407951279698E-2</v>
      </c>
      <c r="AF219" s="22">
        <f t="shared" si="56"/>
        <v>9.4041457874565929E-2</v>
      </c>
      <c r="AG219" s="22">
        <f t="shared" si="56"/>
        <v>9.4286926306279495E-2</v>
      </c>
      <c r="AH219" s="22">
        <f t="shared" si="56"/>
        <v>9.4542540316088011E-2</v>
      </c>
      <c r="AI219" s="22">
        <f t="shared" si="56"/>
        <v>9.4700234892691387E-2</v>
      </c>
      <c r="AJ219" s="22">
        <f t="shared" si="56"/>
        <v>9.4872661402086347E-2</v>
      </c>
      <c r="AK219" s="22">
        <f t="shared" si="56"/>
        <v>9.5053016424809761E-2</v>
      </c>
      <c r="AL219" s="22">
        <f t="shared" si="56"/>
        <v>9.5244225428126342E-2</v>
      </c>
      <c r="AM219" s="22">
        <f t="shared" si="56"/>
        <v>9.5445346636651732E-2</v>
      </c>
      <c r="AN219" s="22">
        <f t="shared" si="56"/>
        <v>9.5555782933544969E-2</v>
      </c>
      <c r="AO219" s="22">
        <f t="shared" si="56"/>
        <v>9.5672348859416764E-2</v>
      </c>
      <c r="AP219" s="22">
        <f t="shared" si="56"/>
        <v>9.5797835661446368E-2</v>
      </c>
      <c r="AQ219" s="22">
        <f t="shared" si="56"/>
        <v>9.5932700418520603E-2</v>
      </c>
      <c r="AR219" s="22">
        <f t="shared" si="56"/>
        <v>9.6076871783807402E-2</v>
      </c>
      <c r="AS219" s="22">
        <f t="shared" si="56"/>
        <v>9.6125362689479618E-2</v>
      </c>
      <c r="AT219" s="22">
        <f t="shared" si="56"/>
        <v>9.6143154650965387E-2</v>
      </c>
      <c r="AU219" s="22">
        <f t="shared" si="56"/>
        <v>9.616025255284387E-2</v>
      </c>
      <c r="AV219" s="22">
        <f t="shared" si="56"/>
        <v>9.6183667788606389E-2</v>
      </c>
      <c r="AW219" s="22">
        <f t="shared" si="56"/>
        <v>9.6210240656852353E-2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0.12395129293471778</v>
      </c>
      <c r="M222" s="22">
        <f t="shared" si="57"/>
        <v>0.12400689511310994</v>
      </c>
      <c r="N222" s="22">
        <f t="shared" si="57"/>
        <v>0.12286841678965586</v>
      </c>
      <c r="O222" s="22">
        <f t="shared" si="57"/>
        <v>0.12100901910045002</v>
      </c>
      <c r="P222" s="22">
        <f t="shared" si="57"/>
        <v>0.11845842648899831</v>
      </c>
      <c r="Q222" s="22">
        <f t="shared" si="57"/>
        <v>0.11660641339960404</v>
      </c>
      <c r="R222" s="22">
        <f t="shared" si="57"/>
        <v>0.11491827863139022</v>
      </c>
      <c r="S222" s="22">
        <f t="shared" si="57"/>
        <v>0.101467076990198</v>
      </c>
      <c r="T222" s="22">
        <f t="shared" si="57"/>
        <v>0.10275021191947765</v>
      </c>
      <c r="U222" s="22">
        <f t="shared" si="57"/>
        <v>0.10258663770926492</v>
      </c>
      <c r="V222" s="22">
        <f t="shared" si="57"/>
        <v>0.10207952624312924</v>
      </c>
      <c r="W222" s="22">
        <f t="shared" si="57"/>
        <v>0.10184317730738571</v>
      </c>
      <c r="X222" s="22">
        <f t="shared" si="57"/>
        <v>0.10197243584744421</v>
      </c>
      <c r="Y222" s="22">
        <f t="shared" si="57"/>
        <v>0.10229579128224912</v>
      </c>
      <c r="Z222" s="22">
        <f t="shared" si="57"/>
        <v>0.10289814522109636</v>
      </c>
      <c r="AA222" s="22">
        <f t="shared" si="57"/>
        <v>0.10366727555543398</v>
      </c>
      <c r="AB222" s="22">
        <f t="shared" si="57"/>
        <v>0.10454036147091289</v>
      </c>
      <c r="AC222" s="22">
        <f t="shared" si="57"/>
        <v>0.10535261602600154</v>
      </c>
      <c r="AD222" s="22">
        <f t="shared" si="57"/>
        <v>0.10675302526148493</v>
      </c>
      <c r="AE222" s="22">
        <f t="shared" si="57"/>
        <v>0.10830076093311568</v>
      </c>
      <c r="AF222" s="22">
        <f t="shared" si="57"/>
        <v>0.10998945808492858</v>
      </c>
      <c r="AG222" s="22">
        <f t="shared" si="57"/>
        <v>0.11217308101064093</v>
      </c>
      <c r="AH222" s="22">
        <f t="shared" si="57"/>
        <v>0.11402741546889351</v>
      </c>
      <c r="AI222" s="22">
        <f t="shared" si="57"/>
        <v>0.1161211775765659</v>
      </c>
      <c r="AJ222" s="22">
        <f t="shared" si="57"/>
        <v>0.11852454053029134</v>
      </c>
      <c r="AK222" s="22">
        <f t="shared" si="57"/>
        <v>0.12056169864441726</v>
      </c>
      <c r="AL222" s="22">
        <f t="shared" si="57"/>
        <v>0.12258841732257759</v>
      </c>
      <c r="AM222" s="22">
        <f t="shared" si="57"/>
        <v>0.12454656550373072</v>
      </c>
      <c r="AN222" s="22">
        <f t="shared" si="57"/>
        <v>0.12682113310417009</v>
      </c>
      <c r="AO222" s="22">
        <f t="shared" si="57"/>
        <v>0.1287411275075494</v>
      </c>
      <c r="AP222" s="22">
        <f t="shared" si="57"/>
        <v>0.13062302866024528</v>
      </c>
      <c r="AQ222" s="22">
        <f t="shared" si="57"/>
        <v>0.1325401695346235</v>
      </c>
      <c r="AR222" s="22">
        <f t="shared" si="57"/>
        <v>0.13450980913093183</v>
      </c>
      <c r="AS222" s="22">
        <f t="shared" si="57"/>
        <v>0.13648147598617866</v>
      </c>
      <c r="AT222" s="22">
        <f t="shared" si="57"/>
        <v>0.13486341024302007</v>
      </c>
      <c r="AU222" s="22">
        <f t="shared" si="57"/>
        <v>0.13255678635655244</v>
      </c>
      <c r="AV222" s="22">
        <f t="shared" si="57"/>
        <v>0.13024204261164679</v>
      </c>
      <c r="AW222" s="22">
        <f t="shared" si="57"/>
        <v>0.127659987048893</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3.1446916354757506E-2</v>
      </c>
      <c r="M223" s="22">
        <f t="shared" si="57"/>
        <v>3.1461022839745618E-2</v>
      </c>
      <c r="N223" s="22">
        <f t="shared" si="57"/>
        <v>3.1172186541537576E-2</v>
      </c>
      <c r="O223" s="22">
        <f t="shared" si="57"/>
        <v>3.0700450247237832E-2</v>
      </c>
      <c r="P223" s="22">
        <f t="shared" si="57"/>
        <v>3.0053355161673637E-2</v>
      </c>
      <c r="Q223" s="22">
        <f t="shared" si="57"/>
        <v>2.9583492368545915E-2</v>
      </c>
      <c r="R223" s="22">
        <f t="shared" si="57"/>
        <v>2.9155206131309681E-2</v>
      </c>
      <c r="S223" s="22">
        <f t="shared" si="57"/>
        <v>2.5742584908356129E-2</v>
      </c>
      <c r="T223" s="22">
        <f t="shared" si="57"/>
        <v>2.6068121139867468E-2</v>
      </c>
      <c r="U223" s="22">
        <f t="shared" si="57"/>
        <v>2.6026621738089832E-2</v>
      </c>
      <c r="V223" s="22">
        <f t="shared" si="57"/>
        <v>2.5897965622606579E-2</v>
      </c>
      <c r="W223" s="22">
        <f t="shared" si="57"/>
        <v>2.5838002995054343E-2</v>
      </c>
      <c r="X223" s="22">
        <f t="shared" si="57"/>
        <v>2.5870796380271382E-2</v>
      </c>
      <c r="Y223" s="22">
        <f t="shared" si="57"/>
        <v>2.5952832888890311E-2</v>
      </c>
      <c r="Z223" s="22">
        <f t="shared" si="57"/>
        <v>2.6105652383406307E-2</v>
      </c>
      <c r="AA223" s="22">
        <f t="shared" si="57"/>
        <v>2.6300783686333176E-2</v>
      </c>
      <c r="AB223" s="22">
        <f t="shared" si="57"/>
        <v>2.6522288917174477E-2</v>
      </c>
      <c r="AC223" s="22">
        <f t="shared" si="57"/>
        <v>2.6728360999585882E-2</v>
      </c>
      <c r="AD223" s="22">
        <f t="shared" si="57"/>
        <v>2.7083650170420671E-2</v>
      </c>
      <c r="AE223" s="22">
        <f t="shared" si="57"/>
        <v>2.7476316620706768E-2</v>
      </c>
      <c r="AF223" s="22">
        <f t="shared" si="57"/>
        <v>2.7904745536809689E-2</v>
      </c>
      <c r="AG223" s="22">
        <f t="shared" si="57"/>
        <v>2.8458739011741598E-2</v>
      </c>
      <c r="AH223" s="22">
        <f t="shared" si="57"/>
        <v>2.892919074501336E-2</v>
      </c>
      <c r="AI223" s="22">
        <f t="shared" si="57"/>
        <v>2.9460386187253818E-2</v>
      </c>
      <c r="AJ223" s="22">
        <f t="shared" si="57"/>
        <v>3.0070128546421729E-2</v>
      </c>
      <c r="AK223" s="22">
        <f t="shared" si="57"/>
        <v>3.058696333934376E-2</v>
      </c>
      <c r="AL223" s="22">
        <f t="shared" si="57"/>
        <v>3.1101149607495868E-2</v>
      </c>
      <c r="AM223" s="22">
        <f t="shared" si="57"/>
        <v>3.1597939278704669E-2</v>
      </c>
      <c r="AN223" s="22">
        <f t="shared" si="57"/>
        <v>3.2175005764908497E-2</v>
      </c>
      <c r="AO223" s="22">
        <f t="shared" si="57"/>
        <v>3.2662115676996874E-2</v>
      </c>
      <c r="AP223" s="22">
        <f t="shared" si="57"/>
        <v>3.3139561185918813E-2</v>
      </c>
      <c r="AQ223" s="22">
        <f t="shared" si="57"/>
        <v>3.362594714680274E-2</v>
      </c>
      <c r="AR223" s="22">
        <f t="shared" si="57"/>
        <v>3.4125652233919085E-2</v>
      </c>
      <c r="AS223" s="22">
        <f t="shared" si="57"/>
        <v>3.4625871644369692E-2</v>
      </c>
      <c r="AT223" s="22">
        <f t="shared" si="57"/>
        <v>3.4215362186365041E-2</v>
      </c>
      <c r="AU223" s="22">
        <f t="shared" si="57"/>
        <v>3.3630162897981368E-2</v>
      </c>
      <c r="AV223" s="22">
        <f t="shared" si="57"/>
        <v>3.3042903570504364E-2</v>
      </c>
      <c r="AW223" s="22">
        <f t="shared" si="57"/>
        <v>3.2387826214046143E-2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0.15700744358616767</v>
      </c>
      <c r="L224" s="22">
        <f t="shared" si="57"/>
        <v>0.16019971617730661</v>
      </c>
      <c r="M224" s="22">
        <f t="shared" si="57"/>
        <v>0.16393118028621731</v>
      </c>
      <c r="N224" s="22">
        <f t="shared" si="57"/>
        <v>0.1667959170810015</v>
      </c>
      <c r="O224" s="22">
        <f t="shared" si="57"/>
        <v>0.16909558154641688</v>
      </c>
      <c r="P224" s="22">
        <f t="shared" si="57"/>
        <v>0.17081649742586288</v>
      </c>
      <c r="Q224" s="22">
        <f t="shared" si="57"/>
        <v>0.17302318661183388</v>
      </c>
      <c r="R224" s="22">
        <f t="shared" si="57"/>
        <v>0.17531753251219057</v>
      </c>
      <c r="S224" s="22">
        <f t="shared" si="57"/>
        <v>0.16751439167232346</v>
      </c>
      <c r="T224" s="22">
        <f t="shared" si="57"/>
        <v>0.17168381150374643</v>
      </c>
      <c r="U224" s="22">
        <f t="shared" si="57"/>
        <v>0.17462960888598014</v>
      </c>
      <c r="V224" s="22">
        <f t="shared" si="57"/>
        <v>0.17727621979362421</v>
      </c>
      <c r="W224" s="22">
        <f t="shared" si="57"/>
        <v>0.18017914577695479</v>
      </c>
      <c r="X224" s="22">
        <f t="shared" si="57"/>
        <v>0.18344712511248185</v>
      </c>
      <c r="Y224" s="22">
        <f t="shared" si="57"/>
        <v>0.18678041815930246</v>
      </c>
      <c r="Z224" s="22">
        <f t="shared" si="57"/>
        <v>0.19043038479102564</v>
      </c>
      <c r="AA224" s="22">
        <f t="shared" si="57"/>
        <v>0.19430192770741841</v>
      </c>
      <c r="AB224" s="22">
        <f t="shared" si="57"/>
        <v>0.19834211958597051</v>
      </c>
      <c r="AC224" s="22">
        <f t="shared" si="57"/>
        <v>0.20238480959489014</v>
      </c>
      <c r="AD224" s="22">
        <f t="shared" si="57"/>
        <v>0.20700075173319599</v>
      </c>
      <c r="AE224" s="22">
        <f t="shared" si="57"/>
        <v>0.21187069073400747</v>
      </c>
      <c r="AF224" s="22">
        <f t="shared" si="57"/>
        <v>0.21699955400027579</v>
      </c>
      <c r="AG224" s="22">
        <f t="shared" si="57"/>
        <v>0.22280537751825527</v>
      </c>
      <c r="AH224" s="22">
        <f t="shared" si="57"/>
        <v>0.22836017500620498</v>
      </c>
      <c r="AI224" s="22">
        <f t="shared" si="57"/>
        <v>0.23419825655889057</v>
      </c>
      <c r="AJ224" s="22">
        <f t="shared" si="57"/>
        <v>0.24054720814583372</v>
      </c>
      <c r="AK224" s="22">
        <f t="shared" si="57"/>
        <v>0.24659501477586243</v>
      </c>
      <c r="AL224" s="22">
        <f t="shared" si="57"/>
        <v>0.25276864724471049</v>
      </c>
      <c r="AM224" s="22">
        <f t="shared" si="57"/>
        <v>0.25899622855652998</v>
      </c>
      <c r="AN224" s="22">
        <f t="shared" si="57"/>
        <v>0.26566268994922193</v>
      </c>
      <c r="AO224" s="22">
        <f t="shared" si="57"/>
        <v>0.2720161807302261</v>
      </c>
      <c r="AP224" s="22">
        <f t="shared" si="57"/>
        <v>0.27846485675721011</v>
      </c>
      <c r="AQ224" s="22">
        <f t="shared" si="57"/>
        <v>0.28511150165656601</v>
      </c>
      <c r="AR224" s="22">
        <f t="shared" si="57"/>
        <v>0.29198740104317844</v>
      </c>
      <c r="AS224" s="22">
        <f t="shared" si="57"/>
        <v>0.29890694265276063</v>
      </c>
      <c r="AT224" s="22">
        <f t="shared" si="57"/>
        <v>0.3007369186945249</v>
      </c>
      <c r="AU224" s="22">
        <f t="shared" si="57"/>
        <v>0.30151646692611195</v>
      </c>
      <c r="AV224" s="22">
        <f t="shared" si="57"/>
        <v>0.30222207208780622</v>
      </c>
      <c r="AW224" s="22">
        <f t="shared" si="57"/>
        <v>0.30245121413667359</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0.78620275218739066</v>
      </c>
      <c r="L225" s="22">
        <f t="shared" si="57"/>
        <v>0.79655563720176403</v>
      </c>
      <c r="M225" s="22">
        <f t="shared" si="57"/>
        <v>0.81318534024672162</v>
      </c>
      <c r="N225" s="22">
        <f t="shared" si="57"/>
        <v>0.81796021384654105</v>
      </c>
      <c r="O225" s="22">
        <f t="shared" si="57"/>
        <v>0.81503229757580664</v>
      </c>
      <c r="P225" s="22">
        <f t="shared" si="57"/>
        <v>0.80443274266431941</v>
      </c>
      <c r="Q225" s="22">
        <f t="shared" si="57"/>
        <v>0.7999705721751077</v>
      </c>
      <c r="R225" s="22">
        <f t="shared" si="57"/>
        <v>0.79652072541357855</v>
      </c>
      <c r="S225" s="22">
        <f t="shared" si="57"/>
        <v>0.67142556402210918</v>
      </c>
      <c r="T225" s="22">
        <f t="shared" si="57"/>
        <v>0.698017439049614</v>
      </c>
      <c r="U225" s="22">
        <f t="shared" si="57"/>
        <v>0.70961824723891676</v>
      </c>
      <c r="V225" s="22">
        <f t="shared" si="57"/>
        <v>0.71745642327771375</v>
      </c>
      <c r="W225" s="22">
        <f t="shared" si="57"/>
        <v>0.72807175787186651</v>
      </c>
      <c r="X225" s="22">
        <f t="shared" si="57"/>
        <v>0.74263868915766529</v>
      </c>
      <c r="Y225" s="22">
        <f t="shared" si="57"/>
        <v>0.76008333515656301</v>
      </c>
      <c r="Z225" s="22">
        <f t="shared" si="57"/>
        <v>0.78080233820176337</v>
      </c>
      <c r="AA225" s="22">
        <f t="shared" si="57"/>
        <v>0.80365039081916612</v>
      </c>
      <c r="AB225" s="22">
        <f t="shared" si="57"/>
        <v>0.82798969048563331</v>
      </c>
      <c r="AC225" s="22">
        <f t="shared" si="57"/>
        <v>0.85195015744544678</v>
      </c>
      <c r="AD225" s="22">
        <f t="shared" si="57"/>
        <v>0.88375858967920196</v>
      </c>
      <c r="AE225" s="22">
        <f t="shared" si="57"/>
        <v>0.91786917326087925</v>
      </c>
      <c r="AF225" s="22">
        <f t="shared" si="57"/>
        <v>0.95429145264310511</v>
      </c>
      <c r="AG225" s="22">
        <f t="shared" si="57"/>
        <v>0.99747902653271348</v>
      </c>
      <c r="AH225" s="22">
        <f t="shared" si="57"/>
        <v>1.0373867294252066</v>
      </c>
      <c r="AI225" s="22">
        <f t="shared" si="57"/>
        <v>1.0815722110934196</v>
      </c>
      <c r="AJ225" s="22">
        <f t="shared" si="57"/>
        <v>1.1305826291585863</v>
      </c>
      <c r="AK225" s="22">
        <f t="shared" si="57"/>
        <v>1.1758235212483361</v>
      </c>
      <c r="AL225" s="22">
        <f t="shared" si="57"/>
        <v>1.2218182420668209</v>
      </c>
      <c r="AM225" s="22">
        <f t="shared" si="57"/>
        <v>1.2678145661383233</v>
      </c>
      <c r="AN225" s="22">
        <f t="shared" si="57"/>
        <v>1.3194491845421654</v>
      </c>
      <c r="AO225" s="22">
        <f t="shared" si="57"/>
        <v>1.3672989071660318</v>
      </c>
      <c r="AP225" s="22">
        <f t="shared" si="57"/>
        <v>1.4155860288375828</v>
      </c>
      <c r="AQ225" s="22">
        <f t="shared" si="57"/>
        <v>1.465347325066084</v>
      </c>
      <c r="AR225" s="22">
        <f t="shared" si="57"/>
        <v>1.5168773408498712</v>
      </c>
      <c r="AS225" s="22">
        <f t="shared" si="57"/>
        <v>1.5699643496329094</v>
      </c>
      <c r="AT225" s="22">
        <f t="shared" si="57"/>
        <v>1.571899806129051</v>
      </c>
      <c r="AU225" s="22">
        <f t="shared" si="57"/>
        <v>1.5634634278695607</v>
      </c>
      <c r="AV225" s="22">
        <f t="shared" si="57"/>
        <v>1.5544246150393388</v>
      </c>
      <c r="AW225" s="22">
        <f t="shared" si="57"/>
        <v>1.5408492188425149</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1.0836040032789309</v>
      </c>
      <c r="M227" s="22">
        <f t="shared" si="57"/>
        <v>1.0921513426512339</v>
      </c>
      <c r="N227" s="22">
        <f t="shared" si="57"/>
        <v>1.0976439186771809</v>
      </c>
      <c r="O227" s="22">
        <f t="shared" si="57"/>
        <v>1.1012937605673541</v>
      </c>
      <c r="P227" s="22">
        <f t="shared" si="57"/>
        <v>1.1030649457277466</v>
      </c>
      <c r="Q227" s="22">
        <f t="shared" si="57"/>
        <v>1.1069781529146336</v>
      </c>
      <c r="R227" s="22">
        <f t="shared" si="57"/>
        <v>1.1114672588381174</v>
      </c>
      <c r="S227" s="22">
        <f t="shared" si="57"/>
        <v>1.0780569787302119</v>
      </c>
      <c r="T227" s="22">
        <f t="shared" si="57"/>
        <v>1.0893929251011998</v>
      </c>
      <c r="U227" s="22">
        <f t="shared" si="57"/>
        <v>1.0962450477482062</v>
      </c>
      <c r="V227" s="22">
        <f t="shared" si="57"/>
        <v>1.1021104775661175</v>
      </c>
      <c r="W227" s="22">
        <f t="shared" si="57"/>
        <v>1.1090468544378038</v>
      </c>
      <c r="X227" s="22">
        <f t="shared" si="57"/>
        <v>1.1174289823883965</v>
      </c>
      <c r="Y227" s="22">
        <f t="shared" si="57"/>
        <v>1.1258258810432944</v>
      </c>
      <c r="Z227" s="22">
        <f t="shared" si="57"/>
        <v>1.1354454550929944</v>
      </c>
      <c r="AA227" s="22">
        <f t="shared" si="57"/>
        <v>1.1459214415814314</v>
      </c>
      <c r="AB227" s="22">
        <f t="shared" si="57"/>
        <v>1.1570474674598534</v>
      </c>
      <c r="AC227" s="22">
        <f t="shared" si="57"/>
        <v>1.1682158220769698</v>
      </c>
      <c r="AD227" s="22">
        <f t="shared" si="57"/>
        <v>1.1812122029945036</v>
      </c>
      <c r="AE227" s="22">
        <f t="shared" si="57"/>
        <v>1.1951188465833686</v>
      </c>
      <c r="AF227" s="22">
        <f t="shared" ref="L227:AW234" si="58">AF1483</f>
        <v>1.2099400602016188</v>
      </c>
      <c r="AG227" s="22">
        <f t="shared" si="58"/>
        <v>1.2271370444579202</v>
      </c>
      <c r="AH227" s="22">
        <f t="shared" si="58"/>
        <v>1.2434220369459863</v>
      </c>
      <c r="AI227" s="22">
        <f t="shared" si="58"/>
        <v>1.2604393037460944</v>
      </c>
      <c r="AJ227" s="22">
        <f t="shared" si="58"/>
        <v>1.2792032644713704</v>
      </c>
      <c r="AK227" s="22">
        <f t="shared" si="58"/>
        <v>1.2968752675846458</v>
      </c>
      <c r="AL227" s="22">
        <f t="shared" si="58"/>
        <v>1.3149441473249144</v>
      </c>
      <c r="AM227" s="22">
        <f t="shared" si="58"/>
        <v>1.3331578638832005</v>
      </c>
      <c r="AN227" s="22">
        <f t="shared" si="58"/>
        <v>1.352618044843376</v>
      </c>
      <c r="AO227" s="22">
        <f t="shared" si="58"/>
        <v>1.3709538502801482</v>
      </c>
      <c r="AP227" s="22">
        <f t="shared" si="58"/>
        <v>1.3895691822594745</v>
      </c>
      <c r="AQ227" s="22">
        <f t="shared" si="58"/>
        <v>1.4088108413800711</v>
      </c>
      <c r="AR227" s="22">
        <f t="shared" si="58"/>
        <v>1.428778934116546</v>
      </c>
      <c r="AS227" s="22">
        <f t="shared" si="58"/>
        <v>1.4486185603548618</v>
      </c>
      <c r="AT227" s="22">
        <f t="shared" si="58"/>
        <v>1.4512642479614373</v>
      </c>
      <c r="AU227" s="22">
        <f t="shared" si="58"/>
        <v>1.4504346040118288</v>
      </c>
      <c r="AV227" s="22">
        <f t="shared" si="58"/>
        <v>1.4494275479677248</v>
      </c>
      <c r="AW227" s="22">
        <f t="shared" si="58"/>
        <v>1.4468994870312495</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0.73794174034663862</v>
      </c>
      <c r="M228" s="22">
        <f t="shared" si="58"/>
        <v>0.74376253694082328</v>
      </c>
      <c r="N228" s="22">
        <f t="shared" si="58"/>
        <v>0.74750301879518044</v>
      </c>
      <c r="O228" s="22">
        <f t="shared" si="58"/>
        <v>0.74998858609492669</v>
      </c>
      <c r="P228" s="22">
        <f t="shared" si="58"/>
        <v>0.75119477530775858</v>
      </c>
      <c r="Q228" s="22">
        <f t="shared" si="58"/>
        <v>0.7538596961765357</v>
      </c>
      <c r="R228" s="22">
        <f t="shared" si="58"/>
        <v>0.75691680802528449</v>
      </c>
      <c r="S228" s="22">
        <f t="shared" si="58"/>
        <v>0.73416417867573247</v>
      </c>
      <c r="T228" s="22">
        <f t="shared" si="58"/>
        <v>0.7418840357159151</v>
      </c>
      <c r="U228" s="22">
        <f t="shared" si="58"/>
        <v>0.74655037812135083</v>
      </c>
      <c r="V228" s="22">
        <f t="shared" si="58"/>
        <v>0.75054477595913394</v>
      </c>
      <c r="W228" s="22">
        <f t="shared" si="58"/>
        <v>0.7552684960680518</v>
      </c>
      <c r="X228" s="22">
        <f t="shared" si="58"/>
        <v>0.76097678255366041</v>
      </c>
      <c r="Y228" s="22">
        <f t="shared" si="58"/>
        <v>0.76669512798996364</v>
      </c>
      <c r="Z228" s="22">
        <f t="shared" si="58"/>
        <v>0.77324612373577895</v>
      </c>
      <c r="AA228" s="22">
        <f t="shared" si="58"/>
        <v>0.78038034221202335</v>
      </c>
      <c r="AB228" s="22">
        <f t="shared" si="58"/>
        <v>0.78795724196047434</v>
      </c>
      <c r="AC228" s="22">
        <f t="shared" si="58"/>
        <v>0.79556296786959302</v>
      </c>
      <c r="AD228" s="22">
        <f t="shared" si="58"/>
        <v>0.80441359219681208</v>
      </c>
      <c r="AE228" s="22">
        <f t="shared" si="58"/>
        <v>0.81388411163130536</v>
      </c>
      <c r="AF228" s="22">
        <f t="shared" si="58"/>
        <v>0.82397745951337786</v>
      </c>
      <c r="AG228" s="22">
        <f t="shared" si="58"/>
        <v>0.83568872345519474</v>
      </c>
      <c r="AH228" s="22">
        <f t="shared" si="58"/>
        <v>0.84677891476291534</v>
      </c>
      <c r="AI228" s="22">
        <f t="shared" si="58"/>
        <v>0.85836778988742168</v>
      </c>
      <c r="AJ228" s="22">
        <f t="shared" si="58"/>
        <v>0.87114617552600082</v>
      </c>
      <c r="AK228" s="22">
        <f t="shared" si="58"/>
        <v>0.88318093055953772</v>
      </c>
      <c r="AL228" s="22">
        <f t="shared" si="58"/>
        <v>0.89548596129152125</v>
      </c>
      <c r="AM228" s="22">
        <f t="shared" si="58"/>
        <v>0.90788962688756136</v>
      </c>
      <c r="AN228" s="22">
        <f t="shared" si="58"/>
        <v>0.92114214326970645</v>
      </c>
      <c r="AO228" s="22">
        <f t="shared" si="58"/>
        <v>0.93362895222733877</v>
      </c>
      <c r="AP228" s="22">
        <f t="shared" si="58"/>
        <v>0.9463061206729948</v>
      </c>
      <c r="AQ228" s="22">
        <f t="shared" si="58"/>
        <v>0.95940982218724158</v>
      </c>
      <c r="AR228" s="22">
        <f t="shared" si="58"/>
        <v>0.97300822996422376</v>
      </c>
      <c r="AS228" s="22">
        <f t="shared" si="58"/>
        <v>0.98651915117698075</v>
      </c>
      <c r="AT228" s="22">
        <f t="shared" si="58"/>
        <v>0.98832088253908534</v>
      </c>
      <c r="AU228" s="22">
        <f t="shared" si="58"/>
        <v>0.98775588933290526</v>
      </c>
      <c r="AV228" s="22">
        <f t="shared" si="58"/>
        <v>0.98707007727650453</v>
      </c>
      <c r="AW228" s="22">
        <f t="shared" si="58"/>
        <v>0.98534845048155029</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15.353527292296841</v>
      </c>
      <c r="L229" s="22">
        <f t="shared" si="58"/>
        <v>15.220371053361486</v>
      </c>
      <c r="M229" s="22">
        <f t="shared" si="58"/>
        <v>15.16968250417789</v>
      </c>
      <c r="N229" s="22">
        <f t="shared" si="58"/>
        <v>14.967111251021189</v>
      </c>
      <c r="O229" s="22">
        <f t="shared" si="58"/>
        <v>14.673074129931956</v>
      </c>
      <c r="P229" s="22">
        <f t="shared" si="58"/>
        <v>14.293651368256896</v>
      </c>
      <c r="Q229" s="22">
        <f t="shared" si="58"/>
        <v>13.994389539168758</v>
      </c>
      <c r="R229" s="22">
        <f t="shared" si="58"/>
        <v>13.711253827544143</v>
      </c>
      <c r="S229" s="22">
        <f t="shared" si="58"/>
        <v>12.061905553778045</v>
      </c>
      <c r="T229" s="22">
        <f t="shared" si="58"/>
        <v>12.257828994430085</v>
      </c>
      <c r="U229" s="22">
        <f t="shared" si="58"/>
        <v>12.284007292995502</v>
      </c>
      <c r="V229" s="22">
        <f t="shared" si="58"/>
        <v>12.268194996893492</v>
      </c>
      <c r="W229" s="22">
        <f t="shared" si="58"/>
        <v>12.282008879793533</v>
      </c>
      <c r="X229" s="22">
        <f t="shared" si="58"/>
        <v>12.336792379745747</v>
      </c>
      <c r="Y229" s="22">
        <f t="shared" si="58"/>
        <v>12.408525717242357</v>
      </c>
      <c r="Z229" s="22">
        <f t="shared" si="58"/>
        <v>12.511624496739294</v>
      </c>
      <c r="AA229" s="22">
        <f t="shared" si="58"/>
        <v>12.633102852111428</v>
      </c>
      <c r="AB229" s="22">
        <f t="shared" si="58"/>
        <v>12.765697767808277</v>
      </c>
      <c r="AC229" s="22">
        <f t="shared" si="58"/>
        <v>12.890104944175688</v>
      </c>
      <c r="AD229" s="22">
        <f t="shared" si="58"/>
        <v>12.969688956746007</v>
      </c>
      <c r="AE229" s="22">
        <f t="shared" si="58"/>
        <v>13.060508489621331</v>
      </c>
      <c r="AF229" s="22">
        <f t="shared" si="58"/>
        <v>13.161334150727772</v>
      </c>
      <c r="AG229" s="22">
        <f t="shared" si="58"/>
        <v>13.312022528628306</v>
      </c>
      <c r="AH229" s="22">
        <f t="shared" si="58"/>
        <v>13.417818204189475</v>
      </c>
      <c r="AI229" s="22">
        <f t="shared" si="58"/>
        <v>13.540633116037901</v>
      </c>
      <c r="AJ229" s="22">
        <f t="shared" si="58"/>
        <v>13.690120798735078</v>
      </c>
      <c r="AK229" s="22">
        <f t="shared" si="58"/>
        <v>13.7907868422188</v>
      </c>
      <c r="AL229" s="22">
        <f t="shared" si="58"/>
        <v>13.882357039938549</v>
      </c>
      <c r="AM229" s="22">
        <f t="shared" si="58"/>
        <v>13.958410959398501</v>
      </c>
      <c r="AN229" s="22">
        <f t="shared" si="58"/>
        <v>14.129626734122418</v>
      </c>
      <c r="AO229" s="22">
        <f t="shared" si="58"/>
        <v>14.257969913083317</v>
      </c>
      <c r="AP229" s="22">
        <f t="shared" si="58"/>
        <v>14.377531152103607</v>
      </c>
      <c r="AQ229" s="22">
        <f t="shared" si="58"/>
        <v>14.496002259286861</v>
      </c>
      <c r="AR229" s="22">
        <f t="shared" si="58"/>
        <v>14.615009922571364</v>
      </c>
      <c r="AS229" s="22">
        <f t="shared" si="58"/>
        <v>14.727093643475177</v>
      </c>
      <c r="AT229" s="22">
        <f t="shared" si="58"/>
        <v>14.462731540865176</v>
      </c>
      <c r="AU229" s="22">
        <f t="shared" si="58"/>
        <v>14.127334442814504</v>
      </c>
      <c r="AV229" s="22">
        <f t="shared" si="58"/>
        <v>13.791844284185775</v>
      </c>
      <c r="AW229" s="22">
        <f t="shared" si="58"/>
        <v>13.430123163741788</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9.6543103644621429</v>
      </c>
      <c r="L230" s="22">
        <f t="shared" si="58"/>
        <v>9.5705816138517648</v>
      </c>
      <c r="M230" s="22">
        <f t="shared" si="58"/>
        <v>9.5387086131773042</v>
      </c>
      <c r="N230" s="22">
        <f t="shared" si="58"/>
        <v>9.4113316455488931</v>
      </c>
      <c r="O230" s="22">
        <f t="shared" si="58"/>
        <v>9.22644086627548</v>
      </c>
      <c r="P230" s="22">
        <f t="shared" si="58"/>
        <v>8.9878595272244652</v>
      </c>
      <c r="Q230" s="22">
        <f t="shared" si="58"/>
        <v>8.7996834473406569</v>
      </c>
      <c r="R230" s="22">
        <f t="shared" si="58"/>
        <v>8.6216474831450984</v>
      </c>
      <c r="S230" s="22">
        <f t="shared" si="58"/>
        <v>7.5845359562051762</v>
      </c>
      <c r="T230" s="22">
        <f t="shared" si="58"/>
        <v>7.7077327739603421</v>
      </c>
      <c r="U230" s="22">
        <f t="shared" si="58"/>
        <v>7.7241937092459372</v>
      </c>
      <c r="V230" s="22">
        <f t="shared" si="58"/>
        <v>7.7142509246833155</v>
      </c>
      <c r="W230" s="22">
        <f t="shared" si="58"/>
        <v>7.7229371054101597</v>
      </c>
      <c r="X230" s="22">
        <f t="shared" si="58"/>
        <v>7.7573850144359557</v>
      </c>
      <c r="Y230" s="22">
        <f t="shared" si="58"/>
        <v>7.8024909950022883</v>
      </c>
      <c r="Z230" s="22">
        <f t="shared" si="58"/>
        <v>7.8673195908364244</v>
      </c>
      <c r="AA230" s="22">
        <f t="shared" si="58"/>
        <v>7.9437052788284843</v>
      </c>
      <c r="AB230" s="22">
        <f t="shared" si="58"/>
        <v>8.0270810689330396</v>
      </c>
      <c r="AC230" s="22">
        <f t="shared" si="58"/>
        <v>8.1053084019329269</v>
      </c>
      <c r="AD230" s="22">
        <f t="shared" si="58"/>
        <v>8.1553508933276309</v>
      </c>
      <c r="AE230" s="22">
        <f t="shared" si="58"/>
        <v>8.2124582889665323</v>
      </c>
      <c r="AF230" s="22">
        <f t="shared" si="58"/>
        <v>8.2758575461204238</v>
      </c>
      <c r="AG230" s="22">
        <f t="shared" si="58"/>
        <v>8.3706105198751271</v>
      </c>
      <c r="AH230" s="22">
        <f t="shared" si="58"/>
        <v>8.4371349261330888</v>
      </c>
      <c r="AI230" s="22">
        <f t="shared" si="58"/>
        <v>8.5143610419171587</v>
      </c>
      <c r="AJ230" s="22">
        <f t="shared" si="58"/>
        <v>8.608359017558028</v>
      </c>
      <c r="AK230" s="22">
        <f t="shared" si="58"/>
        <v>8.6716579070218138</v>
      </c>
      <c r="AL230" s="22">
        <f t="shared" si="58"/>
        <v>8.7292373213213015</v>
      </c>
      <c r="AM230" s="22">
        <f t="shared" si="58"/>
        <v>8.7770600873164835</v>
      </c>
      <c r="AN230" s="22">
        <f t="shared" si="58"/>
        <v>8.8847207047764112</v>
      </c>
      <c r="AO230" s="22">
        <f t="shared" si="58"/>
        <v>8.9654229993867141</v>
      </c>
      <c r="AP230" s="22">
        <f t="shared" si="58"/>
        <v>9.0406032030680272</v>
      </c>
      <c r="AQ230" s="22">
        <f t="shared" si="58"/>
        <v>9.1150979309695739</v>
      </c>
      <c r="AR230" s="22">
        <f t="shared" si="58"/>
        <v>9.1899300457810309</v>
      </c>
      <c r="AS230" s="22">
        <f t="shared" si="58"/>
        <v>9.26040838003013</v>
      </c>
      <c r="AT230" s="22">
        <f t="shared" si="58"/>
        <v>9.0941772763488746</v>
      </c>
      <c r="AU230" s="22">
        <f t="shared" si="58"/>
        <v>8.8832793101502094</v>
      </c>
      <c r="AV230" s="22">
        <f t="shared" si="58"/>
        <v>8.6723228273848836</v>
      </c>
      <c r="AW230" s="22">
        <f t="shared" si="58"/>
        <v>8.444872294639918</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5.9174420302222517</v>
      </c>
      <c r="T232" s="22">
        <f t="shared" si="58"/>
        <v>5.9263453985232823</v>
      </c>
      <c r="U232" s="22">
        <f t="shared" si="58"/>
        <v>5.9362427486542551</v>
      </c>
      <c r="V232" s="22">
        <f t="shared" si="58"/>
        <v>5.9473974393709526</v>
      </c>
      <c r="W232" s="22">
        <f t="shared" si="58"/>
        <v>5.959938874025994</v>
      </c>
      <c r="X232" s="22">
        <f t="shared" si="58"/>
        <v>5.9738368092211722</v>
      </c>
      <c r="Y232" s="22">
        <f t="shared" si="58"/>
        <v>5.9823815495784309</v>
      </c>
      <c r="Z232" s="22">
        <f t="shared" si="58"/>
        <v>5.9920749412510226</v>
      </c>
      <c r="AA232" s="22">
        <f t="shared" si="58"/>
        <v>6.0028293292775494</v>
      </c>
      <c r="AB232" s="22">
        <f t="shared" si="58"/>
        <v>6.0145782781398829</v>
      </c>
      <c r="AC232" s="22">
        <f t="shared" si="58"/>
        <v>6.0272198055600503</v>
      </c>
      <c r="AD232" s="22">
        <f t="shared" si="58"/>
        <v>6.0356470541361364</v>
      </c>
      <c r="AE232" s="22">
        <f t="shared" si="58"/>
        <v>6.0449333931358264</v>
      </c>
      <c r="AF232" s="22">
        <f t="shared" si="58"/>
        <v>6.0550466423497058</v>
      </c>
      <c r="AG232" s="22">
        <f t="shared" si="58"/>
        <v>6.066103009552978</v>
      </c>
      <c r="AH232" s="22">
        <f t="shared" si="58"/>
        <v>6.0777469205441541</v>
      </c>
      <c r="AI232" s="22">
        <f t="shared" si="58"/>
        <v>6.0851619326050326</v>
      </c>
      <c r="AJ232" s="22">
        <f t="shared" si="58"/>
        <v>6.0933434576551146</v>
      </c>
      <c r="AK232" s="22">
        <f t="shared" si="58"/>
        <v>6.1019857153089507</v>
      </c>
      <c r="AL232" s="22">
        <f t="shared" si="58"/>
        <v>6.1112166821755771</v>
      </c>
      <c r="AM232" s="22">
        <f t="shared" si="58"/>
        <v>6.120992110468829</v>
      </c>
      <c r="AN232" s="22">
        <f t="shared" si="58"/>
        <v>6.1267892625359277</v>
      </c>
      <c r="AO232" s="22">
        <f t="shared" si="58"/>
        <v>6.1329411649258532</v>
      </c>
      <c r="AP232" s="22">
        <f t="shared" si="58"/>
        <v>6.1395716075335853</v>
      </c>
      <c r="AQ232" s="22">
        <f t="shared" si="58"/>
        <v>6.1467000067344459</v>
      </c>
      <c r="AR232" s="22">
        <f t="shared" si="58"/>
        <v>6.1543221840503746</v>
      </c>
      <c r="AS232" s="22">
        <f t="shared" si="58"/>
        <v>6.157679026638986</v>
      </c>
      <c r="AT232" s="22">
        <f t="shared" si="58"/>
        <v>6.159696467057727</v>
      </c>
      <c r="AU232" s="22">
        <f t="shared" si="58"/>
        <v>6.161729730064434</v>
      </c>
      <c r="AV232" s="22">
        <f t="shared" si="58"/>
        <v>6.1640958550543639</v>
      </c>
      <c r="AW232" s="22">
        <f t="shared" si="58"/>
        <v>6.1666500823848702</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0.66056125437728641</v>
      </c>
      <c r="T233" s="22">
        <f t="shared" si="58"/>
        <v>0.66155513316867531</v>
      </c>
      <c r="U233" s="22">
        <f t="shared" si="58"/>
        <v>0.66265996968150243</v>
      </c>
      <c r="V233" s="22">
        <f t="shared" si="58"/>
        <v>0.66390516252908405</v>
      </c>
      <c r="W233" s="22">
        <f t="shared" si="58"/>
        <v>0.66530515694645465</v>
      </c>
      <c r="X233" s="22">
        <f t="shared" si="58"/>
        <v>0.66685657687737987</v>
      </c>
      <c r="Y233" s="22">
        <f t="shared" si="58"/>
        <v>0.66781042220106746</v>
      </c>
      <c r="Z233" s="22">
        <f t="shared" si="58"/>
        <v>0.66889249092767522</v>
      </c>
      <c r="AA233" s="22">
        <f t="shared" si="58"/>
        <v>0.6700929981753303</v>
      </c>
      <c r="AB233" s="22">
        <f t="shared" si="58"/>
        <v>0.67140452777857451</v>
      </c>
      <c r="AC233" s="22">
        <f t="shared" si="58"/>
        <v>0.67281569550396358</v>
      </c>
      <c r="AD233" s="22">
        <f t="shared" si="58"/>
        <v>0.67375642527570245</v>
      </c>
      <c r="AE233" s="22">
        <f t="shared" si="58"/>
        <v>0.67479305490500496</v>
      </c>
      <c r="AF233" s="22">
        <f t="shared" si="58"/>
        <v>0.67592199213031812</v>
      </c>
      <c r="AG233" s="22">
        <f t="shared" si="58"/>
        <v>0.67715620917061159</v>
      </c>
      <c r="AH233" s="22">
        <f t="shared" si="58"/>
        <v>0.67845601344599038</v>
      </c>
      <c r="AI233" s="22">
        <f t="shared" si="58"/>
        <v>0.67928374773441114</v>
      </c>
      <c r="AJ233" s="22">
        <f t="shared" si="58"/>
        <v>0.68019704750519028</v>
      </c>
      <c r="AK233" s="22">
        <f t="shared" si="58"/>
        <v>0.68116177863856064</v>
      </c>
      <c r="AL233" s="22">
        <f t="shared" si="58"/>
        <v>0.68219222710284488</v>
      </c>
      <c r="AM233" s="22">
        <f t="shared" si="58"/>
        <v>0.68328345353860653</v>
      </c>
      <c r="AN233" s="22">
        <f t="shared" si="58"/>
        <v>0.68393058688130781</v>
      </c>
      <c r="AO233" s="22">
        <f t="shared" si="58"/>
        <v>0.68461732083471893</v>
      </c>
      <c r="AP233" s="22">
        <f t="shared" si="58"/>
        <v>0.68535747400625313</v>
      </c>
      <c r="AQ233" s="22">
        <f t="shared" si="58"/>
        <v>0.68615321383670258</v>
      </c>
      <c r="AR233" s="22">
        <f t="shared" si="58"/>
        <v>0.68700407388453755</v>
      </c>
      <c r="AS233" s="22">
        <f t="shared" si="58"/>
        <v>0.68737879663463075</v>
      </c>
      <c r="AT233" s="22">
        <f t="shared" si="58"/>
        <v>0.68760400255415266</v>
      </c>
      <c r="AU233" s="22">
        <f t="shared" si="58"/>
        <v>0.68783097474168386</v>
      </c>
      <c r="AV233" s="22">
        <f t="shared" si="58"/>
        <v>0.68809510415493047</v>
      </c>
      <c r="AW233" s="22">
        <f t="shared" si="58"/>
        <v>0.68838023134346649</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0.71892745361392774</v>
      </c>
      <c r="M234" s="22">
        <f t="shared" si="58"/>
        <v>0.72149880168720604</v>
      </c>
      <c r="N234" s="22">
        <f t="shared" si="58"/>
        <v>0.72463138273575967</v>
      </c>
      <c r="O234" s="22">
        <f t="shared" si="58"/>
        <v>0.72832072886952293</v>
      </c>
      <c r="P234" s="22">
        <f t="shared" si="58"/>
        <v>0.7325443847928953</v>
      </c>
      <c r="Q234" s="22">
        <f t="shared" si="58"/>
        <v>0.73708994755228407</v>
      </c>
      <c r="R234" s="22">
        <f t="shared" si="58"/>
        <v>0.74193942345928476</v>
      </c>
      <c r="S234" s="22">
        <f t="shared" si="58"/>
        <v>0.74633734853094358</v>
      </c>
      <c r="T234" s="22">
        <f t="shared" si="58"/>
        <v>0.74848556371205566</v>
      </c>
      <c r="U234" s="22">
        <f t="shared" ref="L234:AW240" si="59">U1490</f>
        <v>0.75076190805371101</v>
      </c>
      <c r="V234" s="22">
        <f t="shared" si="59"/>
        <v>0.75322031823695168</v>
      </c>
      <c r="W234" s="22">
        <f t="shared" si="59"/>
        <v>0.75588827720991336</v>
      </c>
      <c r="X234" s="22">
        <f t="shared" si="59"/>
        <v>0.75876236870095803</v>
      </c>
      <c r="Y234" s="22">
        <f t="shared" si="59"/>
        <v>0.76057750755175979</v>
      </c>
      <c r="Z234" s="22">
        <f t="shared" si="59"/>
        <v>0.76256893469792841</v>
      </c>
      <c r="AA234" s="22">
        <f t="shared" si="59"/>
        <v>0.76472161645068537</v>
      </c>
      <c r="AB234" s="22">
        <f t="shared" si="59"/>
        <v>0.76702441224252838</v>
      </c>
      <c r="AC234" s="22">
        <f t="shared" si="59"/>
        <v>0.76945943028667785</v>
      </c>
      <c r="AD234" s="22">
        <f t="shared" si="59"/>
        <v>0.77107378315188402</v>
      </c>
      <c r="AE234" s="22">
        <f t="shared" si="59"/>
        <v>0.77282011789414362</v>
      </c>
      <c r="AF234" s="22">
        <f t="shared" si="59"/>
        <v>0.77469321171184602</v>
      </c>
      <c r="AG234" s="22">
        <f t="shared" si="59"/>
        <v>0.77671532761727669</v>
      </c>
      <c r="AH234" s="22">
        <f t="shared" si="59"/>
        <v>0.7788210206030366</v>
      </c>
      <c r="AI234" s="22">
        <f t="shared" si="59"/>
        <v>0.78012007445417286</v>
      </c>
      <c r="AJ234" s="22">
        <f t="shared" si="59"/>
        <v>0.78154048678471755</v>
      </c>
      <c r="AK234" s="22">
        <f t="shared" si="59"/>
        <v>0.78302621249505588</v>
      </c>
      <c r="AL234" s="22">
        <f t="shared" si="59"/>
        <v>0.78460135095244909</v>
      </c>
      <c r="AM234" s="22">
        <f t="shared" si="59"/>
        <v>0.78625814401475724</v>
      </c>
      <c r="AN234" s="22">
        <f t="shared" si="59"/>
        <v>0.78716789436809509</v>
      </c>
      <c r="AO234" s="22">
        <f t="shared" si="59"/>
        <v>0.78812813928061254</v>
      </c>
      <c r="AP234" s="22">
        <f t="shared" si="59"/>
        <v>0.78916187244350566</v>
      </c>
      <c r="AQ234" s="22">
        <f t="shared" si="59"/>
        <v>0.79027285917388934</v>
      </c>
      <c r="AR234" s="22">
        <f t="shared" si="59"/>
        <v>0.79146051173197585</v>
      </c>
      <c r="AS234" s="22">
        <f t="shared" si="59"/>
        <v>0.79185996933613323</v>
      </c>
      <c r="AT234" s="22">
        <f t="shared" si="59"/>
        <v>0.79200653567078572</v>
      </c>
      <c r="AU234" s="22">
        <f t="shared" si="59"/>
        <v>0.79214738449234956</v>
      </c>
      <c r="AV234" s="22">
        <f t="shared" si="59"/>
        <v>0.79234027414554964</v>
      </c>
      <c r="AW234" s="22">
        <f t="shared" si="59"/>
        <v>0.79255917569292156</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1.1867254191644501</v>
      </c>
      <c r="L235" s="22">
        <f t="shared" si="59"/>
        <v>1.1898103324282718</v>
      </c>
      <c r="M235" s="22">
        <f t="shared" si="59"/>
        <v>1.1940658612587216</v>
      </c>
      <c r="N235" s="22">
        <f t="shared" si="59"/>
        <v>1.1992502192631385</v>
      </c>
      <c r="O235" s="22">
        <f t="shared" si="59"/>
        <v>1.2053560121742171</v>
      </c>
      <c r="P235" s="22">
        <f t="shared" si="59"/>
        <v>1.212346076933865</v>
      </c>
      <c r="Q235" s="22">
        <f t="shared" si="59"/>
        <v>1.2198688909683482</v>
      </c>
      <c r="R235" s="22">
        <f t="shared" si="59"/>
        <v>1.2278946750888551</v>
      </c>
      <c r="S235" s="22">
        <f t="shared" si="59"/>
        <v>1.2351731517490538</v>
      </c>
      <c r="T235" s="22">
        <f t="shared" si="59"/>
        <v>1.2387284042379079</v>
      </c>
      <c r="U235" s="22">
        <f t="shared" si="59"/>
        <v>1.2424957078848218</v>
      </c>
      <c r="V235" s="22">
        <f t="shared" si="59"/>
        <v>1.2465643268013245</v>
      </c>
      <c r="W235" s="22">
        <f t="shared" si="59"/>
        <v>1.2509797447083293</v>
      </c>
      <c r="X235" s="22">
        <f t="shared" si="59"/>
        <v>1.2557363077456696</v>
      </c>
      <c r="Y235" s="22">
        <f t="shared" si="59"/>
        <v>1.2587403256735139</v>
      </c>
      <c r="Z235" s="22">
        <f t="shared" si="59"/>
        <v>1.2620360971493132</v>
      </c>
      <c r="AA235" s="22">
        <f t="shared" si="59"/>
        <v>1.2655987417235119</v>
      </c>
      <c r="AB235" s="22">
        <f t="shared" si="59"/>
        <v>1.2694098219831875</v>
      </c>
      <c r="AC235" s="22">
        <f t="shared" si="59"/>
        <v>1.2734397273846501</v>
      </c>
      <c r="AD235" s="22">
        <f t="shared" si="59"/>
        <v>1.2761114485848239</v>
      </c>
      <c r="AE235" s="22">
        <f t="shared" si="59"/>
        <v>1.2790015971106234</v>
      </c>
      <c r="AF235" s="22">
        <f t="shared" si="59"/>
        <v>1.282101529331471</v>
      </c>
      <c r="AG235" s="22">
        <f t="shared" si="59"/>
        <v>1.2854480900804797</v>
      </c>
      <c r="AH235" s="22">
        <f t="shared" si="59"/>
        <v>1.2889329691997629</v>
      </c>
      <c r="AI235" s="22">
        <f t="shared" si="59"/>
        <v>1.2910828769362013</v>
      </c>
      <c r="AJ235" s="22">
        <f t="shared" si="59"/>
        <v>1.2934336304909519</v>
      </c>
      <c r="AK235" s="22">
        <f t="shared" si="59"/>
        <v>1.2958924763625748</v>
      </c>
      <c r="AL235" s="22">
        <f t="shared" si="59"/>
        <v>1.2984992985143662</v>
      </c>
      <c r="AM235" s="22">
        <f t="shared" si="59"/>
        <v>1.3012412573786718</v>
      </c>
      <c r="AN235" s="22">
        <f t="shared" si="59"/>
        <v>1.3027468757340293</v>
      </c>
      <c r="AO235" s="22">
        <f t="shared" si="59"/>
        <v>1.3043360615591526</v>
      </c>
      <c r="AP235" s="22">
        <f t="shared" si="59"/>
        <v>1.3060468689459077</v>
      </c>
      <c r="AQ235" s="22">
        <f t="shared" si="59"/>
        <v>1.3078855294176372</v>
      </c>
      <c r="AR235" s="22">
        <f t="shared" si="59"/>
        <v>1.3098510702769313</v>
      </c>
      <c r="AS235" s="22">
        <f t="shared" si="59"/>
        <v>1.3105121644977793</v>
      </c>
      <c r="AT235" s="22">
        <f t="shared" si="59"/>
        <v>1.3107547288044825</v>
      </c>
      <c r="AU235" s="22">
        <f t="shared" si="59"/>
        <v>1.3109878307431619</v>
      </c>
      <c r="AV235" s="22">
        <f t="shared" si="59"/>
        <v>1.3113070592011131</v>
      </c>
      <c r="AW235" s="22">
        <f t="shared" si="59"/>
        <v>1.311669336815549</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0.19240499933397137</v>
      </c>
      <c r="M236" s="22">
        <f t="shared" si="59"/>
        <v>0.19381280191845887</v>
      </c>
      <c r="N236" s="22">
        <f t="shared" si="59"/>
        <v>0.19411375969056666</v>
      </c>
      <c r="O236" s="22">
        <f t="shared" si="59"/>
        <v>0.19368291106027902</v>
      </c>
      <c r="P236" s="22">
        <f t="shared" si="59"/>
        <v>0.19253602379697465</v>
      </c>
      <c r="Q236" s="22">
        <f t="shared" si="59"/>
        <v>0.19190012409058904</v>
      </c>
      <c r="R236" s="22">
        <f t="shared" si="59"/>
        <v>0.19132863754616411</v>
      </c>
      <c r="S236" s="22">
        <f t="shared" si="59"/>
        <v>0.1803905766291535</v>
      </c>
      <c r="T236" s="22">
        <f t="shared" si="59"/>
        <v>0.1826245756693145</v>
      </c>
      <c r="U236" s="22">
        <f t="shared" si="59"/>
        <v>0.18356080495030164</v>
      </c>
      <c r="V236" s="22">
        <f t="shared" si="59"/>
        <v>0.18415696617811583</v>
      </c>
      <c r="W236" s="22">
        <f t="shared" si="59"/>
        <v>0.18496727658485598</v>
      </c>
      <c r="X236" s="22">
        <f t="shared" si="59"/>
        <v>0.18608902587161008</v>
      </c>
      <c r="Y236" s="22">
        <f t="shared" si="59"/>
        <v>0.18752321495946164</v>
      </c>
      <c r="Z236" s="22">
        <f t="shared" si="59"/>
        <v>0.18921252332374269</v>
      </c>
      <c r="AA236" s="22">
        <f t="shared" si="59"/>
        <v>0.19105962763803044</v>
      </c>
      <c r="AB236" s="22">
        <f t="shared" si="59"/>
        <v>0.19301005313077035</v>
      </c>
      <c r="AC236" s="22">
        <f t="shared" si="59"/>
        <v>0.19490714617679963</v>
      </c>
      <c r="AD236" s="22">
        <f t="shared" si="59"/>
        <v>0.19752032513537773</v>
      </c>
      <c r="AE236" s="22">
        <f t="shared" si="59"/>
        <v>0.2003055493027025</v>
      </c>
      <c r="AF236" s="22">
        <f t="shared" si="59"/>
        <v>0.20326218406801491</v>
      </c>
      <c r="AG236" s="22">
        <f t="shared" si="59"/>
        <v>0.20675702349841499</v>
      </c>
      <c r="AH236" s="22">
        <f t="shared" si="59"/>
        <v>0.20995711479118087</v>
      </c>
      <c r="AI236" s="22">
        <f t="shared" si="59"/>
        <v>0.2135856312321594</v>
      </c>
      <c r="AJ236" s="22">
        <f t="shared" si="59"/>
        <v>0.21759462167006366</v>
      </c>
      <c r="AK236" s="22">
        <f t="shared" si="59"/>
        <v>0.22127443936743332</v>
      </c>
      <c r="AL236" s="22">
        <f t="shared" si="59"/>
        <v>0.22499730595265302</v>
      </c>
      <c r="AM236" s="22">
        <f t="shared" si="59"/>
        <v>0.22870049395333916</v>
      </c>
      <c r="AN236" s="22">
        <f t="shared" si="59"/>
        <v>0.23295846114487964</v>
      </c>
      <c r="AO236" s="22">
        <f t="shared" si="59"/>
        <v>0.2368924419602069</v>
      </c>
      <c r="AP236" s="22">
        <f t="shared" si="59"/>
        <v>0.24084858832616518</v>
      </c>
      <c r="AQ236" s="22">
        <f t="shared" si="59"/>
        <v>0.24491124539364534</v>
      </c>
      <c r="AR236" s="22">
        <f t="shared" si="59"/>
        <v>0.24910372048669324</v>
      </c>
      <c r="AS236" s="22">
        <f t="shared" si="59"/>
        <v>0.25354274140944594</v>
      </c>
      <c r="AT236" s="22">
        <f t="shared" si="59"/>
        <v>0.25377721875718207</v>
      </c>
      <c r="AU236" s="22">
        <f t="shared" si="59"/>
        <v>0.25315017599548001</v>
      </c>
      <c r="AV236" s="22">
        <f t="shared" si="59"/>
        <v>0.25246344217753508</v>
      </c>
      <c r="AW236" s="22">
        <f t="shared" si="59"/>
        <v>0.25139447750270916</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0.66042852152238107</v>
      </c>
      <c r="U254" s="22">
        <f t="shared" si="61"/>
        <v>0.66025684169352206</v>
      </c>
      <c r="V254" s="22">
        <f t="shared" si="61"/>
        <v>0.66014868305049579</v>
      </c>
      <c r="W254" s="22">
        <f t="shared" si="61"/>
        <v>0.66005681257994508</v>
      </c>
      <c r="X254" s="22">
        <f t="shared" si="61"/>
        <v>0.65995424038936434</v>
      </c>
      <c r="Y254" s="22">
        <f t="shared" si="61"/>
        <v>0.65983631780454621</v>
      </c>
      <c r="Z254" s="22">
        <f t="shared" ref="L254:AW261" si="62">Z1510</f>
        <v>0.65971241712512252</v>
      </c>
      <c r="AA254" s="22">
        <f t="shared" si="62"/>
        <v>0.65957642528021465</v>
      </c>
      <c r="AB254" s="22">
        <f t="shared" si="62"/>
        <v>0.6594332298362966</v>
      </c>
      <c r="AC254" s="22">
        <f t="shared" si="62"/>
        <v>0.6592855766116591</v>
      </c>
      <c r="AD254" s="22">
        <f t="shared" si="62"/>
        <v>0.65914087042240432</v>
      </c>
      <c r="AE254" s="22">
        <f t="shared" si="62"/>
        <v>0.65897121694283256</v>
      </c>
      <c r="AF254" s="22">
        <f t="shared" si="62"/>
        <v>0.65879502534324397</v>
      </c>
      <c r="AG254" s="22">
        <f t="shared" si="62"/>
        <v>0.65861262120280506</v>
      </c>
      <c r="AH254" s="22">
        <f t="shared" si="62"/>
        <v>0.65840825367148614</v>
      </c>
      <c r="AI254" s="22">
        <f t="shared" si="62"/>
        <v>0.65821887148453184</v>
      </c>
      <c r="AJ254" s="22">
        <f t="shared" si="62"/>
        <v>0.65802043215920403</v>
      </c>
      <c r="AK254" s="22">
        <f t="shared" si="62"/>
        <v>0.65780869550268894</v>
      </c>
      <c r="AL254" s="22">
        <f t="shared" si="62"/>
        <v>0.65761330442639243</v>
      </c>
      <c r="AM254" s="22">
        <f t="shared" si="62"/>
        <v>0.65741856191244097</v>
      </c>
      <c r="AN254" s="22">
        <f t="shared" si="62"/>
        <v>0.65722693960157652</v>
      </c>
      <c r="AO254" s="22">
        <f t="shared" si="62"/>
        <v>0.65702305130032002</v>
      </c>
      <c r="AP254" s="22">
        <f t="shared" si="62"/>
        <v>0.65683441997115699</v>
      </c>
      <c r="AQ254" s="22">
        <f t="shared" si="62"/>
        <v>0.65664742649301167</v>
      </c>
      <c r="AR254" s="22">
        <f t="shared" si="62"/>
        <v>0.65645895538166232</v>
      </c>
      <c r="AS254" s="22">
        <f t="shared" si="62"/>
        <v>0.65626829690139621</v>
      </c>
      <c r="AT254" s="22">
        <f t="shared" si="62"/>
        <v>0.65607856000431986</v>
      </c>
      <c r="AU254" s="22">
        <f t="shared" si="62"/>
        <v>0.65603772924812798</v>
      </c>
      <c r="AV254" s="22">
        <f t="shared" si="62"/>
        <v>0.65602713275569724</v>
      </c>
      <c r="AW254" s="22">
        <f t="shared" si="62"/>
        <v>0.65601871872641282</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8.7176564840954294E-3</v>
      </c>
      <c r="U255" s="22">
        <f t="shared" si="62"/>
        <v>8.7153903103544955E-3</v>
      </c>
      <c r="V255" s="22">
        <f t="shared" si="62"/>
        <v>8.7139626162665452E-3</v>
      </c>
      <c r="W255" s="22">
        <f t="shared" si="62"/>
        <v>8.7127499260552799E-3</v>
      </c>
      <c r="X255" s="22">
        <f t="shared" si="62"/>
        <v>8.7113959731396108E-3</v>
      </c>
      <c r="Y255" s="22">
        <f t="shared" si="62"/>
        <v>8.7098393950200102E-3</v>
      </c>
      <c r="Z255" s="22">
        <f t="shared" si="62"/>
        <v>8.7082039060516168E-3</v>
      </c>
      <c r="AA255" s="22">
        <f t="shared" si="62"/>
        <v>8.7064088136988328E-3</v>
      </c>
      <c r="AB255" s="22">
        <f t="shared" si="62"/>
        <v>8.7045186338391197E-3</v>
      </c>
      <c r="AC255" s="22">
        <f t="shared" si="62"/>
        <v>8.7025696112738998E-3</v>
      </c>
      <c r="AD255" s="22">
        <f t="shared" si="62"/>
        <v>8.7006594895757388E-3</v>
      </c>
      <c r="AE255" s="22">
        <f t="shared" si="62"/>
        <v>8.6984200636453912E-3</v>
      </c>
      <c r="AF255" s="22">
        <f t="shared" si="62"/>
        <v>8.6960943345308194E-3</v>
      </c>
      <c r="AG255" s="22">
        <f t="shared" si="62"/>
        <v>8.6936865998770273E-3</v>
      </c>
      <c r="AH255" s="22">
        <f t="shared" si="62"/>
        <v>8.6909889484636203E-3</v>
      </c>
      <c r="AI255" s="22">
        <f t="shared" si="62"/>
        <v>8.6884891035958235E-3</v>
      </c>
      <c r="AJ255" s="22">
        <f t="shared" si="62"/>
        <v>8.6858697045014942E-3</v>
      </c>
      <c r="AK255" s="22">
        <f t="shared" si="62"/>
        <v>8.6830747806354996E-3</v>
      </c>
      <c r="AL255" s="22">
        <f t="shared" si="62"/>
        <v>8.6804956184283813E-3</v>
      </c>
      <c r="AM255" s="22">
        <f t="shared" si="62"/>
        <v>8.6779250172442229E-3</v>
      </c>
      <c r="AN255" s="22">
        <f t="shared" si="62"/>
        <v>8.6753956027408128E-3</v>
      </c>
      <c r="AO255" s="22">
        <f t="shared" si="62"/>
        <v>8.6727042771642272E-3</v>
      </c>
      <c r="AP255" s="22">
        <f t="shared" si="62"/>
        <v>8.6702143436192744E-3</v>
      </c>
      <c r="AQ255" s="22">
        <f t="shared" si="62"/>
        <v>8.6677460297077541E-3</v>
      </c>
      <c r="AR255" s="22">
        <f t="shared" si="62"/>
        <v>8.6652582110379444E-3</v>
      </c>
      <c r="AS255" s="22">
        <f t="shared" si="62"/>
        <v>8.6627415190984325E-3</v>
      </c>
      <c r="AT255" s="22">
        <f t="shared" si="62"/>
        <v>8.6602369920570233E-3</v>
      </c>
      <c r="AU255" s="22">
        <f t="shared" si="62"/>
        <v>8.6596980260752899E-3</v>
      </c>
      <c r="AV255" s="22">
        <f t="shared" si="62"/>
        <v>8.6595581523752057E-3</v>
      </c>
      <c r="AW255" s="22">
        <f t="shared" si="62"/>
        <v>8.6594470871886511E-3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1.2019035107607596</v>
      </c>
      <c r="M256" s="22">
        <f t="shared" si="62"/>
        <v>1.2088775122881092</v>
      </c>
      <c r="N256" s="22">
        <f t="shared" si="62"/>
        <v>1.2055442230548157</v>
      </c>
      <c r="O256" s="22">
        <f t="shared" si="62"/>
        <v>1.195843583832628</v>
      </c>
      <c r="P256" s="22">
        <f t="shared" si="62"/>
        <v>1.1799964998501227</v>
      </c>
      <c r="Q256" s="22">
        <f t="shared" si="62"/>
        <v>1.169776622170569</v>
      </c>
      <c r="R256" s="22">
        <f t="shared" si="62"/>
        <v>1.1606871439933115</v>
      </c>
      <c r="S256" s="22">
        <f t="shared" si="62"/>
        <v>1.0501973880705069</v>
      </c>
      <c r="T256" s="22">
        <f t="shared" si="62"/>
        <v>1.0703474474613595</v>
      </c>
      <c r="U256" s="22">
        <f t="shared" si="62"/>
        <v>1.0780252765780527</v>
      </c>
      <c r="V256" s="22">
        <f t="shared" si="62"/>
        <v>1.0826508266328274</v>
      </c>
      <c r="W256" s="22">
        <f t="shared" si="62"/>
        <v>1.0896188673753024</v>
      </c>
      <c r="X256" s="22">
        <f t="shared" si="62"/>
        <v>1.0998462983876509</v>
      </c>
      <c r="Y256" s="22">
        <f t="shared" si="62"/>
        <v>1.1115047469331398</v>
      </c>
      <c r="Z256" s="22">
        <f t="shared" si="62"/>
        <v>1.1257821555914229</v>
      </c>
      <c r="AA256" s="22">
        <f t="shared" si="62"/>
        <v>1.1417160423927022</v>
      </c>
      <c r="AB256" s="22">
        <f t="shared" si="62"/>
        <v>1.1587685351762258</v>
      </c>
      <c r="AC256" s="22">
        <f t="shared" si="62"/>
        <v>1.1754318862023696</v>
      </c>
      <c r="AD256" s="22">
        <f t="shared" si="62"/>
        <v>1.1934067367710564</v>
      </c>
      <c r="AE256" s="22">
        <f t="shared" si="62"/>
        <v>1.2128560812814293</v>
      </c>
      <c r="AF256" s="22">
        <f t="shared" si="62"/>
        <v>1.2337406288729504</v>
      </c>
      <c r="AG256" s="22">
        <f t="shared" si="62"/>
        <v>1.2594370710760741</v>
      </c>
      <c r="AH256" s="22">
        <f t="shared" si="62"/>
        <v>1.2821588554631616</v>
      </c>
      <c r="AI256" s="22">
        <f t="shared" si="62"/>
        <v>1.3070479845784275</v>
      </c>
      <c r="AJ256" s="22">
        <f t="shared" si="62"/>
        <v>1.335072717780412</v>
      </c>
      <c r="AK256" s="22">
        <f t="shared" si="62"/>
        <v>1.3597630126318272</v>
      </c>
      <c r="AL256" s="22">
        <f t="shared" si="62"/>
        <v>1.3845232416162481</v>
      </c>
      <c r="AM256" s="22">
        <f t="shared" si="62"/>
        <v>1.4087933159886152</v>
      </c>
      <c r="AN256" s="22">
        <f t="shared" si="62"/>
        <v>1.4387531142851964</v>
      </c>
      <c r="AO256" s="22">
        <f t="shared" si="62"/>
        <v>1.4655795059548784</v>
      </c>
      <c r="AP256" s="22">
        <f t="shared" si="62"/>
        <v>1.4923478066091527</v>
      </c>
      <c r="AQ256" s="22">
        <f t="shared" si="62"/>
        <v>1.5197903139635012</v>
      </c>
      <c r="AR256" s="22">
        <f t="shared" si="62"/>
        <v>1.5480963537674137</v>
      </c>
      <c r="AS256" s="22">
        <f t="shared" si="62"/>
        <v>1.5765474924882046</v>
      </c>
      <c r="AT256" s="22">
        <f t="shared" si="62"/>
        <v>1.5689889788731068</v>
      </c>
      <c r="AU256" s="22">
        <f t="shared" si="62"/>
        <v>1.5543292879083597</v>
      </c>
      <c r="AV256" s="22">
        <f t="shared" si="62"/>
        <v>1.5394192885776781</v>
      </c>
      <c r="AW256" s="22">
        <f t="shared" si="62"/>
        <v>1.5215798324085699</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4.3975799639737039</v>
      </c>
      <c r="L257" s="22">
        <f t="shared" si="62"/>
        <v>4.3787767883653972</v>
      </c>
      <c r="M257" s="22">
        <f t="shared" si="62"/>
        <v>4.3752716537638952</v>
      </c>
      <c r="N257" s="22">
        <f t="shared" si="62"/>
        <v>4.3473821211305586</v>
      </c>
      <c r="O257" s="22">
        <f t="shared" si="62"/>
        <v>4.3052096453824609</v>
      </c>
      <c r="P257" s="22">
        <f t="shared" si="62"/>
        <v>4.2496956169043703</v>
      </c>
      <c r="Q257" s="22">
        <f t="shared" si="62"/>
        <v>4.2083609134426787</v>
      </c>
      <c r="R257" s="22">
        <f t="shared" si="62"/>
        <v>4.1703852155628232</v>
      </c>
      <c r="S257" s="22">
        <f t="shared" si="62"/>
        <v>3.9007752533263682</v>
      </c>
      <c r="T257" s="22">
        <f t="shared" si="62"/>
        <v>3.9381598022687156</v>
      </c>
      <c r="U257" s="22">
        <f t="shared" si="62"/>
        <v>3.9471719849417339</v>
      </c>
      <c r="V257" s="22">
        <f t="shared" si="62"/>
        <v>3.9494870744192068</v>
      </c>
      <c r="W257" s="22">
        <f t="shared" si="62"/>
        <v>3.9572701137517781</v>
      </c>
      <c r="X257" s="22">
        <f t="shared" si="62"/>
        <v>3.9724426478814481</v>
      </c>
      <c r="Y257" s="22">
        <f t="shared" si="62"/>
        <v>3.9886884904063513</v>
      </c>
      <c r="Z257" s="22">
        <f t="shared" si="62"/>
        <v>4.0106486783961</v>
      </c>
      <c r="AA257" s="22">
        <f t="shared" si="62"/>
        <v>4.0360995684120731</v>
      </c>
      <c r="AB257" s="22">
        <f t="shared" si="62"/>
        <v>4.0637918875568682</v>
      </c>
      <c r="AC257" s="22">
        <f t="shared" si="62"/>
        <v>4.0904156888736605</v>
      </c>
      <c r="AD257" s="22">
        <f t="shared" si="62"/>
        <v>4.1088164860689949</v>
      </c>
      <c r="AE257" s="22">
        <f t="shared" si="62"/>
        <v>4.1294958304356273</v>
      </c>
      <c r="AF257" s="22">
        <f t="shared" si="62"/>
        <v>4.1522441478603058</v>
      </c>
      <c r="AG257" s="22">
        <f t="shared" si="62"/>
        <v>4.1839099279113201</v>
      </c>
      <c r="AH257" s="22">
        <f t="shared" si="62"/>
        <v>4.2082263302056857</v>
      </c>
      <c r="AI257" s="22">
        <f t="shared" si="62"/>
        <v>4.2341550920369668</v>
      </c>
      <c r="AJ257" s="22">
        <f t="shared" si="62"/>
        <v>4.265032888735969</v>
      </c>
      <c r="AK257" s="22">
        <f t="shared" si="62"/>
        <v>4.2878463334587096</v>
      </c>
      <c r="AL257" s="22">
        <f t="shared" si="62"/>
        <v>4.3094319342129213</v>
      </c>
      <c r="AM257" s="22">
        <f t="shared" si="62"/>
        <v>4.3286750599051294</v>
      </c>
      <c r="AN257" s="22">
        <f t="shared" si="62"/>
        <v>4.3624574931197531</v>
      </c>
      <c r="AO257" s="22">
        <f t="shared" si="62"/>
        <v>4.3891087114955756</v>
      </c>
      <c r="AP257" s="22">
        <f t="shared" si="62"/>
        <v>4.4145263623472086</v>
      </c>
      <c r="AQ257" s="22">
        <f t="shared" si="62"/>
        <v>4.4400447705793535</v>
      </c>
      <c r="AR257" s="22">
        <f t="shared" si="62"/>
        <v>4.465949139615133</v>
      </c>
      <c r="AS257" s="22">
        <f t="shared" si="62"/>
        <v>4.4893866274928254</v>
      </c>
      <c r="AT257" s="22">
        <f t="shared" si="62"/>
        <v>4.4473452996260381</v>
      </c>
      <c r="AU257" s="22">
        <f t="shared" si="62"/>
        <v>4.392977758124081</v>
      </c>
      <c r="AV257" s="22">
        <f t="shared" si="62"/>
        <v>4.3386549349139036</v>
      </c>
      <c r="AW257" s="22">
        <f t="shared" si="62"/>
        <v>4.2797831146230694</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2.278478399252214E-4</v>
      </c>
      <c r="U258" s="22">
        <f t="shared" si="62"/>
        <v>2.2778861038426509E-4</v>
      </c>
      <c r="V258" s="22">
        <f t="shared" si="62"/>
        <v>2.27751295652421E-4</v>
      </c>
      <c r="W258" s="22">
        <f t="shared" si="62"/>
        <v>2.2771960034008101E-4</v>
      </c>
      <c r="X258" s="22">
        <f t="shared" si="62"/>
        <v>2.2768421293433067E-4</v>
      </c>
      <c r="Y258" s="22">
        <f t="shared" si="62"/>
        <v>2.2764352964256836E-4</v>
      </c>
      <c r="Z258" s="22">
        <f t="shared" si="62"/>
        <v>2.276007839081672E-4</v>
      </c>
      <c r="AA258" s="22">
        <f t="shared" si="62"/>
        <v>2.27553866721674E-4</v>
      </c>
      <c r="AB258" s="22">
        <f t="shared" si="62"/>
        <v>2.2750446429352234E-4</v>
      </c>
      <c r="AC258" s="22">
        <f t="shared" si="62"/>
        <v>2.2745352393102234E-4</v>
      </c>
      <c r="AD258" s="22">
        <f t="shared" si="62"/>
        <v>2.2740360029572943E-4</v>
      </c>
      <c r="AE258" s="22">
        <f t="shared" si="62"/>
        <v>2.2734506984527716E-4</v>
      </c>
      <c r="AF258" s="22">
        <f t="shared" si="62"/>
        <v>2.2728428374341916E-4</v>
      </c>
      <c r="AG258" s="22">
        <f t="shared" si="62"/>
        <v>2.2722135431496774E-4</v>
      </c>
      <c r="AH258" s="22">
        <f t="shared" si="62"/>
        <v>2.2715084751666269E-4</v>
      </c>
      <c r="AI258" s="22">
        <f t="shared" si="62"/>
        <v>2.2708551066216349E-4</v>
      </c>
      <c r="AJ258" s="22">
        <f t="shared" si="62"/>
        <v>2.2701704909492532E-4</v>
      </c>
      <c r="AK258" s="22">
        <f t="shared" si="62"/>
        <v>2.2694399994842767E-4</v>
      </c>
      <c r="AL258" s="22">
        <f t="shared" si="62"/>
        <v>2.2687659002710534E-4</v>
      </c>
      <c r="AM258" s="22">
        <f t="shared" si="62"/>
        <v>2.2680940385979212E-4</v>
      </c>
      <c r="AN258" s="22">
        <f t="shared" si="62"/>
        <v>2.2674329416254386E-4</v>
      </c>
      <c r="AO258" s="22">
        <f t="shared" si="62"/>
        <v>2.266729526986104E-4</v>
      </c>
      <c r="AP258" s="22">
        <f t="shared" si="62"/>
        <v>2.2660787489004914E-4</v>
      </c>
      <c r="AQ258" s="22">
        <f t="shared" si="62"/>
        <v>2.2654336214008894E-4</v>
      </c>
      <c r="AR258" s="22">
        <f t="shared" si="62"/>
        <v>2.2647833960667349E-4</v>
      </c>
      <c r="AS258" s="22">
        <f t="shared" si="62"/>
        <v>2.2641256243098162E-4</v>
      </c>
      <c r="AT258" s="22">
        <f t="shared" si="62"/>
        <v>2.2634710320149033E-4</v>
      </c>
      <c r="AU258" s="22">
        <f t="shared" si="62"/>
        <v>2.2633301659060411E-4</v>
      </c>
      <c r="AV258" s="22">
        <f t="shared" si="62"/>
        <v>2.263293608007155E-4</v>
      </c>
      <c r="AW258" s="22">
        <f t="shared" si="62"/>
        <v>2.2632645796061241E-4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1.5037957435064618E-6</v>
      </c>
      <c r="U259" s="22">
        <f t="shared" si="62"/>
        <v>1.5034048285361503E-6</v>
      </c>
      <c r="V259" s="22">
        <f t="shared" si="62"/>
        <v>1.503158551305979E-6</v>
      </c>
      <c r="W259" s="22">
        <f t="shared" si="62"/>
        <v>1.5029493622445352E-6</v>
      </c>
      <c r="X259" s="22">
        <f t="shared" si="62"/>
        <v>1.502715805366583E-6</v>
      </c>
      <c r="Y259" s="22">
        <f t="shared" si="62"/>
        <v>1.5024472956409517E-6</v>
      </c>
      <c r="Z259" s="22">
        <f t="shared" si="62"/>
        <v>1.502165173793904E-6</v>
      </c>
      <c r="AA259" s="22">
        <f t="shared" si="62"/>
        <v>1.5018555203630485E-6</v>
      </c>
      <c r="AB259" s="22">
        <f t="shared" si="62"/>
        <v>1.5015294643372477E-6</v>
      </c>
      <c r="AC259" s="22">
        <f t="shared" si="62"/>
        <v>1.5011932579447476E-6</v>
      </c>
      <c r="AD259" s="22">
        <f t="shared" si="62"/>
        <v>1.5008637619518148E-6</v>
      </c>
      <c r="AE259" s="22">
        <f t="shared" si="62"/>
        <v>1.5004774609788298E-6</v>
      </c>
      <c r="AF259" s="22">
        <f t="shared" si="62"/>
        <v>1.5000762727065665E-6</v>
      </c>
      <c r="AG259" s="22">
        <f t="shared" si="62"/>
        <v>1.4996609384787873E-6</v>
      </c>
      <c r="AH259" s="22">
        <f t="shared" si="62"/>
        <v>1.499195593609974E-6</v>
      </c>
      <c r="AI259" s="22">
        <f t="shared" si="62"/>
        <v>1.4987643703702793E-6</v>
      </c>
      <c r="AJ259" s="22">
        <f t="shared" si="62"/>
        <v>1.4983125240265075E-6</v>
      </c>
      <c r="AK259" s="22">
        <f t="shared" si="62"/>
        <v>1.497830399659623E-6</v>
      </c>
      <c r="AL259" s="22">
        <f t="shared" si="62"/>
        <v>1.4973854941788956E-6</v>
      </c>
      <c r="AM259" s="22">
        <f t="shared" si="62"/>
        <v>1.4969420654746282E-6</v>
      </c>
      <c r="AN259" s="22">
        <f t="shared" si="62"/>
        <v>1.4965057414727902E-6</v>
      </c>
      <c r="AO259" s="22">
        <f t="shared" si="62"/>
        <v>1.4960414878108286E-6</v>
      </c>
      <c r="AP259" s="22">
        <f t="shared" si="62"/>
        <v>1.4956119742743247E-6</v>
      </c>
      <c r="AQ259" s="22">
        <f t="shared" si="62"/>
        <v>1.4951861901245873E-6</v>
      </c>
      <c r="AR259" s="22">
        <f t="shared" si="62"/>
        <v>1.4947570414040451E-6</v>
      </c>
      <c r="AS259" s="22">
        <f t="shared" si="62"/>
        <v>1.4943229120444793E-6</v>
      </c>
      <c r="AT259" s="22">
        <f t="shared" si="62"/>
        <v>1.4938908811298365E-6</v>
      </c>
      <c r="AU259" s="22">
        <f t="shared" si="62"/>
        <v>1.4937979094979873E-6</v>
      </c>
      <c r="AV259" s="22">
        <f t="shared" si="62"/>
        <v>1.4937737812847226E-6</v>
      </c>
      <c r="AW259" s="22">
        <f t="shared" si="62"/>
        <v>1.4937546225400421E-6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0.20732835560623103</v>
      </c>
      <c r="M260" s="22">
        <f t="shared" si="62"/>
        <v>0.20853137086969883</v>
      </c>
      <c r="N260" s="22">
        <f t="shared" si="62"/>
        <v>0.20795637847695569</v>
      </c>
      <c r="O260" s="22">
        <f t="shared" si="62"/>
        <v>0.20628301821112832</v>
      </c>
      <c r="P260" s="22">
        <f t="shared" si="62"/>
        <v>0.20354939622414608</v>
      </c>
      <c r="Q260" s="22">
        <f t="shared" si="62"/>
        <v>0.20178646732442315</v>
      </c>
      <c r="R260" s="22">
        <f t="shared" si="62"/>
        <v>0.20021853233884618</v>
      </c>
      <c r="S260" s="22">
        <f t="shared" si="62"/>
        <v>0.18115904944216243</v>
      </c>
      <c r="T260" s="22">
        <f t="shared" si="62"/>
        <v>0.18463493468708442</v>
      </c>
      <c r="U260" s="22">
        <f t="shared" si="62"/>
        <v>0.18595936020971404</v>
      </c>
      <c r="V260" s="22">
        <f t="shared" si="62"/>
        <v>0.18675726759416275</v>
      </c>
      <c r="W260" s="22">
        <f t="shared" si="62"/>
        <v>0.18795925462223972</v>
      </c>
      <c r="X260" s="22">
        <f t="shared" si="62"/>
        <v>0.18972348647186973</v>
      </c>
      <c r="Y260" s="22">
        <f t="shared" si="62"/>
        <v>0.19173456884596662</v>
      </c>
      <c r="Z260" s="22">
        <f t="shared" si="62"/>
        <v>0.19419742183952043</v>
      </c>
      <c r="AA260" s="22">
        <f t="shared" si="62"/>
        <v>0.19694601731274111</v>
      </c>
      <c r="AB260" s="22">
        <f t="shared" si="62"/>
        <v>0.19988757231789897</v>
      </c>
      <c r="AC260" s="22">
        <f t="shared" si="62"/>
        <v>0.20276200036990866</v>
      </c>
      <c r="AD260" s="22">
        <f t="shared" si="62"/>
        <v>0.20586266209300716</v>
      </c>
      <c r="AE260" s="22">
        <f t="shared" si="62"/>
        <v>0.20921767402104655</v>
      </c>
      <c r="AF260" s="22">
        <f t="shared" si="62"/>
        <v>0.21282025848058392</v>
      </c>
      <c r="AG260" s="22">
        <f t="shared" si="62"/>
        <v>0.21725289476062279</v>
      </c>
      <c r="AH260" s="22">
        <f t="shared" si="62"/>
        <v>0.22117240256739534</v>
      </c>
      <c r="AI260" s="22">
        <f t="shared" si="62"/>
        <v>0.22546577733977871</v>
      </c>
      <c r="AJ260" s="22">
        <f t="shared" si="62"/>
        <v>0.23030004381712108</v>
      </c>
      <c r="AK260" s="22">
        <f t="shared" si="62"/>
        <v>0.23455911967899021</v>
      </c>
      <c r="AL260" s="22">
        <f t="shared" si="62"/>
        <v>0.23883025917880277</v>
      </c>
      <c r="AM260" s="22">
        <f t="shared" si="62"/>
        <v>0.24301684700803614</v>
      </c>
      <c r="AN260" s="22">
        <f t="shared" si="62"/>
        <v>0.24818491221419631</v>
      </c>
      <c r="AO260" s="22">
        <f t="shared" si="62"/>
        <v>0.25281246477721647</v>
      </c>
      <c r="AP260" s="22">
        <f t="shared" si="62"/>
        <v>0.25742999664007876</v>
      </c>
      <c r="AQ260" s="22">
        <f t="shared" si="62"/>
        <v>0.2621638291587039</v>
      </c>
      <c r="AR260" s="22">
        <f t="shared" si="62"/>
        <v>0.26704662102487886</v>
      </c>
      <c r="AS260" s="22">
        <f t="shared" si="62"/>
        <v>0.27195444245421529</v>
      </c>
      <c r="AT260" s="22">
        <f t="shared" si="62"/>
        <v>0.27065059885561094</v>
      </c>
      <c r="AU260" s="22">
        <f t="shared" si="62"/>
        <v>0.26812180216419201</v>
      </c>
      <c r="AV260" s="22">
        <f t="shared" si="62"/>
        <v>0.26554982727964949</v>
      </c>
      <c r="AW260" s="22">
        <f t="shared" si="62"/>
        <v>0.26247252109047825</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0.10231676931268709</v>
      </c>
      <c r="U262" s="22">
        <f t="shared" si="63"/>
        <v>0.1027589526180359</v>
      </c>
      <c r="V262" s="22">
        <f t="shared" si="63"/>
        <v>0.10303752900405234</v>
      </c>
      <c r="W262" s="22">
        <f t="shared" si="63"/>
        <v>0.10327415312350779</v>
      </c>
      <c r="X262" s="22">
        <f t="shared" si="63"/>
        <v>0.10353834088842666</v>
      </c>
      <c r="Y262" s="22">
        <f t="shared" si="63"/>
        <v>0.10384206555239403</v>
      </c>
      <c r="Z262" s="22">
        <f t="shared" si="63"/>
        <v>0.10416118756181525</v>
      </c>
      <c r="AA262" s="22">
        <f t="shared" si="63"/>
        <v>0.10451145191075817</v>
      </c>
      <c r="AB262" s="22">
        <f t="shared" si="63"/>
        <v>0.10488027004812063</v>
      </c>
      <c r="AC262" s="22">
        <f t="shared" si="63"/>
        <v>0.10526056976853415</v>
      </c>
      <c r="AD262" s="22">
        <f t="shared" si="63"/>
        <v>0.10563327902328132</v>
      </c>
      <c r="AE262" s="22">
        <f t="shared" si="63"/>
        <v>0.1060702432074815</v>
      </c>
      <c r="AF262" s="22">
        <f t="shared" si="63"/>
        <v>0.10652404715404064</v>
      </c>
      <c r="AG262" s="22">
        <f t="shared" si="63"/>
        <v>0.10699385229227187</v>
      </c>
      <c r="AH262" s="22">
        <f t="shared" si="63"/>
        <v>0.10752022694621469</v>
      </c>
      <c r="AI262" s="22">
        <f t="shared" si="63"/>
        <v>0.10800800493363598</v>
      </c>
      <c r="AJ262" s="22">
        <f t="shared" si="63"/>
        <v>0.10851911073661751</v>
      </c>
      <c r="AK262" s="22">
        <f t="shared" si="63"/>
        <v>0.10906446551279358</v>
      </c>
      <c r="AL262" s="22">
        <f t="shared" si="63"/>
        <v>0.10956772016144245</v>
      </c>
      <c r="AM262" s="22">
        <f t="shared" si="63"/>
        <v>0.11006930435501579</v>
      </c>
      <c r="AN262" s="22">
        <f t="shared" si="63"/>
        <v>0.11056285206740461</v>
      </c>
      <c r="AO262" s="22">
        <f t="shared" si="63"/>
        <v>0.11108799240317241</v>
      </c>
      <c r="AP262" s="22">
        <f t="shared" si="63"/>
        <v>0.11157383646054408</v>
      </c>
      <c r="AQ262" s="22">
        <f t="shared" si="63"/>
        <v>0.11205546202363216</v>
      </c>
      <c r="AR262" s="22">
        <f t="shared" si="63"/>
        <v>0.11254089341958043</v>
      </c>
      <c r="AS262" s="22">
        <f t="shared" si="63"/>
        <v>0.11303195866327982</v>
      </c>
      <c r="AT262" s="22">
        <f t="shared" si="63"/>
        <v>0.11352065025188082</v>
      </c>
      <c r="AU262" s="22">
        <f t="shared" si="63"/>
        <v>0.11362581507440464</v>
      </c>
      <c r="AV262" s="22">
        <f t="shared" si="63"/>
        <v>0.11365310769275874</v>
      </c>
      <c r="AW262" s="22">
        <f t="shared" si="63"/>
        <v>0.11367477909879964</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0.39831175345583053</v>
      </c>
      <c r="M275" s="22">
        <f t="shared" si="66"/>
        <v>0.40145358914715529</v>
      </c>
      <c r="N275" s="22">
        <f t="shared" si="66"/>
        <v>0.40347255325329029</v>
      </c>
      <c r="O275" s="22">
        <f t="shared" si="66"/>
        <v>0.40481416413578281</v>
      </c>
      <c r="P275" s="22">
        <f t="shared" si="66"/>
        <v>0.40546521734783819</v>
      </c>
      <c r="Q275" s="22">
        <f t="shared" si="66"/>
        <v>0.40690363619044922</v>
      </c>
      <c r="R275" s="22">
        <f t="shared" si="66"/>
        <v>0.40855374420631202</v>
      </c>
      <c r="S275" s="22">
        <f t="shared" si="66"/>
        <v>0.39627277513185138</v>
      </c>
      <c r="T275" s="22">
        <f t="shared" si="66"/>
        <v>0.40043964851220676</v>
      </c>
      <c r="U275" s="22">
        <f t="shared" si="66"/>
        <v>0.40295835551048725</v>
      </c>
      <c r="V275" s="22">
        <f t="shared" si="66"/>
        <v>0.40511437341783624</v>
      </c>
      <c r="W275" s="22">
        <f t="shared" si="66"/>
        <v>0.407664050630205</v>
      </c>
      <c r="X275" s="22">
        <f t="shared" si="66"/>
        <v>0.41074515781658399</v>
      </c>
      <c r="Y275" s="22">
        <f t="shared" si="66"/>
        <v>0.41383169442654738</v>
      </c>
      <c r="Z275" s="22">
        <f t="shared" si="66"/>
        <v>0.41736766272828868</v>
      </c>
      <c r="AA275" s="22">
        <f t="shared" si="66"/>
        <v>0.42121843158366618</v>
      </c>
      <c r="AB275" s="22">
        <f t="shared" si="66"/>
        <v>0.4253081422743053</v>
      </c>
      <c r="AC275" s="22">
        <f t="shared" si="66"/>
        <v>0.42941341218591422</v>
      </c>
      <c r="AD275" s="22">
        <f t="shared" si="66"/>
        <v>0.43419062900698419</v>
      </c>
      <c r="AE275" s="22">
        <f t="shared" si="66"/>
        <v>0.43930244067970314</v>
      </c>
      <c r="AF275" s="22">
        <f t="shared" si="66"/>
        <v>0.44475043050510532</v>
      </c>
      <c r="AG275" s="22">
        <f t="shared" si="66"/>
        <v>0.45107170740381791</v>
      </c>
      <c r="AH275" s="22">
        <f t="shared" si="66"/>
        <v>0.45705775386849401</v>
      </c>
      <c r="AI275" s="22">
        <f t="shared" si="66"/>
        <v>0.46331297012615474</v>
      </c>
      <c r="AJ275" s="22">
        <f t="shared" si="66"/>
        <v>0.47021023709420351</v>
      </c>
      <c r="AK275" s="22">
        <f t="shared" si="66"/>
        <v>0.47670612168472376</v>
      </c>
      <c r="AL275" s="22">
        <f t="shared" si="66"/>
        <v>0.48334789040332482</v>
      </c>
      <c r="AM275" s="22">
        <f t="shared" si="66"/>
        <v>0.49004289831887871</v>
      </c>
      <c r="AN275" s="22">
        <f t="shared" si="66"/>
        <v>0.49719608230247453</v>
      </c>
      <c r="AO275" s="22">
        <f t="shared" si="66"/>
        <v>0.50393596771490046</v>
      </c>
      <c r="AP275" s="22">
        <f t="shared" si="66"/>
        <v>0.51077860164704825</v>
      </c>
      <c r="AQ275" s="22">
        <f t="shared" si="66"/>
        <v>0.51785146125307857</v>
      </c>
      <c r="AR275" s="22">
        <f t="shared" si="66"/>
        <v>0.52519134372579646</v>
      </c>
      <c r="AS275" s="22">
        <f t="shared" si="66"/>
        <v>0.53248400441270771</v>
      </c>
      <c r="AT275" s="22">
        <f t="shared" si="66"/>
        <v>0.53345650771325159</v>
      </c>
      <c r="AU275" s="22">
        <f t="shared" si="66"/>
        <v>0.53315154673552123</v>
      </c>
      <c r="AV275" s="22">
        <f t="shared" si="66"/>
        <v>0.5327813725228554</v>
      </c>
      <c r="AW275" s="22">
        <f t="shared" si="66"/>
        <v>0.5318521064981786</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3.1424516095088999E-2</v>
      </c>
      <c r="M276" s="22">
        <f t="shared" si="66"/>
        <v>3.1672388936885787E-2</v>
      </c>
      <c r="N276" s="22">
        <f t="shared" si="66"/>
        <v>3.1831673641638247E-2</v>
      </c>
      <c r="O276" s="22">
        <f t="shared" si="66"/>
        <v>3.1937519056453263E-2</v>
      </c>
      <c r="P276" s="22">
        <f t="shared" si="66"/>
        <v>3.1988883426104654E-2</v>
      </c>
      <c r="Q276" s="22">
        <f t="shared" si="66"/>
        <v>3.2102366434524382E-2</v>
      </c>
      <c r="R276" s="22">
        <f t="shared" si="66"/>
        <v>3.2232550506305399E-2</v>
      </c>
      <c r="S276" s="22">
        <f t="shared" si="66"/>
        <v>3.126365238317614E-2</v>
      </c>
      <c r="T276" s="22">
        <f t="shared" si="66"/>
        <v>3.1592394827934793E-2</v>
      </c>
      <c r="U276" s="22">
        <f t="shared" si="66"/>
        <v>3.1791106384697981E-2</v>
      </c>
      <c r="V276" s="22">
        <f t="shared" si="66"/>
        <v>3.1961203849417405E-2</v>
      </c>
      <c r="W276" s="22">
        <f t="shared" si="66"/>
        <v>3.2162358778696304E-2</v>
      </c>
      <c r="X276" s="22">
        <f t="shared" si="66"/>
        <v>3.2405440489263498E-2</v>
      </c>
      <c r="Y276" s="22">
        <f t="shared" si="66"/>
        <v>3.2648950550255545E-2</v>
      </c>
      <c r="Z276" s="22">
        <f t="shared" si="66"/>
        <v>3.2927918197696839E-2</v>
      </c>
      <c r="AA276" s="22">
        <f t="shared" si="66"/>
        <v>3.3231721805861508E-2</v>
      </c>
      <c r="AB276" s="22">
        <f t="shared" si="66"/>
        <v>3.3554376556335759E-2</v>
      </c>
      <c r="AC276" s="22">
        <f t="shared" si="66"/>
        <v>3.3878258840232128E-2</v>
      </c>
      <c r="AD276" s="22">
        <f t="shared" si="66"/>
        <v>3.4255153886840604E-2</v>
      </c>
      <c r="AE276" s="22">
        <f t="shared" si="66"/>
        <v>3.4658446550917703E-2</v>
      </c>
      <c r="AF276" s="22">
        <f t="shared" si="66"/>
        <v>3.5088261745846949E-2</v>
      </c>
      <c r="AG276" s="22">
        <f t="shared" si="66"/>
        <v>3.5586974289279677E-2</v>
      </c>
      <c r="AH276" s="22">
        <f t="shared" si="66"/>
        <v>3.6059239071433602E-2</v>
      </c>
      <c r="AI276" s="22">
        <f t="shared" si="66"/>
        <v>3.6552739808636728E-2</v>
      </c>
      <c r="AJ276" s="22">
        <f t="shared" si="66"/>
        <v>3.7096894669669742E-2</v>
      </c>
      <c r="AK276" s="22">
        <f t="shared" si="66"/>
        <v>3.7609382759954728E-2</v>
      </c>
      <c r="AL276" s="22">
        <f t="shared" si="66"/>
        <v>3.8133380272422517E-2</v>
      </c>
      <c r="AM276" s="22">
        <f t="shared" si="66"/>
        <v>3.8661578052612812E-2</v>
      </c>
      <c r="AN276" s="22">
        <f t="shared" si="66"/>
        <v>3.9225923300457904E-2</v>
      </c>
      <c r="AO276" s="22">
        <f t="shared" si="66"/>
        <v>3.9757661658124305E-2</v>
      </c>
      <c r="AP276" s="22">
        <f t="shared" si="66"/>
        <v>4.029750628552476E-2</v>
      </c>
      <c r="AQ276" s="22">
        <f t="shared" si="66"/>
        <v>4.085551440002206E-2</v>
      </c>
      <c r="AR276" s="22">
        <f t="shared" si="66"/>
        <v>4.1434589089379831E-2</v>
      </c>
      <c r="AS276" s="22">
        <f t="shared" si="66"/>
        <v>4.2009938250291E-2</v>
      </c>
      <c r="AT276" s="22">
        <f t="shared" si="66"/>
        <v>4.2086663190881675E-2</v>
      </c>
      <c r="AU276" s="22">
        <f t="shared" si="66"/>
        <v>4.2062603516343035E-2</v>
      </c>
      <c r="AV276" s="22">
        <f t="shared" si="66"/>
        <v>4.2033398891064014E-2</v>
      </c>
      <c r="AW276" s="22">
        <f t="shared" si="66"/>
        <v>4.1960085123906234E-2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2.9129279224209421E-4</v>
      </c>
      <c r="M277" s="22">
        <f t="shared" si="66"/>
        <v>2.9359047510821973E-4</v>
      </c>
      <c r="N277" s="22">
        <f t="shared" si="66"/>
        <v>2.9506698110336069E-4</v>
      </c>
      <c r="O277" s="22">
        <f t="shared" si="66"/>
        <v>2.960481260901027E-4</v>
      </c>
      <c r="P277" s="22">
        <f t="shared" si="66"/>
        <v>2.9652425341095731E-4</v>
      </c>
      <c r="Q277" s="22">
        <f t="shared" si="66"/>
        <v>2.9757619585915883E-4</v>
      </c>
      <c r="R277" s="22">
        <f t="shared" si="66"/>
        <v>2.9878295053629658E-4</v>
      </c>
      <c r="S277" s="22">
        <f t="shared" si="66"/>
        <v>2.8980164947726278E-4</v>
      </c>
      <c r="T277" s="22">
        <f t="shared" si="66"/>
        <v>2.9284896146680858E-4</v>
      </c>
      <c r="U277" s="22">
        <f t="shared" si="66"/>
        <v>2.9469093873211218E-4</v>
      </c>
      <c r="V277" s="22">
        <f t="shared" si="66"/>
        <v>2.9626767472071085E-4</v>
      </c>
      <c r="W277" s="22">
        <f t="shared" si="66"/>
        <v>2.9813230107949402E-4</v>
      </c>
      <c r="X277" s="22">
        <f t="shared" si="66"/>
        <v>3.0038557206065548E-4</v>
      </c>
      <c r="Y277" s="22">
        <f t="shared" si="66"/>
        <v>3.0264281368024882E-4</v>
      </c>
      <c r="Z277" s="22">
        <f t="shared" si="66"/>
        <v>3.0522873305359699E-4</v>
      </c>
      <c r="AA277" s="22">
        <f t="shared" si="66"/>
        <v>3.080448719257987E-4</v>
      </c>
      <c r="AB277" s="22">
        <f t="shared" si="66"/>
        <v>3.1103575340545042E-4</v>
      </c>
      <c r="AC277" s="22">
        <f t="shared" si="66"/>
        <v>3.1403801363273404E-4</v>
      </c>
      <c r="AD277" s="22">
        <f t="shared" si="66"/>
        <v>3.1753168113032062E-4</v>
      </c>
      <c r="AE277" s="22">
        <f t="shared" si="66"/>
        <v>3.2127004406498904E-4</v>
      </c>
      <c r="AF277" s="22">
        <f t="shared" si="66"/>
        <v>3.2525426033422816E-4</v>
      </c>
      <c r="AG277" s="22">
        <f t="shared" si="66"/>
        <v>3.2987712767968205E-4</v>
      </c>
      <c r="AH277" s="22">
        <f t="shared" si="66"/>
        <v>3.3425483477483501E-4</v>
      </c>
      <c r="AI277" s="22">
        <f t="shared" si="66"/>
        <v>3.3882939074503493E-4</v>
      </c>
      <c r="AJ277" s="22">
        <f t="shared" si="66"/>
        <v>3.4387349033921099E-4</v>
      </c>
      <c r="AK277" s="22">
        <f t="shared" si="66"/>
        <v>3.4862405153665961E-4</v>
      </c>
      <c r="AL277" s="22">
        <f t="shared" si="66"/>
        <v>3.534813005098111E-4</v>
      </c>
      <c r="AM277" s="22">
        <f t="shared" si="66"/>
        <v>3.5837748429772161E-4</v>
      </c>
      <c r="AN277" s="22">
        <f t="shared" si="66"/>
        <v>3.6360874076435786E-4</v>
      </c>
      <c r="AO277" s="22">
        <f t="shared" si="66"/>
        <v>3.685377443002653E-4</v>
      </c>
      <c r="AP277" s="22">
        <f t="shared" si="66"/>
        <v>3.7354188973934006E-4</v>
      </c>
      <c r="AQ277" s="22">
        <f t="shared" si="66"/>
        <v>3.7871440349496383E-4</v>
      </c>
      <c r="AR277" s="22">
        <f t="shared" si="66"/>
        <v>3.8408219603850937E-4</v>
      </c>
      <c r="AS277" s="22">
        <f t="shared" si="66"/>
        <v>3.8941545441196606E-4</v>
      </c>
      <c r="AT277" s="22">
        <f t="shared" si="66"/>
        <v>3.901266641601652E-4</v>
      </c>
      <c r="AU277" s="22">
        <f t="shared" si="66"/>
        <v>3.8990364052614681E-4</v>
      </c>
      <c r="AV277" s="22">
        <f t="shared" si="66"/>
        <v>3.8963292524072551E-4</v>
      </c>
      <c r="AW277" s="22">
        <f t="shared" si="66"/>
        <v>3.889533357164015E-4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3.2323215352203878E-3</v>
      </c>
      <c r="L278" s="22">
        <f t="shared" si="66"/>
        <v>3.2042886428129452E-3</v>
      </c>
      <c r="M278" s="22">
        <f t="shared" si="66"/>
        <v>3.1936173693006093E-3</v>
      </c>
      <c r="N278" s="22">
        <f t="shared" si="66"/>
        <v>3.150970789688672E-3</v>
      </c>
      <c r="O278" s="22">
        <f t="shared" si="66"/>
        <v>3.0890682378804119E-3</v>
      </c>
      <c r="P278" s="22">
        <f t="shared" si="66"/>
        <v>3.0091897617382942E-3</v>
      </c>
      <c r="Q278" s="22">
        <f t="shared" si="66"/>
        <v>2.9461872714039491E-3</v>
      </c>
      <c r="R278" s="22">
        <f t="shared" si="66"/>
        <v>2.8865797531671877E-3</v>
      </c>
      <c r="S278" s="22">
        <f t="shared" si="66"/>
        <v>2.539348537637483E-3</v>
      </c>
      <c r="T278" s="22">
        <f t="shared" si="66"/>
        <v>2.5805955777747549E-3</v>
      </c>
      <c r="U278" s="22">
        <f t="shared" si="66"/>
        <v>2.5861067985253699E-3</v>
      </c>
      <c r="V278" s="22">
        <f t="shared" si="66"/>
        <v>2.5827778940828404E-3</v>
      </c>
      <c r="W278" s="22">
        <f t="shared" si="66"/>
        <v>2.5856860799565338E-3</v>
      </c>
      <c r="X278" s="22">
        <f t="shared" si="66"/>
        <v>2.5972194483675267E-3</v>
      </c>
      <c r="Y278" s="22">
        <f t="shared" si="66"/>
        <v>2.6123212036299704E-3</v>
      </c>
      <c r="Z278" s="22">
        <f t="shared" si="66"/>
        <v>2.6340262098398515E-3</v>
      </c>
      <c r="AA278" s="22">
        <f t="shared" si="66"/>
        <v>2.6596006004445125E-3</v>
      </c>
      <c r="AB278" s="22">
        <f t="shared" si="66"/>
        <v>2.6875153195385854E-3</v>
      </c>
      <c r="AC278" s="22">
        <f t="shared" si="66"/>
        <v>2.7137063040369876E-3</v>
      </c>
      <c r="AD278" s="22">
        <f t="shared" si="66"/>
        <v>2.7304608329991593E-3</v>
      </c>
      <c r="AE278" s="22">
        <f t="shared" si="66"/>
        <v>2.7495807346571231E-3</v>
      </c>
      <c r="AF278" s="22">
        <f t="shared" si="66"/>
        <v>2.7708071896268998E-3</v>
      </c>
      <c r="AG278" s="22">
        <f t="shared" si="66"/>
        <v>2.8025310586585915E-3</v>
      </c>
      <c r="AH278" s="22">
        <f t="shared" si="66"/>
        <v>2.8248038324609421E-3</v>
      </c>
      <c r="AI278" s="22">
        <f t="shared" si="66"/>
        <v>2.8506596033764002E-3</v>
      </c>
      <c r="AJ278" s="22">
        <f t="shared" si="66"/>
        <v>2.8821306944705432E-3</v>
      </c>
      <c r="AK278" s="22">
        <f t="shared" si="66"/>
        <v>2.9033235457302741E-3</v>
      </c>
      <c r="AL278" s="22">
        <f t="shared" si="66"/>
        <v>2.9226014820923265E-3</v>
      </c>
      <c r="AM278" s="22">
        <f t="shared" si="66"/>
        <v>2.9386128335575795E-3</v>
      </c>
      <c r="AN278" s="22">
        <f t="shared" si="66"/>
        <v>2.9746582598152468E-3</v>
      </c>
      <c r="AO278" s="22">
        <f t="shared" si="66"/>
        <v>3.0016778764385939E-3</v>
      </c>
      <c r="AP278" s="22">
        <f t="shared" si="66"/>
        <v>3.0268486636007598E-3</v>
      </c>
      <c r="AQ278" s="22">
        <f t="shared" si="66"/>
        <v>3.05178994932355E-3</v>
      </c>
      <c r="AR278" s="22">
        <f t="shared" si="66"/>
        <v>3.0768441942255506E-3</v>
      </c>
      <c r="AS278" s="22">
        <f t="shared" si="66"/>
        <v>3.1004407670474064E-3</v>
      </c>
      <c r="AT278" s="22">
        <f t="shared" si="66"/>
        <v>3.0447855875505637E-3</v>
      </c>
      <c r="AU278" s="22">
        <f t="shared" si="66"/>
        <v>2.9741756721714751E-3</v>
      </c>
      <c r="AV278" s="22">
        <f t="shared" si="66"/>
        <v>2.9035461650917427E-3</v>
      </c>
      <c r="AW278" s="22">
        <f t="shared" si="66"/>
        <v>2.8273943502614288E-3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1.5950969356419611E-2</v>
      </c>
      <c r="M279" s="22">
        <f t="shared" si="66"/>
        <v>1.5897847688628838E-2</v>
      </c>
      <c r="N279" s="22">
        <f t="shared" si="66"/>
        <v>1.5685552742581484E-2</v>
      </c>
      <c r="O279" s="22">
        <f t="shared" si="66"/>
        <v>1.5377401443792467E-2</v>
      </c>
      <c r="P279" s="22">
        <f t="shared" si="66"/>
        <v>1.4979765878707444E-2</v>
      </c>
      <c r="Q279" s="22">
        <f t="shared" si="66"/>
        <v>1.4666139078901096E-2</v>
      </c>
      <c r="R279" s="22">
        <f t="shared" si="66"/>
        <v>1.4369412471908498E-2</v>
      </c>
      <c r="S279" s="22">
        <f t="shared" si="66"/>
        <v>1.2640893260341957E-2</v>
      </c>
      <c r="T279" s="22">
        <f t="shared" si="66"/>
        <v>1.2846221289933906E-2</v>
      </c>
      <c r="U279" s="22">
        <f t="shared" si="66"/>
        <v>1.2873656182076561E-2</v>
      </c>
      <c r="V279" s="22">
        <f t="shared" si="66"/>
        <v>1.2857084874472192E-2</v>
      </c>
      <c r="W279" s="22">
        <f t="shared" si="66"/>
        <v>1.2871561842350264E-2</v>
      </c>
      <c r="X279" s="22">
        <f t="shared" si="66"/>
        <v>1.2928975024059925E-2</v>
      </c>
      <c r="Y279" s="22">
        <f t="shared" si="66"/>
        <v>1.3004151658337144E-2</v>
      </c>
      <c r="Z279" s="22">
        <f t="shared" si="66"/>
        <v>1.3112199318060706E-2</v>
      </c>
      <c r="AA279" s="22">
        <f t="shared" si="66"/>
        <v>1.3239508798047476E-2</v>
      </c>
      <c r="AB279" s="22">
        <f t="shared" si="66"/>
        <v>1.337846844822173E-2</v>
      </c>
      <c r="AC279" s="22">
        <f t="shared" si="66"/>
        <v>1.3508847336554879E-2</v>
      </c>
      <c r="AD279" s="22">
        <f t="shared" si="66"/>
        <v>1.3592251488879385E-2</v>
      </c>
      <c r="AE279" s="22">
        <f t="shared" si="66"/>
        <v>1.3687430481610884E-2</v>
      </c>
      <c r="AF279" s="22">
        <f t="shared" si="66"/>
        <v>1.3793095910200706E-2</v>
      </c>
      <c r="AG279" s="22">
        <f t="shared" si="66"/>
        <v>1.3951017533125212E-2</v>
      </c>
      <c r="AH279" s="22">
        <f t="shared" si="66"/>
        <v>1.4061891543555147E-2</v>
      </c>
      <c r="AI279" s="22">
        <f t="shared" si="66"/>
        <v>1.4190601736528594E-2</v>
      </c>
      <c r="AJ279" s="22">
        <f t="shared" si="66"/>
        <v>1.4347265029263381E-2</v>
      </c>
      <c r="AK279" s="22">
        <f t="shared" si="66"/>
        <v>1.4452763178369687E-2</v>
      </c>
      <c r="AL279" s="22">
        <f t="shared" si="66"/>
        <v>1.4548728868868833E-2</v>
      </c>
      <c r="AM279" s="22">
        <f t="shared" si="66"/>
        <v>1.4628433478860807E-2</v>
      </c>
      <c r="AN279" s="22">
        <f t="shared" si="66"/>
        <v>1.4807867841294018E-2</v>
      </c>
      <c r="AO279" s="22">
        <f t="shared" si="66"/>
        <v>1.4942371665644518E-2</v>
      </c>
      <c r="AP279" s="22">
        <f t="shared" si="66"/>
        <v>1.5067672005113379E-2</v>
      </c>
      <c r="AQ279" s="22">
        <f t="shared" si="66"/>
        <v>1.5191829884949286E-2</v>
      </c>
      <c r="AR279" s="22">
        <f t="shared" si="66"/>
        <v>1.5316550076301718E-2</v>
      </c>
      <c r="AS279" s="22">
        <f t="shared" si="66"/>
        <v>1.543401396671688E-2</v>
      </c>
      <c r="AT279" s="22">
        <f t="shared" si="66"/>
        <v>1.5156962127248126E-2</v>
      </c>
      <c r="AU279" s="22">
        <f t="shared" si="66"/>
        <v>1.4805465516917016E-2</v>
      </c>
      <c r="AV279" s="22">
        <f t="shared" si="66"/>
        <v>1.4453871378974806E-2</v>
      </c>
      <c r="AW279" s="22">
        <f t="shared" si="66"/>
        <v>1.4074787157733198E-2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0.16370016056893649</v>
      </c>
      <c r="M280" s="22">
        <f t="shared" si="66"/>
        <v>0.17003774892948592</v>
      </c>
      <c r="N280" s="22">
        <f t="shared" si="66"/>
        <v>0.17476418316081979</v>
      </c>
      <c r="O280" s="22">
        <f t="shared" si="66"/>
        <v>0.17840915017095665</v>
      </c>
      <c r="P280" s="22">
        <f t="shared" si="66"/>
        <v>0.18092055691117109</v>
      </c>
      <c r="Q280" s="22">
        <f t="shared" si="66"/>
        <v>0.18434967364231722</v>
      </c>
      <c r="R280" s="22">
        <f t="shared" si="66"/>
        <v>0.18794438918293391</v>
      </c>
      <c r="S280" s="22">
        <f t="shared" si="66"/>
        <v>0.17201842480005375</v>
      </c>
      <c r="T280" s="22">
        <f t="shared" si="66"/>
        <v>0.17902425245502246</v>
      </c>
      <c r="U280" s="22">
        <f t="shared" si="66"/>
        <v>0.18366961680112739</v>
      </c>
      <c r="V280" s="22">
        <f t="shared" si="66"/>
        <v>0.18773650742852169</v>
      </c>
      <c r="W280" s="22">
        <f t="shared" si="66"/>
        <v>0.1923052269063614</v>
      </c>
      <c r="X280" s="22">
        <f t="shared" si="66"/>
        <v>0.19759239881737778</v>
      </c>
      <c r="Y280" s="22">
        <f t="shared" si="66"/>
        <v>0.20325258725254483</v>
      </c>
      <c r="Z280" s="22">
        <f t="shared" si="66"/>
        <v>0.20954981594850242</v>
      </c>
      <c r="AA280" s="22">
        <f t="shared" si="66"/>
        <v>0.2163009887167861</v>
      </c>
      <c r="AB280" s="22">
        <f t="shared" si="66"/>
        <v>0.22340451974058295</v>
      </c>
      <c r="AC280" s="22">
        <f t="shared" si="66"/>
        <v>0.23053299718174192</v>
      </c>
      <c r="AD280" s="22">
        <f t="shared" si="66"/>
        <v>0.23964861683720101</v>
      </c>
      <c r="AE280" s="22">
        <f t="shared" si="66"/>
        <v>0.24934513399210423</v>
      </c>
      <c r="AF280" s="22">
        <f t="shared" si="66"/>
        <v>0.25964014308652628</v>
      </c>
      <c r="AG280" s="22">
        <f t="shared" si="66"/>
        <v>0.27138858391623261</v>
      </c>
      <c r="AH280" s="22">
        <f t="shared" si="66"/>
        <v>0.28272114828840883</v>
      </c>
      <c r="AI280" s="22">
        <f t="shared" si="66"/>
        <v>0.29492135813748688</v>
      </c>
      <c r="AJ280" s="22">
        <f t="shared" si="66"/>
        <v>0.30827348432620832</v>
      </c>
      <c r="AK280" s="22">
        <f t="shared" si="66"/>
        <v>0.32111397036111317</v>
      </c>
      <c r="AL280" s="22">
        <f t="shared" si="66"/>
        <v>0.33432066957394929</v>
      </c>
      <c r="AM280" s="22">
        <f t="shared" si="66"/>
        <v>0.34774716766452368</v>
      </c>
      <c r="AN280" s="22">
        <f t="shared" si="66"/>
        <v>0.36194480254651368</v>
      </c>
      <c r="AO280" s="22">
        <f t="shared" si="66"/>
        <v>0.37557318734716766</v>
      </c>
      <c r="AP280" s="22">
        <f t="shared" si="66"/>
        <v>0.38948703502526855</v>
      </c>
      <c r="AQ280" s="22">
        <f t="shared" si="66"/>
        <v>0.40390637125857315</v>
      </c>
      <c r="AR280" s="22">
        <f t="shared" si="66"/>
        <v>0.41890228717975414</v>
      </c>
      <c r="AS280" s="22">
        <f t="shared" si="66"/>
        <v>0.43428487691995377</v>
      </c>
      <c r="AT280" s="22">
        <f t="shared" si="66"/>
        <v>0.43885440843683049</v>
      </c>
      <c r="AU280" s="22">
        <f t="shared" si="66"/>
        <v>0.44118115168203109</v>
      </c>
      <c r="AV280" s="22">
        <f t="shared" si="66"/>
        <v>0.44334879007058303</v>
      </c>
      <c r="AW280" s="22">
        <f t="shared" si="66"/>
        <v>0.44448327694422263</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1.1954428343883336E-4</v>
      </c>
      <c r="T281" s="22">
        <f t="shared" si="66"/>
        <v>1.1972414946511682E-4</v>
      </c>
      <c r="U281" s="22">
        <f t="shared" si="66"/>
        <v>1.1992409593240921E-4</v>
      </c>
      <c r="V281" s="22">
        <f t="shared" si="66"/>
        <v>1.201494432196152E-4</v>
      </c>
      <c r="W281" s="22">
        <f t="shared" si="66"/>
        <v>1.2040280553587867E-4</v>
      </c>
      <c r="X281" s="22">
        <f t="shared" si="66"/>
        <v>1.20683571903458E-4</v>
      </c>
      <c r="Y281" s="22">
        <f t="shared" si="66"/>
        <v>1.208561929207764E-4</v>
      </c>
      <c r="Z281" s="22">
        <f t="shared" si="66"/>
        <v>1.2105201901517219E-4</v>
      </c>
      <c r="AA281" s="22">
        <f t="shared" si="66"/>
        <v>1.2126927937934441E-4</v>
      </c>
      <c r="AB281" s="22">
        <f t="shared" si="66"/>
        <v>1.2150663188161378E-4</v>
      </c>
      <c r="AC281" s="22">
        <f t="shared" si="66"/>
        <v>1.217620162739404E-4</v>
      </c>
      <c r="AD281" s="22">
        <f t="shared" si="66"/>
        <v>1.2193226371992196E-4</v>
      </c>
      <c r="AE281" s="22">
        <f t="shared" si="66"/>
        <v>1.2211986652799648E-4</v>
      </c>
      <c r="AF281" s="22">
        <f t="shared" si="66"/>
        <v>1.2232417459292339E-4</v>
      </c>
      <c r="AG281" s="22">
        <f t="shared" si="66"/>
        <v>1.225475355465248E-4</v>
      </c>
      <c r="AH281" s="22">
        <f t="shared" si="66"/>
        <v>1.2278276607159908E-4</v>
      </c>
      <c r="AI281" s="22">
        <f t="shared" ref="L281:AW288" si="67">AI1537</f>
        <v>1.2293256429505119E-4</v>
      </c>
      <c r="AJ281" s="22">
        <f t="shared" si="67"/>
        <v>1.230978476293963E-4</v>
      </c>
      <c r="AK281" s="22">
        <f t="shared" si="67"/>
        <v>1.2327243869311014E-4</v>
      </c>
      <c r="AL281" s="22">
        <f t="shared" si="67"/>
        <v>1.2345892287223388E-4</v>
      </c>
      <c r="AM281" s="22">
        <f t="shared" si="67"/>
        <v>1.2365640627209754E-4</v>
      </c>
      <c r="AN281" s="22">
        <f t="shared" si="67"/>
        <v>1.2377352045527126E-4</v>
      </c>
      <c r="AO281" s="22">
        <f t="shared" si="67"/>
        <v>1.238978013116334E-4</v>
      </c>
      <c r="AP281" s="22">
        <f t="shared" si="67"/>
        <v>1.2403174964714311E-4</v>
      </c>
      <c r="AQ281" s="22">
        <f t="shared" si="67"/>
        <v>1.2417575771180698E-4</v>
      </c>
      <c r="AR281" s="22">
        <f t="shared" si="67"/>
        <v>1.2432974109192677E-4</v>
      </c>
      <c r="AS281" s="22">
        <f t="shared" si="67"/>
        <v>1.2439755609371689E-4</v>
      </c>
      <c r="AT281" s="22">
        <f t="shared" si="67"/>
        <v>1.2443831246581265E-4</v>
      </c>
      <c r="AU281" s="22">
        <f t="shared" si="67"/>
        <v>1.2447938848615019E-4</v>
      </c>
      <c r="AV281" s="22">
        <f t="shared" si="67"/>
        <v>1.2452718899099723E-4</v>
      </c>
      <c r="AW281" s="22">
        <f t="shared" si="67"/>
        <v>1.2457878954312868E-4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8.2037446108146881E-4</v>
      </c>
      <c r="T282" s="22">
        <f t="shared" si="67"/>
        <v>8.2160879441916146E-4</v>
      </c>
      <c r="U282" s="22">
        <f t="shared" si="67"/>
        <v>8.2298093008831763E-4</v>
      </c>
      <c r="V282" s="22">
        <f t="shared" si="67"/>
        <v>8.2452737926999174E-4</v>
      </c>
      <c r="W282" s="22">
        <f t="shared" si="67"/>
        <v>8.2626608201414545E-4</v>
      </c>
      <c r="X282" s="22">
        <f t="shared" si="67"/>
        <v>8.2819284547674618E-4</v>
      </c>
      <c r="Y282" s="22">
        <f t="shared" si="67"/>
        <v>8.2937745983035799E-4</v>
      </c>
      <c r="Z282" s="22">
        <f t="shared" si="67"/>
        <v>8.3072131937791938E-4</v>
      </c>
      <c r="AA282" s="22">
        <f t="shared" si="67"/>
        <v>8.3221227192742679E-4</v>
      </c>
      <c r="AB282" s="22">
        <f t="shared" si="67"/>
        <v>8.3384110707984281E-4</v>
      </c>
      <c r="AC282" s="22">
        <f t="shared" si="67"/>
        <v>8.3559368635169708E-4</v>
      </c>
      <c r="AD282" s="22">
        <f t="shared" si="67"/>
        <v>8.3676201203595308E-4</v>
      </c>
      <c r="AE282" s="22">
        <f t="shared" si="67"/>
        <v>8.3804943915621617E-4</v>
      </c>
      <c r="AF282" s="22">
        <f t="shared" si="67"/>
        <v>8.3945150635539529E-4</v>
      </c>
      <c r="AG282" s="22">
        <f t="shared" si="67"/>
        <v>8.4098432429253393E-4</v>
      </c>
      <c r="AH282" s="22">
        <f t="shared" si="67"/>
        <v>8.4259859734421398E-4</v>
      </c>
      <c r="AI282" s="22">
        <f t="shared" si="67"/>
        <v>8.4362658992822041E-4</v>
      </c>
      <c r="AJ282" s="22">
        <f t="shared" si="67"/>
        <v>8.4476084932096247E-4</v>
      </c>
      <c r="AK282" s="22">
        <f t="shared" si="67"/>
        <v>8.459589831478902E-4</v>
      </c>
      <c r="AL282" s="22">
        <f t="shared" si="67"/>
        <v>8.4723873365998492E-4</v>
      </c>
      <c r="AM282" s="22">
        <f t="shared" si="67"/>
        <v>8.4859396649149558E-4</v>
      </c>
      <c r="AN282" s="22">
        <f t="shared" si="67"/>
        <v>8.4939766435259193E-4</v>
      </c>
      <c r="AO282" s="22">
        <f t="shared" si="67"/>
        <v>8.5025054361731239E-4</v>
      </c>
      <c r="AP282" s="22">
        <f t="shared" si="67"/>
        <v>8.511697661045403E-4</v>
      </c>
      <c r="AQ282" s="22">
        <f t="shared" si="67"/>
        <v>8.5215802363590486E-4</v>
      </c>
      <c r="AR282" s="22">
        <f t="shared" si="67"/>
        <v>8.5321473692111954E-4</v>
      </c>
      <c r="AS282" s="22">
        <f t="shared" si="67"/>
        <v>8.5368011840107399E-4</v>
      </c>
      <c r="AT282" s="22">
        <f t="shared" si="67"/>
        <v>8.5395980962370581E-4</v>
      </c>
      <c r="AU282" s="22">
        <f t="shared" si="67"/>
        <v>8.5424169443725287E-4</v>
      </c>
      <c r="AV282" s="22">
        <f t="shared" si="67"/>
        <v>8.5456972612789762E-4</v>
      </c>
      <c r="AW282" s="22">
        <f t="shared" si="67"/>
        <v>8.5492383570075702E-4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1.4486129996083081E-5</v>
      </c>
      <c r="L283" s="22">
        <f t="shared" si="67"/>
        <v>1.4523786941695509E-5</v>
      </c>
      <c r="M283" s="22">
        <f t="shared" si="67"/>
        <v>1.4575733367418303E-5</v>
      </c>
      <c r="N283" s="22">
        <f t="shared" si="67"/>
        <v>1.4639017833045651E-5</v>
      </c>
      <c r="O283" s="22">
        <f t="shared" si="67"/>
        <v>1.471355007817218E-5</v>
      </c>
      <c r="P283" s="22">
        <f t="shared" si="67"/>
        <v>1.4798876460462532E-5</v>
      </c>
      <c r="Q283" s="22">
        <f t="shared" si="67"/>
        <v>1.4890706011157255E-5</v>
      </c>
      <c r="R283" s="22">
        <f t="shared" si="67"/>
        <v>1.4988675221399694E-5</v>
      </c>
      <c r="S283" s="22">
        <f t="shared" si="67"/>
        <v>1.5077522192544314E-5</v>
      </c>
      <c r="T283" s="22">
        <f t="shared" si="67"/>
        <v>1.5120920479031429E-5</v>
      </c>
      <c r="U283" s="22">
        <f t="shared" si="67"/>
        <v>1.5166907233408302E-5</v>
      </c>
      <c r="V283" s="22">
        <f t="shared" si="67"/>
        <v>1.5216572085594984E-5</v>
      </c>
      <c r="W283" s="22">
        <f t="shared" si="67"/>
        <v>1.5270470246664915E-5</v>
      </c>
      <c r="X283" s="22">
        <f t="shared" si="67"/>
        <v>1.5328532701029456E-5</v>
      </c>
      <c r="Y283" s="22">
        <f t="shared" si="67"/>
        <v>1.5365202172762824E-5</v>
      </c>
      <c r="Z283" s="22">
        <f t="shared" si="67"/>
        <v>1.5405433024200575E-5</v>
      </c>
      <c r="AA283" s="22">
        <f t="shared" si="67"/>
        <v>1.5448921544458292E-5</v>
      </c>
      <c r="AB283" s="22">
        <f t="shared" si="67"/>
        <v>1.5495442671566232E-5</v>
      </c>
      <c r="AC283" s="22">
        <f t="shared" si="67"/>
        <v>1.5544634955286424E-5</v>
      </c>
      <c r="AD283" s="22">
        <f t="shared" si="67"/>
        <v>1.5577248144482508E-5</v>
      </c>
      <c r="AE283" s="22">
        <f t="shared" si="67"/>
        <v>1.5612527634225129E-5</v>
      </c>
      <c r="AF283" s="22">
        <f t="shared" si="67"/>
        <v>1.5650367913370624E-5</v>
      </c>
      <c r="AG283" s="22">
        <f t="shared" si="67"/>
        <v>1.5691218739742962E-5</v>
      </c>
      <c r="AH283" s="22">
        <f t="shared" si="67"/>
        <v>1.5733757991980536E-5</v>
      </c>
      <c r="AI283" s="22">
        <f t="shared" si="67"/>
        <v>1.5760001504124704E-5</v>
      </c>
      <c r="AJ283" s="22">
        <f t="shared" si="67"/>
        <v>1.5788696702721565E-5</v>
      </c>
      <c r="AK283" s="22">
        <f t="shared" si="67"/>
        <v>1.5818711363536487E-5</v>
      </c>
      <c r="AL283" s="22">
        <f t="shared" si="67"/>
        <v>1.5850532342473721E-5</v>
      </c>
      <c r="AM283" s="22">
        <f t="shared" si="67"/>
        <v>1.5884002909389034E-5</v>
      </c>
      <c r="AN283" s="22">
        <f t="shared" si="67"/>
        <v>1.5902381704405965E-5</v>
      </c>
      <c r="AO283" s="22">
        <f t="shared" si="67"/>
        <v>1.5921780591527528E-5</v>
      </c>
      <c r="AP283" s="22">
        <f t="shared" si="67"/>
        <v>1.594266408976779E-5</v>
      </c>
      <c r="AQ283" s="22">
        <f t="shared" si="67"/>
        <v>1.5965108266139178E-5</v>
      </c>
      <c r="AR283" s="22">
        <f t="shared" si="67"/>
        <v>1.5989101247110622E-5</v>
      </c>
      <c r="AS283" s="22">
        <f t="shared" si="67"/>
        <v>1.5997171097699661E-5</v>
      </c>
      <c r="AT283" s="22">
        <f t="shared" si="67"/>
        <v>1.6000132033753247E-5</v>
      </c>
      <c r="AU283" s="22">
        <f t="shared" si="67"/>
        <v>1.6002977464491909E-5</v>
      </c>
      <c r="AV283" s="22">
        <f t="shared" si="67"/>
        <v>1.6006874225162621E-5</v>
      </c>
      <c r="AW283" s="22">
        <f t="shared" si="67"/>
        <v>1.6011296478644884E-5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1.4738364076719785E-3</v>
      </c>
      <c r="L284" s="22">
        <f t="shared" si="67"/>
        <v>1.4776676709189829E-3</v>
      </c>
      <c r="M284" s="22">
        <f t="shared" si="67"/>
        <v>1.4829527631761545E-3</v>
      </c>
      <c r="N284" s="22">
        <f t="shared" si="67"/>
        <v>1.4893914013429299E-3</v>
      </c>
      <c r="O284" s="22">
        <f t="shared" si="67"/>
        <v>1.4969744022163664E-3</v>
      </c>
      <c r="P284" s="22">
        <f t="shared" si="67"/>
        <v>1.5056556116759296E-3</v>
      </c>
      <c r="Q284" s="22">
        <f t="shared" si="67"/>
        <v>1.5149984613639165E-3</v>
      </c>
      <c r="R284" s="22">
        <f t="shared" si="67"/>
        <v>1.5249659674490624E-3</v>
      </c>
      <c r="S284" s="22">
        <f t="shared" si="67"/>
        <v>1.5340053658818901E-3</v>
      </c>
      <c r="T284" s="22">
        <f t="shared" si="67"/>
        <v>1.538420760101918E-3</v>
      </c>
      <c r="U284" s="22">
        <f t="shared" si="67"/>
        <v>1.5430995081795373E-3</v>
      </c>
      <c r="V284" s="22">
        <f t="shared" si="67"/>
        <v>1.5481524703822901E-3</v>
      </c>
      <c r="W284" s="22">
        <f t="shared" si="67"/>
        <v>1.5536361345571189E-3</v>
      </c>
      <c r="X284" s="22">
        <f t="shared" si="67"/>
        <v>1.559543478974461E-3</v>
      </c>
      <c r="Y284" s="22">
        <f t="shared" si="67"/>
        <v>1.5632742754332356E-3</v>
      </c>
      <c r="Z284" s="22">
        <f t="shared" si="67"/>
        <v>1.56736741097576E-3</v>
      </c>
      <c r="AA284" s="22">
        <f t="shared" si="67"/>
        <v>1.5717919856888779E-3</v>
      </c>
      <c r="AB284" s="22">
        <f t="shared" si="67"/>
        <v>1.5765251014952495E-3</v>
      </c>
      <c r="AC284" s="22">
        <f t="shared" si="67"/>
        <v>1.5815299840099691E-3</v>
      </c>
      <c r="AD284" s="22">
        <f t="shared" si="67"/>
        <v>1.5848480893714753E-3</v>
      </c>
      <c r="AE284" s="22">
        <f t="shared" si="67"/>
        <v>1.588437467379323E-3</v>
      </c>
      <c r="AF284" s="22">
        <f t="shared" si="67"/>
        <v>1.5922873832019885E-3</v>
      </c>
      <c r="AG284" s="22">
        <f t="shared" si="67"/>
        <v>1.5964435957451118E-3</v>
      </c>
      <c r="AH284" s="22">
        <f t="shared" si="67"/>
        <v>1.6007715907803513E-3</v>
      </c>
      <c r="AI284" s="22">
        <f t="shared" si="67"/>
        <v>1.6034416374852828E-3</v>
      </c>
      <c r="AJ284" s="22">
        <f t="shared" si="67"/>
        <v>1.6063611217387633E-3</v>
      </c>
      <c r="AK284" s="22">
        <f t="shared" si="67"/>
        <v>1.6094148496761016E-3</v>
      </c>
      <c r="AL284" s="22">
        <f t="shared" si="67"/>
        <v>1.6126523546065516E-3</v>
      </c>
      <c r="AM284" s="22">
        <f t="shared" si="67"/>
        <v>1.6160576906154474E-3</v>
      </c>
      <c r="AN284" s="22">
        <f t="shared" si="67"/>
        <v>1.6179275714761335E-3</v>
      </c>
      <c r="AO284" s="22">
        <f t="shared" si="67"/>
        <v>1.6199012377428185E-3</v>
      </c>
      <c r="AP284" s="22">
        <f t="shared" si="67"/>
        <v>1.6220259501424986E-3</v>
      </c>
      <c r="AQ284" s="22">
        <f t="shared" si="67"/>
        <v>1.6243094478251309E-3</v>
      </c>
      <c r="AR284" s="22">
        <f t="shared" si="67"/>
        <v>1.6267505227632862E-3</v>
      </c>
      <c r="AS284" s="22">
        <f t="shared" si="67"/>
        <v>1.6275715591343393E-3</v>
      </c>
      <c r="AT284" s="22">
        <f t="shared" si="67"/>
        <v>1.6278728083539546E-3</v>
      </c>
      <c r="AU284" s="22">
        <f t="shared" si="67"/>
        <v>1.6281623059229595E-3</v>
      </c>
      <c r="AV284" s="22">
        <f t="shared" si="67"/>
        <v>1.6285587670723503E-3</v>
      </c>
      <c r="AW284" s="22">
        <f t="shared" si="67"/>
        <v>1.6290086924967307E-3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0.13004550543955873</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0.12056837226162823</v>
      </c>
      <c r="S287" s="22">
        <f t="shared" si="67"/>
        <v>0.10645582631892825</v>
      </c>
      <c r="T287" s="22">
        <f t="shared" si="67"/>
        <v>0.10780204810068256</v>
      </c>
      <c r="U287" s="22">
        <f t="shared" si="67"/>
        <v>0.10763043157018623</v>
      </c>
      <c r="V287" s="22">
        <f t="shared" si="67"/>
        <v>0.10709838736664135</v>
      </c>
      <c r="W287" s="22">
        <f t="shared" si="67"/>
        <v>0.1068504180548161</v>
      </c>
      <c r="X287" s="22">
        <f t="shared" si="67"/>
        <v>0.10698603174448645</v>
      </c>
      <c r="Y287" s="22">
        <f t="shared" si="67"/>
        <v>0.10732528533321652</v>
      </c>
      <c r="Z287" s="22">
        <f t="shared" si="67"/>
        <v>0.10795725471874085</v>
      </c>
      <c r="AA287" s="22">
        <f t="shared" si="67"/>
        <v>0.1087642002592808</v>
      </c>
      <c r="AB287" s="22">
        <f t="shared" si="67"/>
        <v>0.10968021248055237</v>
      </c>
      <c r="AC287" s="22">
        <f t="shared" si="67"/>
        <v>0.11053240249536506</v>
      </c>
      <c r="AD287" s="22">
        <f t="shared" si="67"/>
        <v>0.1120016645138466</v>
      </c>
      <c r="AE287" s="22">
        <f t="shared" si="67"/>
        <v>0.11362549644765359</v>
      </c>
      <c r="AF287" s="22">
        <f t="shared" si="67"/>
        <v>0.11539722040020252</v>
      </c>
      <c r="AG287" s="22">
        <f t="shared" si="67"/>
        <v>0.11768820374003125</v>
      </c>
      <c r="AH287" s="22">
        <f t="shared" si="67"/>
        <v>0.11963370875387938</v>
      </c>
      <c r="AI287" s="22">
        <f t="shared" si="67"/>
        <v>0.1218304131618427</v>
      </c>
      <c r="AJ287" s="22">
        <f t="shared" si="67"/>
        <v>0.1243519403090952</v>
      </c>
      <c r="AK287" s="22">
        <f t="shared" si="67"/>
        <v>0.12648925772095415</v>
      </c>
      <c r="AL287" s="22">
        <f t="shared" si="67"/>
        <v>0.12861562242958183</v>
      </c>
      <c r="AM287" s="22">
        <f t="shared" si="67"/>
        <v>0.13067004529129198</v>
      </c>
      <c r="AN287" s="22">
        <f t="shared" si="67"/>
        <v>0.1330564447087742</v>
      </c>
      <c r="AO287" s="22">
        <f t="shared" si="67"/>
        <v>0.13507083791692001</v>
      </c>
      <c r="AP287" s="22">
        <f t="shared" si="67"/>
        <v>0.13704526497447814</v>
      </c>
      <c r="AQ287" s="22">
        <f t="shared" si="67"/>
        <v>0.13905666435648104</v>
      </c>
      <c r="AR287" s="22">
        <f t="shared" si="67"/>
        <v>0.14112314362241812</v>
      </c>
      <c r="AS287" s="22">
        <f t="shared" si="67"/>
        <v>0.14319174981988672</v>
      </c>
      <c r="AT287" s="22">
        <f t="shared" si="67"/>
        <v>0.14149412995307076</v>
      </c>
      <c r="AU287" s="22">
        <f t="shared" si="67"/>
        <v>0.13907409816419206</v>
      </c>
      <c r="AV287" s="22">
        <f t="shared" si="67"/>
        <v>0.13664554729439307</v>
      </c>
      <c r="AW287" s="22">
        <f t="shared" si="67"/>
        <v>0.13393654190379831</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1.2655466337890216E-2</v>
      </c>
      <c r="M288" s="22">
        <f t="shared" si="67"/>
        <v>1.2661143337946407E-2</v>
      </c>
      <c r="N288" s="22">
        <f t="shared" si="67"/>
        <v>1.2544904339887072E-2</v>
      </c>
      <c r="O288" s="22">
        <f t="shared" si="67"/>
        <v>1.2355059245839614E-2</v>
      </c>
      <c r="P288" s="22">
        <f t="shared" si="67"/>
        <v>1.2094642930917438E-2</v>
      </c>
      <c r="Q288" s="22">
        <f t="shared" si="67"/>
        <v>1.1905551806853844E-2</v>
      </c>
      <c r="R288" s="22">
        <f t="shared" si="67"/>
        <v>1.1733192711380727E-2</v>
      </c>
      <c r="S288" s="22">
        <f t="shared" si="67"/>
        <v>1.0359820755801856E-2</v>
      </c>
      <c r="T288" s="22">
        <f t="shared" si="67"/>
        <v>1.0490829239214957E-2</v>
      </c>
      <c r="U288" s="22">
        <f t="shared" si="67"/>
        <v>1.0474128260450789E-2</v>
      </c>
      <c r="V288" s="22">
        <f t="shared" si="67"/>
        <v>1.0422352018853869E-2</v>
      </c>
      <c r="W288" s="22">
        <f t="shared" si="67"/>
        <v>1.039822071752187E-2</v>
      </c>
      <c r="X288" s="22">
        <f t="shared" ref="L288:AW295" si="68">X1544</f>
        <v>1.0411418055475068E-2</v>
      </c>
      <c r="Y288" s="22">
        <f t="shared" si="68"/>
        <v>1.044443274796805E-2</v>
      </c>
      <c r="Z288" s="22">
        <f t="shared" si="68"/>
        <v>1.0505933276248876E-2</v>
      </c>
      <c r="AA288" s="22">
        <f t="shared" si="68"/>
        <v>1.0584461727426765E-2</v>
      </c>
      <c r="AB288" s="22">
        <f t="shared" si="68"/>
        <v>1.0673604076423874E-2</v>
      </c>
      <c r="AC288" s="22">
        <f t="shared" si="68"/>
        <v>1.0756535524223586E-2</v>
      </c>
      <c r="AD288" s="22">
        <f t="shared" si="68"/>
        <v>1.0899517751510759E-2</v>
      </c>
      <c r="AE288" s="22">
        <f t="shared" si="68"/>
        <v>1.1057542054674673E-2</v>
      </c>
      <c r="AF288" s="22">
        <f t="shared" si="68"/>
        <v>1.1229958569691703E-2</v>
      </c>
      <c r="AG288" s="22">
        <f t="shared" si="68"/>
        <v>1.1452907163261861E-2</v>
      </c>
      <c r="AH288" s="22">
        <f t="shared" si="68"/>
        <v>1.1642235299822451E-2</v>
      </c>
      <c r="AI288" s="22">
        <f t="shared" si="68"/>
        <v>1.1856009075358243E-2</v>
      </c>
      <c r="AJ288" s="22">
        <f t="shared" si="68"/>
        <v>1.2101393195511182E-2</v>
      </c>
      <c r="AK288" s="22">
        <f t="shared" si="68"/>
        <v>1.230938768534566E-2</v>
      </c>
      <c r="AL288" s="22">
        <f t="shared" si="68"/>
        <v>1.2516316305455655E-2</v>
      </c>
      <c r="AM288" s="22">
        <f t="shared" si="68"/>
        <v>1.2716243856064072E-2</v>
      </c>
      <c r="AN288" s="22">
        <f t="shared" si="68"/>
        <v>1.2948477929780244E-2</v>
      </c>
      <c r="AO288" s="22">
        <f t="shared" si="68"/>
        <v>1.3144509967571915E-2</v>
      </c>
      <c r="AP288" s="22">
        <f t="shared" si="68"/>
        <v>1.3336652672381962E-2</v>
      </c>
      <c r="AQ288" s="22">
        <f t="shared" si="68"/>
        <v>1.3532393363957198E-2</v>
      </c>
      <c r="AR288" s="22">
        <f t="shared" si="68"/>
        <v>1.3733494191699147E-2</v>
      </c>
      <c r="AS288" s="22">
        <f t="shared" si="68"/>
        <v>1.3934802003221948E-2</v>
      </c>
      <c r="AT288" s="22">
        <f t="shared" si="68"/>
        <v>1.3769596977439586E-2</v>
      </c>
      <c r="AU288" s="22">
        <f t="shared" si="68"/>
        <v>1.3534089946748597E-2</v>
      </c>
      <c r="AV288" s="22">
        <f t="shared" si="68"/>
        <v>1.3297753875934681E-2</v>
      </c>
      <c r="AW288" s="22">
        <f t="shared" si="68"/>
        <v>1.3034125183701499E-2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6.4453339767617121E-2</v>
      </c>
      <c r="L289" s="22">
        <f t="shared" si="68"/>
        <v>6.5763803942104557E-2</v>
      </c>
      <c r="M289" s="22">
        <f t="shared" si="68"/>
        <v>6.7295612361813639E-2</v>
      </c>
      <c r="N289" s="22">
        <f t="shared" si="68"/>
        <v>6.8471619369899747E-2</v>
      </c>
      <c r="O289" s="22">
        <f t="shared" si="68"/>
        <v>6.9415657765503513E-2</v>
      </c>
      <c r="P289" s="22">
        <f t="shared" si="68"/>
        <v>7.0122113289878357E-2</v>
      </c>
      <c r="Q289" s="22">
        <f t="shared" si="68"/>
        <v>7.1027984276732931E-2</v>
      </c>
      <c r="R289" s="22">
        <f t="shared" si="68"/>
        <v>7.1969839340941866E-2</v>
      </c>
      <c r="S289" s="22">
        <f t="shared" si="68"/>
        <v>6.8766561354121403E-2</v>
      </c>
      <c r="T289" s="22">
        <f t="shared" si="68"/>
        <v>7.0478155574691351E-2</v>
      </c>
      <c r="U289" s="22">
        <f t="shared" si="68"/>
        <v>7.1687438875068552E-2</v>
      </c>
      <c r="V289" s="22">
        <f t="shared" si="68"/>
        <v>7.2773902727780379E-2</v>
      </c>
      <c r="W289" s="22">
        <f t="shared" si="68"/>
        <v>7.3965586831732863E-2</v>
      </c>
      <c r="X289" s="22">
        <f t="shared" si="68"/>
        <v>7.5307129485095534E-2</v>
      </c>
      <c r="Y289" s="22">
        <f t="shared" si="68"/>
        <v>7.6675484159145477E-2</v>
      </c>
      <c r="Z289" s="22">
        <f t="shared" si="68"/>
        <v>7.8173836938361371E-2</v>
      </c>
      <c r="AA289" s="22">
        <f t="shared" si="68"/>
        <v>7.9763149300346448E-2</v>
      </c>
      <c r="AB289" s="22">
        <f t="shared" si="68"/>
        <v>8.1421693977763471E-2</v>
      </c>
      <c r="AC289" s="22">
        <f t="shared" si="68"/>
        <v>8.3081264166084148E-2</v>
      </c>
      <c r="AD289" s="22">
        <f t="shared" si="68"/>
        <v>8.4976160867746633E-2</v>
      </c>
      <c r="AE289" s="22">
        <f t="shared" si="68"/>
        <v>8.6975326167795686E-2</v>
      </c>
      <c r="AF289" s="22">
        <f t="shared" si="68"/>
        <v>8.9080782821135934E-2</v>
      </c>
      <c r="AG289" s="22">
        <f t="shared" si="68"/>
        <v>9.1464139350533755E-2</v>
      </c>
      <c r="AH289" s="22">
        <f t="shared" si="68"/>
        <v>9.3744446842035839E-2</v>
      </c>
      <c r="AI289" s="22">
        <f t="shared" si="68"/>
        <v>9.6141045661249105E-2</v>
      </c>
      <c r="AJ289" s="22">
        <f t="shared" si="68"/>
        <v>9.8747362434866398E-2</v>
      </c>
      <c r="AK289" s="22">
        <f t="shared" si="68"/>
        <v>0.10123005578156853</v>
      </c>
      <c r="AL289" s="22">
        <f t="shared" si="68"/>
        <v>0.10376440206494507</v>
      </c>
      <c r="AM289" s="22">
        <f t="shared" si="68"/>
        <v>0.10632089496141642</v>
      </c>
      <c r="AN289" s="22">
        <f t="shared" si="68"/>
        <v>0.10905755311835959</v>
      </c>
      <c r="AO289" s="22">
        <f t="shared" si="68"/>
        <v>0.11166573328272066</v>
      </c>
      <c r="AP289" s="22">
        <f t="shared" si="68"/>
        <v>0.11431298807220699</v>
      </c>
      <c r="AQ289" s="22">
        <f t="shared" si="68"/>
        <v>0.11704151133344828</v>
      </c>
      <c r="AR289" s="22">
        <f t="shared" si="68"/>
        <v>0.11986414616687295</v>
      </c>
      <c r="AS289" s="22">
        <f t="shared" si="68"/>
        <v>0.12270469662876107</v>
      </c>
      <c r="AT289" s="22">
        <f t="shared" si="68"/>
        <v>0.12345592258908764</v>
      </c>
      <c r="AU289" s="22">
        <f t="shared" si="68"/>
        <v>0.12377593599665673</v>
      </c>
      <c r="AV289" s="22">
        <f t="shared" si="68"/>
        <v>0.12406559493377273</v>
      </c>
      <c r="AW289" s="22">
        <f t="shared" si="68"/>
        <v>0.1241596603487197</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0.31034319165291735</v>
      </c>
      <c r="L290" s="22">
        <f t="shared" si="68"/>
        <v>0.31442985679016994</v>
      </c>
      <c r="M290" s="22">
        <f t="shared" si="68"/>
        <v>0.32099421325528482</v>
      </c>
      <c r="N290" s="22">
        <f t="shared" si="68"/>
        <v>0.32287903178152944</v>
      </c>
      <c r="O290" s="22">
        <f t="shared" si="68"/>
        <v>0.32172327535887107</v>
      </c>
      <c r="P290" s="22">
        <f t="shared" si="68"/>
        <v>0.31753924052538918</v>
      </c>
      <c r="Q290" s="22">
        <f t="shared" si="68"/>
        <v>0.31577785743754255</v>
      </c>
      <c r="R290" s="22">
        <f t="shared" si="68"/>
        <v>0.31441607582114939</v>
      </c>
      <c r="S290" s="22">
        <f t="shared" si="68"/>
        <v>0.26503640685083257</v>
      </c>
      <c r="T290" s="22">
        <f t="shared" si="68"/>
        <v>0.27553319962484762</v>
      </c>
      <c r="U290" s="22">
        <f t="shared" si="68"/>
        <v>0.28011246601536188</v>
      </c>
      <c r="V290" s="22">
        <f t="shared" si="68"/>
        <v>0.28320648287278166</v>
      </c>
      <c r="W290" s="22">
        <f t="shared" si="68"/>
        <v>0.28739674652836844</v>
      </c>
      <c r="X290" s="22">
        <f t="shared" si="68"/>
        <v>0.29314685098328896</v>
      </c>
      <c r="Y290" s="22">
        <f t="shared" si="68"/>
        <v>0.300032895456538</v>
      </c>
      <c r="Z290" s="22">
        <f t="shared" si="68"/>
        <v>0.30821144929016975</v>
      </c>
      <c r="AA290" s="22">
        <f t="shared" si="68"/>
        <v>0.31723041742861824</v>
      </c>
      <c r="AB290" s="22">
        <f t="shared" si="68"/>
        <v>0.32683803571801312</v>
      </c>
      <c r="AC290" s="22">
        <f t="shared" si="68"/>
        <v>0.33629611478109744</v>
      </c>
      <c r="AD290" s="22">
        <f t="shared" si="68"/>
        <v>0.34885207487336911</v>
      </c>
      <c r="AE290" s="22">
        <f t="shared" si="68"/>
        <v>0.36231677891876807</v>
      </c>
      <c r="AF290" s="22">
        <f t="shared" si="68"/>
        <v>0.37669399446438362</v>
      </c>
      <c r="AG290" s="22">
        <f t="shared" si="68"/>
        <v>0.39374172099975535</v>
      </c>
      <c r="AH290" s="22">
        <f t="shared" si="68"/>
        <v>0.40949476161521309</v>
      </c>
      <c r="AI290" s="22">
        <f t="shared" si="68"/>
        <v>0.42693639911582354</v>
      </c>
      <c r="AJ290" s="22">
        <f t="shared" si="68"/>
        <v>0.44628261677312608</v>
      </c>
      <c r="AK290" s="22">
        <f t="shared" si="68"/>
        <v>0.46414086365065893</v>
      </c>
      <c r="AL290" s="22">
        <f t="shared" si="68"/>
        <v>0.48229667450006081</v>
      </c>
      <c r="AM290" s="22">
        <f t="shared" si="68"/>
        <v>0.50045311821249594</v>
      </c>
      <c r="AN290" s="22">
        <f t="shared" si="68"/>
        <v>0.5208352044245389</v>
      </c>
      <c r="AO290" s="22">
        <f t="shared" si="68"/>
        <v>0.5397232528286966</v>
      </c>
      <c r="AP290" s="22">
        <f t="shared" si="68"/>
        <v>0.5587839587516773</v>
      </c>
      <c r="AQ290" s="22">
        <f t="shared" si="68"/>
        <v>0.57842657568398048</v>
      </c>
      <c r="AR290" s="22">
        <f t="shared" si="68"/>
        <v>0.59876737138810709</v>
      </c>
      <c r="AS290" s="22">
        <f t="shared" si="68"/>
        <v>0.61972276959193795</v>
      </c>
      <c r="AT290" s="22">
        <f t="shared" si="68"/>
        <v>0.62048676557725702</v>
      </c>
      <c r="AU290" s="22">
        <f t="shared" si="68"/>
        <v>0.61715661626430041</v>
      </c>
      <c r="AV290" s="22">
        <f t="shared" si="68"/>
        <v>0.61358866383131794</v>
      </c>
      <c r="AW290" s="22">
        <f t="shared" si="68"/>
        <v>0.60822995480625597</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8.9709854381943815E-2</v>
      </c>
      <c r="M291" s="22">
        <f t="shared" si="68"/>
        <v>9.0417475033143083E-2</v>
      </c>
      <c r="N291" s="22">
        <f t="shared" si="68"/>
        <v>9.0872196678668984E-2</v>
      </c>
      <c r="O291" s="22">
        <f t="shared" si="68"/>
        <v>9.1174361291842948E-2</v>
      </c>
      <c r="P291" s="22">
        <f t="shared" si="68"/>
        <v>9.1320994898161756E-2</v>
      </c>
      <c r="Q291" s="22">
        <f t="shared" si="68"/>
        <v>9.1644963105957017E-2</v>
      </c>
      <c r="R291" s="22">
        <f t="shared" si="68"/>
        <v>9.2016609055475665E-2</v>
      </c>
      <c r="S291" s="22">
        <f t="shared" si="68"/>
        <v>8.9250625029696246E-2</v>
      </c>
      <c r="T291" s="22">
        <f t="shared" si="68"/>
        <v>9.0189110025271801E-2</v>
      </c>
      <c r="U291" s="22">
        <f t="shared" si="68"/>
        <v>9.0756386376235856E-2</v>
      </c>
      <c r="V291" s="22">
        <f t="shared" si="68"/>
        <v>9.1241975995008148E-2</v>
      </c>
      <c r="W291" s="22">
        <f t="shared" si="68"/>
        <v>9.1816227619415533E-2</v>
      </c>
      <c r="X291" s="22">
        <f t="shared" si="68"/>
        <v>9.2510170679410794E-2</v>
      </c>
      <c r="Y291" s="22">
        <f t="shared" si="68"/>
        <v>9.3205336582555712E-2</v>
      </c>
      <c r="Z291" s="22">
        <f t="shared" si="68"/>
        <v>9.4001725839704633E-2</v>
      </c>
      <c r="AA291" s="22">
        <f t="shared" si="68"/>
        <v>9.4869016122447317E-2</v>
      </c>
      <c r="AB291" s="22">
        <f t="shared" si="68"/>
        <v>9.5790122133852532E-2</v>
      </c>
      <c r="AC291" s="22">
        <f t="shared" si="68"/>
        <v>9.671473247430501E-2</v>
      </c>
      <c r="AD291" s="22">
        <f t="shared" si="68"/>
        <v>9.7790682208780219E-2</v>
      </c>
      <c r="AE291" s="22">
        <f t="shared" si="68"/>
        <v>9.8941991144077271E-2</v>
      </c>
      <c r="AF291" s="22">
        <f t="shared" si="68"/>
        <v>0.1001690158795282</v>
      </c>
      <c r="AG291" s="22">
        <f t="shared" si="68"/>
        <v>0.1015927268927518</v>
      </c>
      <c r="AH291" s="22">
        <f t="shared" si="68"/>
        <v>0.1029409355559671</v>
      </c>
      <c r="AI291" s="22">
        <f t="shared" si="68"/>
        <v>0.10434976804643124</v>
      </c>
      <c r="AJ291" s="22">
        <f t="shared" si="68"/>
        <v>0.10590320655274854</v>
      </c>
      <c r="AK291" s="22">
        <f t="shared" si="68"/>
        <v>0.1073662436226855</v>
      </c>
      <c r="AL291" s="22">
        <f t="shared" si="68"/>
        <v>0.10886213747822628</v>
      </c>
      <c r="AM291" s="22">
        <f t="shared" si="68"/>
        <v>0.11037002214389161</v>
      </c>
      <c r="AN291" s="22">
        <f t="shared" si="68"/>
        <v>0.11198109961767445</v>
      </c>
      <c r="AO291" s="22">
        <f t="shared" si="68"/>
        <v>0.11349909182768024</v>
      </c>
      <c r="AP291" s="22">
        <f t="shared" si="68"/>
        <v>0.11504022559618203</v>
      </c>
      <c r="AQ291" s="22">
        <f t="shared" si="68"/>
        <v>0.1166332119939366</v>
      </c>
      <c r="AR291" s="22">
        <f t="shared" si="68"/>
        <v>0.11828633867698118</v>
      </c>
      <c r="AS291" s="22">
        <f t="shared" si="68"/>
        <v>0.11992882982268192</v>
      </c>
      <c r="AT291" s="22">
        <f t="shared" si="68"/>
        <v>0.12014786209757918</v>
      </c>
      <c r="AU291" s="22">
        <f t="shared" si="68"/>
        <v>0.12007917719268496</v>
      </c>
      <c r="AV291" s="22">
        <f t="shared" si="68"/>
        <v>0.1199958046222647</v>
      </c>
      <c r="AW291" s="22">
        <f t="shared" si="68"/>
        <v>0.11978651047256277</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2.7090100081973278E-2</v>
      </c>
      <c r="M292" s="22">
        <f t="shared" si="68"/>
        <v>2.730378356628085E-2</v>
      </c>
      <c r="N292" s="22">
        <f t="shared" si="68"/>
        <v>2.7441097966929517E-2</v>
      </c>
      <c r="O292" s="22">
        <f t="shared" si="68"/>
        <v>2.7532344014183842E-2</v>
      </c>
      <c r="P292" s="22">
        <f t="shared" si="68"/>
        <v>2.757662364319367E-2</v>
      </c>
      <c r="Q292" s="22">
        <f t="shared" si="68"/>
        <v>2.7674453822865853E-2</v>
      </c>
      <c r="R292" s="22">
        <f t="shared" si="68"/>
        <v>2.7786681470952937E-2</v>
      </c>
      <c r="S292" s="22">
        <f t="shared" si="68"/>
        <v>2.6951424468255294E-2</v>
      </c>
      <c r="T292" s="22">
        <f t="shared" si="68"/>
        <v>2.7234823127530002E-2</v>
      </c>
      <c r="U292" s="22">
        <f t="shared" si="68"/>
        <v>2.7406126193705155E-2</v>
      </c>
      <c r="V292" s="22">
        <f t="shared" si="68"/>
        <v>2.7552761939152935E-2</v>
      </c>
      <c r="W292" s="22">
        <f t="shared" si="68"/>
        <v>2.7726171360945087E-2</v>
      </c>
      <c r="X292" s="22">
        <f t="shared" si="68"/>
        <v>2.7935724559709919E-2</v>
      </c>
      <c r="Y292" s="22">
        <f t="shared" si="68"/>
        <v>2.8145647026082365E-2</v>
      </c>
      <c r="Z292" s="22">
        <f t="shared" si="68"/>
        <v>2.8386136377324862E-2</v>
      </c>
      <c r="AA292" s="22">
        <f t="shared" si="68"/>
        <v>2.8648036039535779E-2</v>
      </c>
      <c r="AB292" s="22">
        <f t="shared" si="68"/>
        <v>2.8926186686496342E-2</v>
      </c>
      <c r="AC292" s="22">
        <f t="shared" si="68"/>
        <v>2.9205395551924244E-2</v>
      </c>
      <c r="AD292" s="22">
        <f t="shared" si="68"/>
        <v>2.9530305074862588E-2</v>
      </c>
      <c r="AE292" s="22">
        <f t="shared" si="68"/>
        <v>2.9877971164584224E-2</v>
      </c>
      <c r="AF292" s="22">
        <f t="shared" si="68"/>
        <v>3.0248501505040468E-2</v>
      </c>
      <c r="AG292" s="22">
        <f t="shared" si="68"/>
        <v>3.0678426111448002E-2</v>
      </c>
      <c r="AH292" s="22">
        <f t="shared" si="68"/>
        <v>3.108555092364966E-2</v>
      </c>
      <c r="AI292" s="22">
        <f t="shared" si="68"/>
        <v>3.1510982593652363E-2</v>
      </c>
      <c r="AJ292" s="22">
        <f t="shared" si="68"/>
        <v>3.198008161178427E-2</v>
      </c>
      <c r="AK292" s="22">
        <f t="shared" si="68"/>
        <v>3.2421881689616149E-2</v>
      </c>
      <c r="AL292" s="22">
        <f t="shared" si="68"/>
        <v>3.2873603683122858E-2</v>
      </c>
      <c r="AM292" s="22">
        <f t="shared" si="68"/>
        <v>3.3328946597080022E-2</v>
      </c>
      <c r="AN292" s="22">
        <f t="shared" si="68"/>
        <v>3.3815451121084403E-2</v>
      </c>
      <c r="AO292" s="22">
        <f t="shared" si="68"/>
        <v>3.4273846257003714E-2</v>
      </c>
      <c r="AP292" s="22">
        <f t="shared" si="68"/>
        <v>3.473922955648686E-2</v>
      </c>
      <c r="AQ292" s="22">
        <f t="shared" si="68"/>
        <v>3.5220271034501774E-2</v>
      </c>
      <c r="AR292" s="22">
        <f t="shared" si="68"/>
        <v>3.5719473352913658E-2</v>
      </c>
      <c r="AS292" s="22">
        <f t="shared" si="68"/>
        <v>3.6215464008871552E-2</v>
      </c>
      <c r="AT292" s="22">
        <f t="shared" si="68"/>
        <v>3.6281606199035935E-2</v>
      </c>
      <c r="AU292" s="22">
        <f t="shared" si="68"/>
        <v>3.6260865100295726E-2</v>
      </c>
      <c r="AV292" s="22">
        <f t="shared" si="68"/>
        <v>3.6235688699193122E-2</v>
      </c>
      <c r="AW292" s="22">
        <f t="shared" si="68"/>
        <v>3.617248717578124E-2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1.4564639612104711E-3</v>
      </c>
      <c r="M293" s="22">
        <f t="shared" si="68"/>
        <v>1.4679523755410987E-3</v>
      </c>
      <c r="N293" s="22">
        <f t="shared" si="68"/>
        <v>1.4753349055168039E-3</v>
      </c>
      <c r="O293" s="22">
        <f t="shared" si="68"/>
        <v>1.4802406304505133E-3</v>
      </c>
      <c r="P293" s="22">
        <f t="shared" si="68"/>
        <v>1.4826212670547866E-3</v>
      </c>
      <c r="Q293" s="22">
        <f t="shared" si="68"/>
        <v>1.4878809792957942E-3</v>
      </c>
      <c r="R293" s="22">
        <f t="shared" si="68"/>
        <v>1.4939147526814829E-3</v>
      </c>
      <c r="S293" s="22">
        <f t="shared" si="68"/>
        <v>1.4490082473863142E-3</v>
      </c>
      <c r="T293" s="22">
        <f t="shared" si="68"/>
        <v>1.4642448073340431E-3</v>
      </c>
      <c r="U293" s="22">
        <f t="shared" si="68"/>
        <v>1.4734546936605608E-3</v>
      </c>
      <c r="V293" s="22">
        <f t="shared" si="68"/>
        <v>1.4813383736035544E-3</v>
      </c>
      <c r="W293" s="22">
        <f t="shared" si="68"/>
        <v>1.4906615053974703E-3</v>
      </c>
      <c r="X293" s="22">
        <f t="shared" si="68"/>
        <v>1.5019278603032773E-3</v>
      </c>
      <c r="Y293" s="22">
        <f t="shared" si="68"/>
        <v>1.513214068401244E-3</v>
      </c>
      <c r="Z293" s="22">
        <f t="shared" si="68"/>
        <v>1.526143665267985E-3</v>
      </c>
      <c r="AA293" s="22">
        <f t="shared" si="68"/>
        <v>1.5402243596289937E-3</v>
      </c>
      <c r="AB293" s="22">
        <f t="shared" si="68"/>
        <v>1.5551787670272522E-3</v>
      </c>
      <c r="AC293" s="22">
        <f t="shared" si="68"/>
        <v>1.5701900681636706E-3</v>
      </c>
      <c r="AD293" s="22">
        <f t="shared" si="68"/>
        <v>1.5876584056516031E-3</v>
      </c>
      <c r="AE293" s="22">
        <f t="shared" si="68"/>
        <v>1.6063502203249454E-3</v>
      </c>
      <c r="AF293" s="22">
        <f t="shared" si="68"/>
        <v>1.6262713016711409E-3</v>
      </c>
      <c r="AG293" s="22">
        <f t="shared" si="68"/>
        <v>1.6493856383984103E-3</v>
      </c>
      <c r="AH293" s="22">
        <f t="shared" si="68"/>
        <v>1.6712741738741754E-3</v>
      </c>
      <c r="AI293" s="22">
        <f t="shared" si="68"/>
        <v>1.6941469537251745E-3</v>
      </c>
      <c r="AJ293" s="22">
        <f t="shared" si="68"/>
        <v>1.719367451696055E-3</v>
      </c>
      <c r="AK293" s="22">
        <f t="shared" si="68"/>
        <v>1.7431202576832982E-3</v>
      </c>
      <c r="AL293" s="22">
        <f t="shared" si="68"/>
        <v>1.7674065025490553E-3</v>
      </c>
      <c r="AM293" s="22">
        <f t="shared" si="68"/>
        <v>1.7918874214886084E-3</v>
      </c>
      <c r="AN293" s="22">
        <f t="shared" si="68"/>
        <v>1.8180437038217894E-3</v>
      </c>
      <c r="AO293" s="22">
        <f t="shared" si="68"/>
        <v>1.8426887215013264E-3</v>
      </c>
      <c r="AP293" s="22">
        <f t="shared" si="68"/>
        <v>1.8677094486967004E-3</v>
      </c>
      <c r="AQ293" s="22">
        <f t="shared" si="68"/>
        <v>1.893572017474819E-3</v>
      </c>
      <c r="AR293" s="22">
        <f t="shared" si="68"/>
        <v>1.9204109801925469E-3</v>
      </c>
      <c r="AS293" s="22">
        <f t="shared" si="68"/>
        <v>1.9470772720598308E-3</v>
      </c>
      <c r="AT293" s="22">
        <f t="shared" si="68"/>
        <v>1.950633320800826E-3</v>
      </c>
      <c r="AU293" s="22">
        <f t="shared" si="68"/>
        <v>1.9495182026307342E-3</v>
      </c>
      <c r="AV293" s="22">
        <f t="shared" si="68"/>
        <v>1.9481646262036276E-3</v>
      </c>
      <c r="AW293" s="22">
        <f t="shared" si="68"/>
        <v>1.9447666785820073E-3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3.0040206026371367E-2</v>
      </c>
      <c r="M294" s="22">
        <f t="shared" si="68"/>
        <v>2.994016283719321E-2</v>
      </c>
      <c r="N294" s="22">
        <f t="shared" si="68"/>
        <v>2.9540351153331298E-2</v>
      </c>
      <c r="O294" s="22">
        <f t="shared" si="68"/>
        <v>2.8960014730128859E-2</v>
      </c>
      <c r="P294" s="22">
        <f t="shared" si="68"/>
        <v>2.8211154016296501E-2</v>
      </c>
      <c r="Q294" s="22">
        <f t="shared" si="68"/>
        <v>2.7620505669412019E-2</v>
      </c>
      <c r="R294" s="22">
        <f t="shared" si="68"/>
        <v>2.7061685185942385E-2</v>
      </c>
      <c r="S294" s="22">
        <f t="shared" si="68"/>
        <v>2.3806392540351405E-2</v>
      </c>
      <c r="T294" s="22">
        <f t="shared" si="68"/>
        <v>2.4193083541638325E-2</v>
      </c>
      <c r="U294" s="22">
        <f t="shared" si="68"/>
        <v>2.4244751236175342E-2</v>
      </c>
      <c r="V294" s="22">
        <f t="shared" si="68"/>
        <v>2.4213542757026627E-2</v>
      </c>
      <c r="W294" s="22">
        <f t="shared" si="68"/>
        <v>2.4240806999592503E-2</v>
      </c>
      <c r="X294" s="22">
        <f t="shared" si="68"/>
        <v>2.4348932328445559E-2</v>
      </c>
      <c r="Y294" s="22">
        <f t="shared" si="68"/>
        <v>2.4490511284030972E-2</v>
      </c>
      <c r="Z294" s="22">
        <f t="shared" si="68"/>
        <v>2.4693995717248608E-2</v>
      </c>
      <c r="AA294" s="22">
        <f t="shared" si="68"/>
        <v>2.4933755629167303E-2</v>
      </c>
      <c r="AB294" s="22">
        <f t="shared" si="68"/>
        <v>2.5195456120674233E-2</v>
      </c>
      <c r="AC294" s="22">
        <f t="shared" si="68"/>
        <v>2.5440996600346759E-2</v>
      </c>
      <c r="AD294" s="22">
        <f t="shared" si="68"/>
        <v>2.5598070309367119E-2</v>
      </c>
      <c r="AE294" s="22">
        <f t="shared" si="68"/>
        <v>2.5777319387410531E-2</v>
      </c>
      <c r="AF294" s="22">
        <f t="shared" si="68"/>
        <v>2.5976317402752185E-2</v>
      </c>
      <c r="AG294" s="22">
        <f t="shared" si="68"/>
        <v>2.627372867492429E-2</v>
      </c>
      <c r="AH294" s="22">
        <f t="shared" si="68"/>
        <v>2.6482535929321333E-2</v>
      </c>
      <c r="AI294" s="22">
        <f t="shared" si="68"/>
        <v>2.6724933781653751E-2</v>
      </c>
      <c r="AJ294" s="22">
        <f t="shared" si="68"/>
        <v>2.7019975260661341E-2</v>
      </c>
      <c r="AK294" s="22">
        <f t="shared" si="68"/>
        <v>2.721865824122132E-2</v>
      </c>
      <c r="AL294" s="22">
        <f t="shared" si="68"/>
        <v>2.7399388894615552E-2</v>
      </c>
      <c r="AM294" s="22">
        <f t="shared" si="68"/>
        <v>2.7549495314602303E-2</v>
      </c>
      <c r="AN294" s="22">
        <f t="shared" si="68"/>
        <v>2.7887421185767935E-2</v>
      </c>
      <c r="AO294" s="22">
        <f t="shared" si="68"/>
        <v>2.8140730091611818E-2</v>
      </c>
      <c r="AP294" s="22">
        <f t="shared" si="68"/>
        <v>2.8376706221257122E-2</v>
      </c>
      <c r="AQ294" s="22">
        <f t="shared" si="68"/>
        <v>2.8610530774908279E-2</v>
      </c>
      <c r="AR294" s="22">
        <f t="shared" si="68"/>
        <v>2.884541432086454E-2</v>
      </c>
      <c r="AS294" s="22">
        <f t="shared" si="68"/>
        <v>2.906663219106943E-2</v>
      </c>
      <c r="AT294" s="22">
        <f t="shared" si="68"/>
        <v>2.854486488328653E-2</v>
      </c>
      <c r="AU294" s="22">
        <f t="shared" si="68"/>
        <v>2.7882896926607576E-2</v>
      </c>
      <c r="AV294" s="22">
        <f t="shared" si="68"/>
        <v>2.7220745297735088E-2</v>
      </c>
      <c r="AW294" s="22">
        <f t="shared" si="68"/>
        <v>2.6506822033700889E-2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4.0226293185258929E-2</v>
      </c>
      <c r="L295" s="22">
        <f t="shared" si="68"/>
        <v>3.9877423391049029E-2</v>
      </c>
      <c r="M295" s="22">
        <f t="shared" ref="L295:AW301" si="69">M1551</f>
        <v>3.9744619221572103E-2</v>
      </c>
      <c r="N295" s="22">
        <f t="shared" si="69"/>
        <v>3.9213881856453713E-2</v>
      </c>
      <c r="O295" s="22">
        <f t="shared" si="69"/>
        <v>3.8443503609481157E-2</v>
      </c>
      <c r="P295" s="22">
        <f t="shared" si="69"/>
        <v>3.7449414696768608E-2</v>
      </c>
      <c r="Q295" s="22">
        <f t="shared" si="69"/>
        <v>3.6665347697252743E-2</v>
      </c>
      <c r="R295" s="22">
        <f t="shared" si="69"/>
        <v>3.5923531179771248E-2</v>
      </c>
      <c r="S295" s="22">
        <f t="shared" si="69"/>
        <v>3.1602233150854891E-2</v>
      </c>
      <c r="T295" s="22">
        <f t="shared" si="69"/>
        <v>3.211555322483476E-2</v>
      </c>
      <c r="U295" s="22">
        <f t="shared" si="69"/>
        <v>3.2184140455191405E-2</v>
      </c>
      <c r="V295" s="22">
        <f t="shared" si="69"/>
        <v>3.2142712186180492E-2</v>
      </c>
      <c r="W295" s="22">
        <f t="shared" si="69"/>
        <v>3.2178904605875663E-2</v>
      </c>
      <c r="X295" s="22">
        <f t="shared" si="69"/>
        <v>3.2322437560149811E-2</v>
      </c>
      <c r="Y295" s="22">
        <f t="shared" si="69"/>
        <v>3.2510379145842865E-2</v>
      </c>
      <c r="Z295" s="22">
        <f t="shared" si="69"/>
        <v>3.2780498295151762E-2</v>
      </c>
      <c r="AA295" s="22">
        <f t="shared" si="69"/>
        <v>3.3098771995118695E-2</v>
      </c>
      <c r="AB295" s="22">
        <f t="shared" si="69"/>
        <v>3.3446171120554334E-2</v>
      </c>
      <c r="AC295" s="22">
        <f t="shared" si="69"/>
        <v>3.37721183413872E-2</v>
      </c>
      <c r="AD295" s="22">
        <f t="shared" si="69"/>
        <v>3.398062872219846E-2</v>
      </c>
      <c r="AE295" s="22">
        <f t="shared" si="69"/>
        <v>3.4218576204027212E-2</v>
      </c>
      <c r="AF295" s="22">
        <f t="shared" si="69"/>
        <v>3.4482739775501765E-2</v>
      </c>
      <c r="AG295" s="22">
        <f t="shared" si="69"/>
        <v>3.4877543832813024E-2</v>
      </c>
      <c r="AH295" s="22">
        <f t="shared" si="69"/>
        <v>3.5154728858887874E-2</v>
      </c>
      <c r="AI295" s="22">
        <f t="shared" si="69"/>
        <v>3.5476504341321484E-2</v>
      </c>
      <c r="AJ295" s="22">
        <f t="shared" si="69"/>
        <v>3.5868162573158446E-2</v>
      </c>
      <c r="AK295" s="22">
        <f t="shared" si="69"/>
        <v>3.6131907945924219E-2</v>
      </c>
      <c r="AL295" s="22">
        <f t="shared" si="69"/>
        <v>3.637182217217208E-2</v>
      </c>
      <c r="AM295" s="22">
        <f t="shared" si="69"/>
        <v>3.6571083697152014E-2</v>
      </c>
      <c r="AN295" s="22">
        <f t="shared" si="69"/>
        <v>3.701966960323505E-2</v>
      </c>
      <c r="AO295" s="22">
        <f t="shared" si="69"/>
        <v>3.7355929164111297E-2</v>
      </c>
      <c r="AP295" s="22">
        <f t="shared" si="69"/>
        <v>3.7669180012783451E-2</v>
      </c>
      <c r="AQ295" s="22">
        <f t="shared" si="69"/>
        <v>3.7979574712373218E-2</v>
      </c>
      <c r="AR295" s="22">
        <f t="shared" si="69"/>
        <v>3.8291375190754297E-2</v>
      </c>
      <c r="AS295" s="22">
        <f t="shared" si="69"/>
        <v>3.8585034916792202E-2</v>
      </c>
      <c r="AT295" s="22">
        <f t="shared" si="69"/>
        <v>3.7892405318120319E-2</v>
      </c>
      <c r="AU295" s="22">
        <f t="shared" si="69"/>
        <v>3.7013663792292539E-2</v>
      </c>
      <c r="AV295" s="22">
        <f t="shared" si="69"/>
        <v>3.6134678447437021E-2</v>
      </c>
      <c r="AW295" s="22">
        <f t="shared" si="69"/>
        <v>3.5186967894332989E-2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4.3383434779753489E-2</v>
      </c>
      <c r="M296" s="22">
        <f t="shared" si="69"/>
        <v>4.506300766682491E-2</v>
      </c>
      <c r="N296" s="22">
        <f t="shared" si="69"/>
        <v>4.6315596244033509E-2</v>
      </c>
      <c r="O296" s="22">
        <f t="shared" si="69"/>
        <v>4.7281576900430208E-2</v>
      </c>
      <c r="P296" s="22">
        <f t="shared" si="69"/>
        <v>4.7947144057730852E-2</v>
      </c>
      <c r="Q296" s="22">
        <f t="shared" si="69"/>
        <v>4.8855920576585839E-2</v>
      </c>
      <c r="R296" s="22">
        <f t="shared" si="69"/>
        <v>4.9808583705724545E-2</v>
      </c>
      <c r="S296" s="22">
        <f t="shared" si="69"/>
        <v>4.5587921766798704E-2</v>
      </c>
      <c r="T296" s="22">
        <f t="shared" si="69"/>
        <v>4.7444589873239178E-2</v>
      </c>
      <c r="U296" s="22">
        <f t="shared" si="69"/>
        <v>4.8675693498531999E-2</v>
      </c>
      <c r="V296" s="22">
        <f t="shared" si="69"/>
        <v>4.9753491367982787E-2</v>
      </c>
      <c r="W296" s="22">
        <f t="shared" si="69"/>
        <v>5.0964282749035708E-2</v>
      </c>
      <c r="X296" s="22">
        <f t="shared" si="69"/>
        <v>5.2365476718386338E-2</v>
      </c>
      <c r="Y296" s="22">
        <f t="shared" si="69"/>
        <v>5.3865526657034854E-2</v>
      </c>
      <c r="Z296" s="22">
        <f t="shared" si="69"/>
        <v>5.553440351992113E-2</v>
      </c>
      <c r="AA296" s="22">
        <f t="shared" si="69"/>
        <v>5.7323583582187129E-2</v>
      </c>
      <c r="AB296" s="22">
        <f t="shared" si="69"/>
        <v>5.9206144807574981E-2</v>
      </c>
      <c r="AC296" s="22">
        <f t="shared" si="69"/>
        <v>6.1095317274313235E-2</v>
      </c>
      <c r="AD296" s="22">
        <f t="shared" si="69"/>
        <v>6.3511117536360712E-2</v>
      </c>
      <c r="AE296" s="22">
        <f t="shared" si="69"/>
        <v>6.6080865898967542E-2</v>
      </c>
      <c r="AF296" s="22">
        <f t="shared" si="69"/>
        <v>6.8809225199609456E-2</v>
      </c>
      <c r="AG296" s="22">
        <f t="shared" si="69"/>
        <v>7.192276958910758E-2</v>
      </c>
      <c r="AH296" s="22">
        <f t="shared" si="69"/>
        <v>7.4926099369719654E-2</v>
      </c>
      <c r="AI296" s="22">
        <f t="shared" si="69"/>
        <v>7.8159370531136113E-2</v>
      </c>
      <c r="AJ296" s="22">
        <f t="shared" si="69"/>
        <v>8.1697919874436864E-2</v>
      </c>
      <c r="AK296" s="22">
        <f t="shared" si="69"/>
        <v>8.5100875537397508E-2</v>
      </c>
      <c r="AL296" s="22">
        <f t="shared" si="69"/>
        <v>8.8600884162707408E-2</v>
      </c>
      <c r="AM296" s="22">
        <f t="shared" si="69"/>
        <v>9.2159143373990393E-2</v>
      </c>
      <c r="AN296" s="22">
        <f t="shared" si="69"/>
        <v>9.5921767459323404E-2</v>
      </c>
      <c r="AO296" s="22">
        <f t="shared" si="69"/>
        <v>9.9533530215680496E-2</v>
      </c>
      <c r="AP296" s="22">
        <f t="shared" si="69"/>
        <v>0.10322094567807474</v>
      </c>
      <c r="AQ296" s="22">
        <f t="shared" si="69"/>
        <v>0.10704232453849112</v>
      </c>
      <c r="AR296" s="22">
        <f t="shared" si="69"/>
        <v>0.11101650720311504</v>
      </c>
      <c r="AS296" s="22">
        <f t="shared" si="69"/>
        <v>0.11509316526147187</v>
      </c>
      <c r="AT296" s="22">
        <f t="shared" si="69"/>
        <v>0.11630417184721657</v>
      </c>
      <c r="AU296" s="22">
        <f t="shared" si="69"/>
        <v>0.11692079991573261</v>
      </c>
      <c r="AV296" s="22">
        <f t="shared" si="69"/>
        <v>0.11749526238619695</v>
      </c>
      <c r="AW296" s="22">
        <f t="shared" si="69"/>
        <v>0.1177959214516491</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4.4829106289562513E-3</v>
      </c>
      <c r="T297" s="22">
        <f t="shared" si="69"/>
        <v>4.48965560494188E-3</v>
      </c>
      <c r="U297" s="22">
        <f t="shared" si="69"/>
        <v>4.4971535974653457E-3</v>
      </c>
      <c r="V297" s="22">
        <f t="shared" si="69"/>
        <v>4.505604120735569E-3</v>
      </c>
      <c r="W297" s="22">
        <f t="shared" si="69"/>
        <v>4.5151052075954505E-3</v>
      </c>
      <c r="X297" s="22">
        <f t="shared" si="69"/>
        <v>4.5256339463796754E-3</v>
      </c>
      <c r="Y297" s="22">
        <f t="shared" si="69"/>
        <v>4.5321072345291145E-3</v>
      </c>
      <c r="Z297" s="22">
        <f t="shared" si="69"/>
        <v>4.5394507130689567E-3</v>
      </c>
      <c r="AA297" s="22">
        <f t="shared" si="69"/>
        <v>4.5475979767254163E-3</v>
      </c>
      <c r="AB297" s="22">
        <f t="shared" si="69"/>
        <v>4.5564986955605171E-3</v>
      </c>
      <c r="AC297" s="22">
        <f t="shared" si="69"/>
        <v>4.5660756102727657E-3</v>
      </c>
      <c r="AD297" s="22">
        <f t="shared" si="69"/>
        <v>4.5724598894970733E-3</v>
      </c>
      <c r="AE297" s="22">
        <f t="shared" si="69"/>
        <v>4.5794949947998683E-3</v>
      </c>
      <c r="AF297" s="22">
        <f t="shared" si="69"/>
        <v>4.5871565472346268E-3</v>
      </c>
      <c r="AG297" s="22">
        <f t="shared" si="69"/>
        <v>4.5955325829946797E-3</v>
      </c>
      <c r="AH297" s="22">
        <f t="shared" si="69"/>
        <v>4.6043537276849655E-3</v>
      </c>
      <c r="AI297" s="22">
        <f t="shared" si="69"/>
        <v>4.6099711610644188E-3</v>
      </c>
      <c r="AJ297" s="22">
        <f t="shared" si="69"/>
        <v>4.6161692861023612E-3</v>
      </c>
      <c r="AK297" s="22">
        <f t="shared" si="69"/>
        <v>4.6227164509916301E-3</v>
      </c>
      <c r="AL297" s="22">
        <f t="shared" si="69"/>
        <v>4.6297096077087705E-3</v>
      </c>
      <c r="AM297" s="22">
        <f t="shared" si="69"/>
        <v>4.6371152352036576E-3</v>
      </c>
      <c r="AN297" s="22">
        <f t="shared" si="69"/>
        <v>4.6415070170726727E-3</v>
      </c>
      <c r="AO297" s="22">
        <f t="shared" si="69"/>
        <v>4.6461675491862534E-3</v>
      </c>
      <c r="AP297" s="22">
        <f t="shared" si="69"/>
        <v>4.6511906117678676E-3</v>
      </c>
      <c r="AQ297" s="22">
        <f t="shared" si="69"/>
        <v>4.6565909141927618E-3</v>
      </c>
      <c r="AR297" s="22">
        <f t="shared" si="69"/>
        <v>4.6623652909472532E-3</v>
      </c>
      <c r="AS297" s="22">
        <f t="shared" si="69"/>
        <v>4.6649083535143842E-3</v>
      </c>
      <c r="AT297" s="22">
        <f t="shared" si="69"/>
        <v>4.6664367174679752E-3</v>
      </c>
      <c r="AU297" s="22">
        <f t="shared" si="69"/>
        <v>4.6679770682306323E-3</v>
      </c>
      <c r="AV297" s="22">
        <f t="shared" si="69"/>
        <v>4.6697695871623975E-3</v>
      </c>
      <c r="AW297" s="22">
        <f t="shared" si="69"/>
        <v>4.6717046078673255E-3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3.7289748230975848E-3</v>
      </c>
      <c r="T298" s="22">
        <f t="shared" si="69"/>
        <v>3.7345854291780068E-3</v>
      </c>
      <c r="U298" s="22">
        <f t="shared" si="69"/>
        <v>3.7408224094923528E-3</v>
      </c>
      <c r="V298" s="22">
        <f t="shared" si="69"/>
        <v>3.7478517239545078E-3</v>
      </c>
      <c r="W298" s="22">
        <f t="shared" si="69"/>
        <v>3.755754918246115E-3</v>
      </c>
      <c r="X298" s="22">
        <f t="shared" si="69"/>
        <v>3.7645129339852093E-3</v>
      </c>
      <c r="Y298" s="22">
        <f t="shared" si="69"/>
        <v>3.7698975446834454E-3</v>
      </c>
      <c r="Z298" s="22">
        <f t="shared" si="69"/>
        <v>3.7760059971723601E-3</v>
      </c>
      <c r="AA298" s="22">
        <f t="shared" si="69"/>
        <v>3.7827830542155757E-3</v>
      </c>
      <c r="AB298" s="22">
        <f t="shared" si="69"/>
        <v>3.7901868503629212E-3</v>
      </c>
      <c r="AC298" s="22">
        <f t="shared" si="69"/>
        <v>3.7981531197804411E-3</v>
      </c>
      <c r="AD298" s="22">
        <f t="shared" si="69"/>
        <v>3.8034636910725143E-3</v>
      </c>
      <c r="AE298" s="22">
        <f t="shared" si="69"/>
        <v>3.8093156325282552E-3</v>
      </c>
      <c r="AF298" s="22">
        <f t="shared" si="69"/>
        <v>3.8156886652517962E-3</v>
      </c>
      <c r="AG298" s="22">
        <f t="shared" si="69"/>
        <v>3.8226560195115172E-3</v>
      </c>
      <c r="AH298" s="22">
        <f t="shared" si="69"/>
        <v>3.8299936242918819E-3</v>
      </c>
      <c r="AI298" s="22">
        <f t="shared" si="69"/>
        <v>3.8346663178555475E-3</v>
      </c>
      <c r="AJ298" s="22">
        <f t="shared" si="69"/>
        <v>3.8398220423680111E-3</v>
      </c>
      <c r="AK298" s="22">
        <f t="shared" si="69"/>
        <v>3.8452681052176816E-3</v>
      </c>
      <c r="AL298" s="22">
        <f t="shared" si="69"/>
        <v>3.8510851529999311E-3</v>
      </c>
      <c r="AM298" s="22">
        <f t="shared" si="69"/>
        <v>3.8572453022340698E-3</v>
      </c>
      <c r="AN298" s="22">
        <f t="shared" si="69"/>
        <v>3.8608984743299644E-3</v>
      </c>
      <c r="AO298" s="22">
        <f t="shared" si="69"/>
        <v>3.8647751982605109E-3</v>
      </c>
      <c r="AP298" s="22">
        <f t="shared" si="69"/>
        <v>3.8689534822933655E-3</v>
      </c>
      <c r="AQ298" s="22">
        <f t="shared" si="69"/>
        <v>3.8734455619813856E-3</v>
      </c>
      <c r="AR298" s="22">
        <f t="shared" si="69"/>
        <v>3.8782488041869062E-3</v>
      </c>
      <c r="AS298" s="22">
        <f t="shared" si="69"/>
        <v>3.8803641745503359E-3</v>
      </c>
      <c r="AT298" s="22">
        <f t="shared" si="69"/>
        <v>3.8816354982895724E-3</v>
      </c>
      <c r="AU298" s="22">
        <f t="shared" si="69"/>
        <v>3.8829167928966031E-3</v>
      </c>
      <c r="AV298" s="22">
        <f t="shared" si="69"/>
        <v>3.8844078460358979E-3</v>
      </c>
      <c r="AW298" s="22">
        <f t="shared" si="69"/>
        <v>3.8860174350034411E-3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5.4322987485311551E-4</v>
      </c>
      <c r="L299" s="22">
        <f t="shared" si="69"/>
        <v>5.4464201031358161E-4</v>
      </c>
      <c r="M299" s="22">
        <f t="shared" si="69"/>
        <v>5.4659000127818633E-4</v>
      </c>
      <c r="N299" s="22">
        <f t="shared" si="69"/>
        <v>5.4896316873921192E-4</v>
      </c>
      <c r="O299" s="22">
        <f t="shared" si="69"/>
        <v>5.5175812793145673E-4</v>
      </c>
      <c r="P299" s="22">
        <f t="shared" si="69"/>
        <v>5.5495786726734487E-4</v>
      </c>
      <c r="Q299" s="22">
        <f t="shared" si="69"/>
        <v>5.5840147541839707E-4</v>
      </c>
      <c r="R299" s="22">
        <f t="shared" si="69"/>
        <v>5.620753208024884E-4</v>
      </c>
      <c r="S299" s="22">
        <f t="shared" si="69"/>
        <v>5.6540708222041177E-4</v>
      </c>
      <c r="T299" s="22">
        <f t="shared" si="69"/>
        <v>5.6703451796367857E-4</v>
      </c>
      <c r="U299" s="22">
        <f t="shared" si="69"/>
        <v>5.6875902125281142E-4</v>
      </c>
      <c r="V299" s="22">
        <f t="shared" si="69"/>
        <v>5.7062145320981202E-4</v>
      </c>
      <c r="W299" s="22">
        <f t="shared" si="69"/>
        <v>5.7264263424993431E-4</v>
      </c>
      <c r="X299" s="22">
        <f t="shared" si="69"/>
        <v>5.7481997628860461E-4</v>
      </c>
      <c r="Y299" s="22">
        <f t="shared" si="69"/>
        <v>5.7619508147860592E-4</v>
      </c>
      <c r="Z299" s="22">
        <f t="shared" si="69"/>
        <v>5.7770373840752148E-4</v>
      </c>
      <c r="AA299" s="22">
        <f t="shared" si="69"/>
        <v>5.793345579171859E-4</v>
      </c>
      <c r="AB299" s="22">
        <f t="shared" si="69"/>
        <v>5.8107910018373368E-4</v>
      </c>
      <c r="AC299" s="22">
        <f t="shared" si="69"/>
        <v>5.8292381082324085E-4</v>
      </c>
      <c r="AD299" s="22">
        <f t="shared" si="69"/>
        <v>5.84146805418094E-4</v>
      </c>
      <c r="AE299" s="22">
        <f t="shared" si="69"/>
        <v>5.8546978628344225E-4</v>
      </c>
      <c r="AF299" s="22">
        <f t="shared" si="69"/>
        <v>5.868887967513984E-4</v>
      </c>
      <c r="AG299" s="22">
        <f t="shared" si="69"/>
        <v>5.8842070274036111E-4</v>
      </c>
      <c r="AH299" s="22">
        <f t="shared" si="69"/>
        <v>5.9001592469927011E-4</v>
      </c>
      <c r="AI299" s="22">
        <f t="shared" si="69"/>
        <v>5.9100005640467634E-4</v>
      </c>
      <c r="AJ299" s="22">
        <f t="shared" si="69"/>
        <v>5.9207612635205867E-4</v>
      </c>
      <c r="AK299" s="22">
        <f t="shared" si="69"/>
        <v>5.9320167613261812E-4</v>
      </c>
      <c r="AL299" s="22">
        <f t="shared" si="69"/>
        <v>5.9439496284276454E-4</v>
      </c>
      <c r="AM299" s="22">
        <f t="shared" si="69"/>
        <v>5.9565010910208878E-4</v>
      </c>
      <c r="AN299" s="22">
        <f t="shared" si="69"/>
        <v>5.9633931391522366E-4</v>
      </c>
      <c r="AO299" s="22">
        <f t="shared" si="69"/>
        <v>5.9706677218228225E-4</v>
      </c>
      <c r="AP299" s="22">
        <f t="shared" si="69"/>
        <v>5.9784990336629216E-4</v>
      </c>
      <c r="AQ299" s="22">
        <f t="shared" si="69"/>
        <v>5.9869155998021925E-4</v>
      </c>
      <c r="AR299" s="22">
        <f t="shared" si="69"/>
        <v>5.9959129676664838E-4</v>
      </c>
      <c r="AS299" s="22">
        <f t="shared" si="69"/>
        <v>5.9989391616373721E-4</v>
      </c>
      <c r="AT299" s="22">
        <f t="shared" si="69"/>
        <v>6.0000495126574663E-4</v>
      </c>
      <c r="AU299" s="22">
        <f t="shared" si="69"/>
        <v>6.0011165491844658E-4</v>
      </c>
      <c r="AV299" s="22">
        <f t="shared" si="69"/>
        <v>6.0025778344359828E-4</v>
      </c>
      <c r="AW299" s="22">
        <f t="shared" si="69"/>
        <v>6.0042361794918314E-4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6.6992563985089938E-3</v>
      </c>
      <c r="L300" s="22">
        <f t="shared" si="69"/>
        <v>6.716671231449923E-3</v>
      </c>
      <c r="M300" s="22">
        <f t="shared" si="69"/>
        <v>6.7406943780734287E-3</v>
      </c>
      <c r="N300" s="22">
        <f t="shared" si="69"/>
        <v>6.769960915195136E-3</v>
      </c>
      <c r="O300" s="22">
        <f t="shared" si="69"/>
        <v>6.8044291009834827E-3</v>
      </c>
      <c r="P300" s="22">
        <f t="shared" si="69"/>
        <v>6.8438891439814974E-3</v>
      </c>
      <c r="Q300" s="22">
        <f t="shared" si="69"/>
        <v>6.8863566425632549E-3</v>
      </c>
      <c r="R300" s="22">
        <f t="shared" si="69"/>
        <v>6.9316634884048281E-3</v>
      </c>
      <c r="S300" s="22">
        <f t="shared" si="69"/>
        <v>6.9727516630994982E-3</v>
      </c>
      <c r="T300" s="22">
        <f t="shared" si="69"/>
        <v>6.9928216368269E-3</v>
      </c>
      <c r="U300" s="22">
        <f t="shared" si="69"/>
        <v>7.0140886735433504E-3</v>
      </c>
      <c r="V300" s="22">
        <f t="shared" si="69"/>
        <v>7.0370566835558646E-3</v>
      </c>
      <c r="W300" s="22">
        <f t="shared" si="69"/>
        <v>7.061982429805087E-3</v>
      </c>
      <c r="X300" s="22">
        <f t="shared" si="69"/>
        <v>7.0888339953384602E-3</v>
      </c>
      <c r="Y300" s="22">
        <f t="shared" si="69"/>
        <v>7.1057921610601614E-3</v>
      </c>
      <c r="Z300" s="22">
        <f t="shared" si="69"/>
        <v>7.1243973226170904E-3</v>
      </c>
      <c r="AA300" s="22">
        <f t="shared" si="69"/>
        <v>7.1445090258585361E-3</v>
      </c>
      <c r="AB300" s="22">
        <f t="shared" si="69"/>
        <v>7.1660231886147702E-3</v>
      </c>
      <c r="AC300" s="22">
        <f t="shared" si="69"/>
        <v>7.1887726545907674E-3</v>
      </c>
      <c r="AD300" s="22">
        <f t="shared" si="69"/>
        <v>7.203854951688524E-3</v>
      </c>
      <c r="AE300" s="22">
        <f t="shared" si="69"/>
        <v>7.2201703062696491E-3</v>
      </c>
      <c r="AF300" s="22">
        <f t="shared" si="69"/>
        <v>7.2376699236454027E-3</v>
      </c>
      <c r="AG300" s="22">
        <f t="shared" si="69"/>
        <v>7.2565617988414174E-3</v>
      </c>
      <c r="AH300" s="22">
        <f t="shared" si="69"/>
        <v>7.2762345035470499E-3</v>
      </c>
      <c r="AI300" s="22">
        <f t="shared" si="69"/>
        <v>7.2883710794785584E-3</v>
      </c>
      <c r="AJ300" s="22">
        <f t="shared" si="69"/>
        <v>7.3016414624489231E-3</v>
      </c>
      <c r="AK300" s="22">
        <f t="shared" si="69"/>
        <v>7.3155220439822801E-3</v>
      </c>
      <c r="AL300" s="22">
        <f t="shared" si="69"/>
        <v>7.3302379754843251E-3</v>
      </c>
      <c r="AM300" s="22">
        <f t="shared" si="69"/>
        <v>7.345716775524762E-3</v>
      </c>
      <c r="AN300" s="22">
        <f t="shared" si="69"/>
        <v>7.3542162339824248E-3</v>
      </c>
      <c r="AO300" s="22">
        <f t="shared" si="69"/>
        <v>7.3631874442855383E-3</v>
      </c>
      <c r="AP300" s="22">
        <f t="shared" si="69"/>
        <v>7.3728452279204493E-3</v>
      </c>
      <c r="AQ300" s="22">
        <f t="shared" si="69"/>
        <v>7.3832247628415025E-3</v>
      </c>
      <c r="AR300" s="22">
        <f t="shared" si="69"/>
        <v>7.3943205580149366E-3</v>
      </c>
      <c r="AS300" s="22">
        <f t="shared" si="69"/>
        <v>7.3980525415197253E-3</v>
      </c>
      <c r="AT300" s="22">
        <f t="shared" si="69"/>
        <v>7.3994218561543382E-3</v>
      </c>
      <c r="AU300" s="22">
        <f t="shared" si="69"/>
        <v>7.4007377541952706E-3</v>
      </c>
      <c r="AV300" s="22">
        <f t="shared" si="69"/>
        <v>7.402539850328866E-3</v>
      </c>
      <c r="AW300" s="22">
        <f t="shared" si="69"/>
        <v>7.4045849658942297E-3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2.6729002214214585E-2</v>
      </c>
      <c r="M303" s="22">
        <f t="shared" si="70"/>
        <v>2.6740992333189318E-2</v>
      </c>
      <c r="N303" s="22">
        <f t="shared" si="70"/>
        <v>2.6495489531984443E-2</v>
      </c>
      <c r="O303" s="22">
        <f t="shared" si="70"/>
        <v>2.609452683304701E-2</v>
      </c>
      <c r="P303" s="22">
        <f t="shared" si="70"/>
        <v>2.5544514050244028E-2</v>
      </c>
      <c r="Q303" s="22">
        <f t="shared" si="70"/>
        <v>2.5145143775072754E-2</v>
      </c>
      <c r="R303" s="22">
        <f t="shared" si="70"/>
        <v>2.4781112413324518E-2</v>
      </c>
      <c r="S303" s="22">
        <f t="shared" si="70"/>
        <v>2.1880479511974839E-2</v>
      </c>
      <c r="T303" s="22">
        <f t="shared" si="70"/>
        <v>2.2157176233354871E-2</v>
      </c>
      <c r="U303" s="22">
        <f t="shared" si="70"/>
        <v>2.2121902898777659E-2</v>
      </c>
      <c r="V303" s="22">
        <f t="shared" si="70"/>
        <v>2.2012548787333792E-2</v>
      </c>
      <c r="W303" s="22">
        <f t="shared" si="70"/>
        <v>2.1961582225571961E-2</v>
      </c>
      <c r="X303" s="22">
        <f t="shared" si="70"/>
        <v>2.1989455688781814E-2</v>
      </c>
      <c r="Y303" s="22">
        <f t="shared" si="70"/>
        <v>2.2059184434067524E-2</v>
      </c>
      <c r="Z303" s="22">
        <f t="shared" si="70"/>
        <v>2.2189076744054705E-2</v>
      </c>
      <c r="AA303" s="22">
        <f t="shared" si="70"/>
        <v>2.2354932911608817E-2</v>
      </c>
      <c r="AB303" s="22">
        <f t="shared" si="70"/>
        <v>2.2543206182629286E-2</v>
      </c>
      <c r="AC303" s="22">
        <f t="shared" si="70"/>
        <v>2.2718361707734662E-2</v>
      </c>
      <c r="AD303" s="22">
        <f t="shared" si="70"/>
        <v>2.3020347598077539E-2</v>
      </c>
      <c r="AE303" s="22">
        <f t="shared" si="70"/>
        <v>2.3354103133938115E-2</v>
      </c>
      <c r="AF303" s="22">
        <f t="shared" si="70"/>
        <v>2.371825576874538E-2</v>
      </c>
      <c r="AG303" s="22">
        <f t="shared" si="70"/>
        <v>2.4189134778027799E-2</v>
      </c>
      <c r="AH303" s="22">
        <f t="shared" si="70"/>
        <v>2.4589005635902859E-2</v>
      </c>
      <c r="AI303" s="22">
        <f t="shared" si="70"/>
        <v>2.5040506952968489E-2</v>
      </c>
      <c r="AJ303" s="22">
        <f t="shared" si="70"/>
        <v>2.5558770959666043E-2</v>
      </c>
      <c r="AK303" s="22">
        <f t="shared" si="70"/>
        <v>2.5998066125161857E-2</v>
      </c>
      <c r="AL303" s="22">
        <f t="shared" si="70"/>
        <v>2.6435110118439676E-2</v>
      </c>
      <c r="AM303" s="22">
        <f t="shared" si="70"/>
        <v>2.6857367489303636E-2</v>
      </c>
      <c r="AN303" s="22">
        <f t="shared" si="70"/>
        <v>2.7347857914930294E-2</v>
      </c>
      <c r="AO303" s="22">
        <f t="shared" si="70"/>
        <v>2.7761887760397373E-2</v>
      </c>
      <c r="AP303" s="22">
        <f t="shared" si="70"/>
        <v>2.8167703132600332E-2</v>
      </c>
      <c r="AQ303" s="22">
        <f t="shared" si="70"/>
        <v>2.8581117639726164E-2</v>
      </c>
      <c r="AR303" s="22">
        <f t="shared" si="70"/>
        <v>2.9005853032834639E-2</v>
      </c>
      <c r="AS303" s="22">
        <f t="shared" si="70"/>
        <v>2.9431025586438758E-2</v>
      </c>
      <c r="AT303" s="22">
        <f t="shared" si="70"/>
        <v>2.9082103991450552E-2</v>
      </c>
      <c r="AU303" s="22">
        <f t="shared" si="70"/>
        <v>2.8584700910699923E-2</v>
      </c>
      <c r="AV303" s="22">
        <f t="shared" si="70"/>
        <v>2.8085546854150392E-2</v>
      </c>
      <c r="AW303" s="22">
        <f t="shared" si="70"/>
        <v>2.7528749363619823E-2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3.9947810410006996E-3</v>
      </c>
      <c r="M304" s="22">
        <f t="shared" si="70"/>
        <v>3.9965730233416695E-3</v>
      </c>
      <c r="N304" s="22">
        <f t="shared" si="70"/>
        <v>3.9598814204188995E-3</v>
      </c>
      <c r="O304" s="22">
        <f t="shared" si="70"/>
        <v>3.8999555700251309E-3</v>
      </c>
      <c r="P304" s="22">
        <f t="shared" si="70"/>
        <v>3.8177534504158584E-3</v>
      </c>
      <c r="Q304" s="22">
        <f t="shared" si="70"/>
        <v>3.7580655955978047E-3</v>
      </c>
      <c r="R304" s="22">
        <f t="shared" si="70"/>
        <v>3.7036593154610876E-3</v>
      </c>
      <c r="S304" s="22">
        <f t="shared" si="70"/>
        <v>3.2701454405940208E-3</v>
      </c>
      <c r="T304" s="22">
        <f t="shared" si="70"/>
        <v>3.3114991285400747E-3</v>
      </c>
      <c r="U304" s="22">
        <f t="shared" si="70"/>
        <v>3.3062273549402735E-3</v>
      </c>
      <c r="V304" s="22">
        <f t="shared" si="70"/>
        <v>3.2898838443351855E-3</v>
      </c>
      <c r="W304" s="22">
        <f t="shared" si="70"/>
        <v>3.2822666406319028E-3</v>
      </c>
      <c r="X304" s="22">
        <f t="shared" si="70"/>
        <v>3.2864324670060186E-3</v>
      </c>
      <c r="Y304" s="22">
        <f t="shared" si="70"/>
        <v>3.2968537714545615E-3</v>
      </c>
      <c r="Z304" s="22">
        <f t="shared" si="70"/>
        <v>3.316266816997752E-3</v>
      </c>
      <c r="AA304" s="22">
        <f t="shared" si="70"/>
        <v>3.3410548382028925E-3</v>
      </c>
      <c r="AB304" s="22">
        <f t="shared" si="70"/>
        <v>3.3691932059418794E-3</v>
      </c>
      <c r="AC304" s="22">
        <f t="shared" si="70"/>
        <v>3.3953710619392626E-3</v>
      </c>
      <c r="AD304" s="22">
        <f t="shared" si="70"/>
        <v>3.440504340754658E-3</v>
      </c>
      <c r="AE304" s="22">
        <f t="shared" si="70"/>
        <v>3.4903857495816515E-3</v>
      </c>
      <c r="AF304" s="22">
        <f t="shared" si="70"/>
        <v>3.5448101545744008E-3</v>
      </c>
      <c r="AG304" s="22">
        <f t="shared" si="70"/>
        <v>3.615185341938719E-3</v>
      </c>
      <c r="AH304" s="22">
        <f t="shared" si="70"/>
        <v>3.6749480113075911E-3</v>
      </c>
      <c r="AI304" s="22">
        <f t="shared" si="70"/>
        <v>3.7424271071206574E-3</v>
      </c>
      <c r="AJ304" s="22">
        <f t="shared" si="70"/>
        <v>3.8198842157547912E-3</v>
      </c>
      <c r="AK304" s="22">
        <f t="shared" si="70"/>
        <v>3.8855390420914327E-3</v>
      </c>
      <c r="AL304" s="22">
        <f t="shared" si="70"/>
        <v>3.950857419651406E-3</v>
      </c>
      <c r="AM304" s="22">
        <f t="shared" si="70"/>
        <v>4.0139658636565885E-3</v>
      </c>
      <c r="AN304" s="22">
        <f t="shared" si="70"/>
        <v>4.0872720737942696E-3</v>
      </c>
      <c r="AO304" s="22">
        <f t="shared" si="70"/>
        <v>4.149150873602246E-3</v>
      </c>
      <c r="AP304" s="22">
        <f t="shared" si="70"/>
        <v>4.2098019799185482E-3</v>
      </c>
      <c r="AQ304" s="22">
        <f t="shared" si="70"/>
        <v>4.2715888143804292E-3</v>
      </c>
      <c r="AR304" s="22">
        <f t="shared" si="70"/>
        <v>4.3350676110161437E-3</v>
      </c>
      <c r="AS304" s="22">
        <f t="shared" si="70"/>
        <v>4.3986117434412714E-3</v>
      </c>
      <c r="AT304" s="22">
        <f t="shared" si="70"/>
        <v>4.3464636923736064E-3</v>
      </c>
      <c r="AU304" s="22">
        <f t="shared" si="70"/>
        <v>4.272124351877714E-3</v>
      </c>
      <c r="AV304" s="22">
        <f t="shared" si="70"/>
        <v>4.1975233194238258E-3</v>
      </c>
      <c r="AW304" s="22">
        <f t="shared" si="70"/>
        <v>4.1143071918249676E-3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1.6726645268412749E-2</v>
      </c>
      <c r="L305" s="22">
        <f t="shared" si="70"/>
        <v>1.7066731126843742E-2</v>
      </c>
      <c r="M305" s="22">
        <f t="shared" si="70"/>
        <v>1.7464259263446445E-2</v>
      </c>
      <c r="N305" s="22">
        <f t="shared" si="70"/>
        <v>1.77694513935726E-2</v>
      </c>
      <c r="O305" s="22">
        <f t="shared" si="70"/>
        <v>1.8014444056791572E-2</v>
      </c>
      <c r="P305" s="22">
        <f t="shared" si="70"/>
        <v>1.8197780265539368E-2</v>
      </c>
      <c r="Q305" s="22">
        <f t="shared" si="70"/>
        <v>1.8432867891885713E-2</v>
      </c>
      <c r="R305" s="22">
        <f t="shared" si="70"/>
        <v>1.8677293946611211E-2</v>
      </c>
      <c r="S305" s="22">
        <f t="shared" si="70"/>
        <v>1.7845993431000365E-2</v>
      </c>
      <c r="T305" s="22">
        <f t="shared" si="70"/>
        <v>1.8290178782359352E-2</v>
      </c>
      <c r="U305" s="22">
        <f t="shared" si="70"/>
        <v>1.8604006628477995E-2</v>
      </c>
      <c r="V305" s="22">
        <f t="shared" si="70"/>
        <v>1.8885960915513943E-2</v>
      </c>
      <c r="W305" s="22">
        <f t="shared" si="70"/>
        <v>1.9195221496124446E-2</v>
      </c>
      <c r="X305" s="22">
        <f t="shared" si="70"/>
        <v>1.9543372703744517E-2</v>
      </c>
      <c r="Y305" s="22">
        <f t="shared" si="70"/>
        <v>1.9898482048221148E-2</v>
      </c>
      <c r="Z305" s="22">
        <f t="shared" si="70"/>
        <v>2.0287327925180291E-2</v>
      </c>
      <c r="AA305" s="22">
        <f t="shared" si="70"/>
        <v>2.0699779230193723E-2</v>
      </c>
      <c r="AB305" s="22">
        <f t="shared" si="70"/>
        <v>2.1130197399073566E-2</v>
      </c>
      <c r="AC305" s="22">
        <f t="shared" si="70"/>
        <v>2.156088170400108E-2</v>
      </c>
      <c r="AD305" s="22">
        <f t="shared" si="70"/>
        <v>2.205263690339446E-2</v>
      </c>
      <c r="AE305" s="22">
        <f t="shared" si="70"/>
        <v>2.257145142762864E-2</v>
      </c>
      <c r="AF305" s="22">
        <f t="shared" si="70"/>
        <v>2.3117850213097563E-2</v>
      </c>
      <c r="AG305" s="22">
        <f t="shared" si="70"/>
        <v>2.3736368343564129E-2</v>
      </c>
      <c r="AH305" s="22">
        <f t="shared" si="70"/>
        <v>2.4328143644126953E-2</v>
      </c>
      <c r="AI305" s="22">
        <f t="shared" si="70"/>
        <v>2.4950098354995447E-2</v>
      </c>
      <c r="AJ305" s="22">
        <f t="shared" si="70"/>
        <v>2.5626478140536261E-2</v>
      </c>
      <c r="AK305" s="22">
        <f t="shared" si="70"/>
        <v>2.6270775721860345E-2</v>
      </c>
      <c r="AL305" s="22">
        <f t="shared" si="70"/>
        <v>2.6928478044535919E-2</v>
      </c>
      <c r="AM305" s="22">
        <f t="shared" si="70"/>
        <v>2.7591927758153049E-2</v>
      </c>
      <c r="AN305" s="22">
        <f t="shared" si="70"/>
        <v>2.8302133162204045E-2</v>
      </c>
      <c r="AO305" s="22">
        <f t="shared" si="70"/>
        <v>2.8978996526657606E-2</v>
      </c>
      <c r="AP305" s="22">
        <f t="shared" si="70"/>
        <v>2.9666000364759599E-2</v>
      </c>
      <c r="AQ305" s="22">
        <f t="shared" si="70"/>
        <v>3.0374094636708027E-2</v>
      </c>
      <c r="AR305" s="22">
        <f t="shared" si="70"/>
        <v>3.1106612327043159E-2</v>
      </c>
      <c r="AS305" s="22">
        <f t="shared" si="70"/>
        <v>3.1843779401927626E-2</v>
      </c>
      <c r="AT305" s="22">
        <f t="shared" si="70"/>
        <v>3.2038734235922399E-2</v>
      </c>
      <c r="AU305" s="22">
        <f t="shared" si="70"/>
        <v>3.2121782698094313E-2</v>
      </c>
      <c r="AV305" s="22">
        <f t="shared" si="70"/>
        <v>3.2196953702536175E-2</v>
      </c>
      <c r="AW305" s="22">
        <f t="shared" si="70"/>
        <v>3.2221365142401308E-2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7.7585797913229351E-2</v>
      </c>
      <c r="L306" s="22">
        <f t="shared" si="70"/>
        <v>7.8607464197542484E-2</v>
      </c>
      <c r="M306" s="22">
        <f t="shared" si="70"/>
        <v>8.0248553313821205E-2</v>
      </c>
      <c r="N306" s="22">
        <f t="shared" si="70"/>
        <v>8.0719757945382359E-2</v>
      </c>
      <c r="O306" s="22">
        <f t="shared" si="70"/>
        <v>8.0430818839717769E-2</v>
      </c>
      <c r="P306" s="22">
        <f t="shared" si="70"/>
        <v>7.9384810131347294E-2</v>
      </c>
      <c r="Q306" s="22">
        <f t="shared" si="70"/>
        <v>7.8944464359385638E-2</v>
      </c>
      <c r="R306" s="22">
        <f t="shared" si="70"/>
        <v>7.8604018955287361E-2</v>
      </c>
      <c r="S306" s="22">
        <f t="shared" si="70"/>
        <v>6.6259101712708143E-2</v>
      </c>
      <c r="T306" s="22">
        <f t="shared" si="70"/>
        <v>6.8883299906211906E-2</v>
      </c>
      <c r="U306" s="22">
        <f t="shared" si="70"/>
        <v>7.0028116503840471E-2</v>
      </c>
      <c r="V306" s="22">
        <f t="shared" si="70"/>
        <v>7.0801620718195415E-2</v>
      </c>
      <c r="W306" s="22">
        <f t="shared" si="70"/>
        <v>7.184918663209211E-2</v>
      </c>
      <c r="X306" s="22">
        <f t="shared" si="70"/>
        <v>7.3286712745822241E-2</v>
      </c>
      <c r="Y306" s="22">
        <f t="shared" si="70"/>
        <v>7.5008223864134499E-2</v>
      </c>
      <c r="Z306" s="22">
        <f t="shared" si="70"/>
        <v>7.7052862322542437E-2</v>
      </c>
      <c r="AA306" s="22">
        <f t="shared" si="70"/>
        <v>7.930760435715456E-2</v>
      </c>
      <c r="AB306" s="22">
        <f t="shared" si="70"/>
        <v>8.170950892950328E-2</v>
      </c>
      <c r="AC306" s="22">
        <f t="shared" si="70"/>
        <v>8.4074028695274361E-2</v>
      </c>
      <c r="AD306" s="22">
        <f t="shared" si="70"/>
        <v>8.7213018718342278E-2</v>
      </c>
      <c r="AE306" s="22">
        <f t="shared" si="70"/>
        <v>9.0579194729692017E-2</v>
      </c>
      <c r="AF306" s="22">
        <f t="shared" si="70"/>
        <v>9.4173498616095905E-2</v>
      </c>
      <c r="AG306" s="22">
        <f t="shared" si="70"/>
        <v>9.8435430249938838E-2</v>
      </c>
      <c r="AH306" s="22">
        <f t="shared" si="70"/>
        <v>0.10237369040380326</v>
      </c>
      <c r="AI306" s="22">
        <f t="shared" si="70"/>
        <v>0.10673409977895588</v>
      </c>
      <c r="AJ306" s="22">
        <f t="shared" si="70"/>
        <v>0.11157065419328152</v>
      </c>
      <c r="AK306" s="22">
        <f t="shared" si="70"/>
        <v>0.11603521591266473</v>
      </c>
      <c r="AL306" s="22">
        <f t="shared" si="70"/>
        <v>0.12057416862501522</v>
      </c>
      <c r="AM306" s="22">
        <f t="shared" si="70"/>
        <v>0.12511327955312401</v>
      </c>
      <c r="AN306" s="22">
        <f t="shared" si="70"/>
        <v>0.13020880110613473</v>
      </c>
      <c r="AO306" s="22">
        <f t="shared" si="70"/>
        <v>0.13493081320717418</v>
      </c>
      <c r="AP306" s="22">
        <f t="shared" si="70"/>
        <v>0.13969598968791935</v>
      </c>
      <c r="AQ306" s="22">
        <f t="shared" si="70"/>
        <v>0.14460664392099515</v>
      </c>
      <c r="AR306" s="22">
        <f t="shared" si="70"/>
        <v>0.1496918428470268</v>
      </c>
      <c r="AS306" s="22">
        <f t="shared" si="70"/>
        <v>0.15493069239798449</v>
      </c>
      <c r="AT306" s="22">
        <f t="shared" si="70"/>
        <v>0.15512169139431425</v>
      </c>
      <c r="AU306" s="22">
        <f t="shared" si="70"/>
        <v>0.1542891540660751</v>
      </c>
      <c r="AV306" s="22">
        <f t="shared" si="70"/>
        <v>0.15339716595782951</v>
      </c>
      <c r="AW306" s="22">
        <f t="shared" si="70"/>
        <v>0.15205748870156399</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73.83596289834658</v>
      </c>
      <c r="P310" s="93">
        <f>IF('Net zero activities &amp; levers'!$C$7="Off",(('Activity data'!AI5*EF!$H4)*kgtoGg),IF('Net zero activities &amp; levers'!$C$7="On",((('Net zero supporting data'!G76*EF!$H4)+('Net zero supporting data'!G71*'Net zero supporting data'!G56))*kgtoGg),"ERROR"))</f>
        <v>73.954711561483919</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72.278058710529962</v>
      </c>
      <c r="T310" s="93">
        <f>IF('Net zero activities &amp; levers'!$C$7="Off",(('Activity data'!AM5*EF!$H4)*kgtoGg),IF('Net zero activities &amp; levers'!$C$7="On",((('Net zero supporting data'!K76*EF!$H4)+('Net zero supporting data'!K71*'Net zero supporting data'!K56))*kgtoGg),"ERROR"))</f>
        <v>73.03807438085822</v>
      </c>
      <c r="U310" s="93">
        <f>IF('Net zero activities &amp; levers'!$C$7="Off",(('Activity data'!AN5*EF!$H4)*kgtoGg),IF('Net zero activities &amp; levers'!$C$7="On",((('Net zero supporting data'!L76*EF!$H4)+('Net zero supporting data'!L71*'Net zero supporting data'!L56))*kgtoGg),"ERROR"))</f>
        <v>73.497473218529493</v>
      </c>
      <c r="V310" s="93">
        <f>IF('Net zero activities &amp; levers'!$C$7="Off",(('Activity data'!AO5*EF!$H4)*kgtoGg),IF('Net zero activities &amp; levers'!$C$7="On",((('Net zero supporting data'!M76*EF!$H4)+('Net zero supporting data'!M71*'Net zero supporting data'!M56))*kgtoGg),"ERROR"))</f>
        <v>73.890719483899275</v>
      </c>
      <c r="W310" s="93">
        <f>IF('Net zero activities &amp; levers'!$C$7="Off",(('Activity data'!AP5*EF!$H4)*kgtoGg),IF('Net zero activities &amp; levers'!$C$7="On",((('Net zero supporting data'!N76*EF!$H4)+('Net zero supporting data'!N71*'Net zero supporting data'!N56))*kgtoGg),"ERROR"))</f>
        <v>74.35576712485107</v>
      </c>
      <c r="X310" s="93">
        <f>IF('Net zero activities &amp; levers'!$C$7="Off",(('Activity data'!AQ5*EF!$H4)*kgtoGg),IF('Net zero activities &amp; levers'!$C$7="On",((('Net zero supporting data'!O76*EF!$H4)+('Net zero supporting data'!O71*'Net zero supporting data'!O56))*kgtoGg),"ERROR"))</f>
        <v>74.917744782883318</v>
      </c>
      <c r="Y310" s="93">
        <f>IF('Net zero activities &amp; levers'!$C$7="Off",(('Activity data'!AR5*EF!$H4)*kgtoGg),IF('Net zero activities &amp; levers'!$C$7="On",((('Net zero supporting data'!P76*EF!$H4)+('Net zero supporting data'!P71*'Net zero supporting data'!P56))*kgtoGg),"ERROR"))</f>
        <v>75.480712739066789</v>
      </c>
      <c r="Z310" s="93">
        <f>IF('Net zero activities &amp; levers'!$C$7="Off",(('Activity data'!AS5*EF!$H4)*kgtoGg),IF('Net zero activities &amp; levers'!$C$7="On",((('Net zero supporting data'!Q76*EF!$H4)+('Net zero supporting data'!Q71*'Net zero supporting data'!Q56))*kgtoGg),"ERROR"))</f>
        <v>76.125654659254948</v>
      </c>
      <c r="AA310" s="93">
        <f>IF('Net zero activities &amp; levers'!$C$7="Off",(('Activity data'!AT5*EF!$H4)*kgtoGg),IF('Net zero activities &amp; levers'!$C$7="On",((('Net zero supporting data'!R76*EF!$H4)+('Net zero supporting data'!R71*'Net zero supporting data'!R56))*kgtoGg),"ERROR"))</f>
        <v>76.828014535774486</v>
      </c>
      <c r="AB310" s="93">
        <f>IF('Net zero activities &amp; levers'!$C$7="Off",(('Activity data'!AU5*EF!$H4)*kgtoGg),IF('Net zero activities &amp; levers'!$C$7="On",((('Net zero supporting data'!S76*EF!$H4)+('Net zero supporting data'!S71*'Net zero supporting data'!S56))*kgtoGg),"ERROR"))</f>
        <v>77.573956139531504</v>
      </c>
      <c r="AC310" s="93">
        <f>IF('Net zero activities &amp; levers'!$C$7="Off",(('Activity data'!AV5*EF!$H4)*kgtoGg),IF('Net zero activities &amp; levers'!$C$7="On",((('Net zero supporting data'!T76*EF!$H4)+('Net zero supporting data'!T71*'Net zero supporting data'!T56))*kgtoGg),"ERROR"))</f>
        <v>78.322735662916926</v>
      </c>
      <c r="AD310" s="93">
        <f>IF('Net zero activities &amp; levers'!$C$7="Off",(('Activity data'!AW5*EF!$H4)*kgtoGg),IF('Net zero activities &amp; levers'!$C$7="On",((('Net zero supporting data'!U76*EF!$H4)+('Net zero supporting data'!U71*'Net zero supporting data'!U56))*kgtoGg),"ERROR"))</f>
        <v>79.194074749361434</v>
      </c>
      <c r="AE310" s="93">
        <f>IF('Net zero activities &amp; levers'!$C$7="Off",(('Activity data'!AX5*EF!$H4)*kgtoGg),IF('Net zero activities &amp; levers'!$C$7="On",((('Net zero supporting data'!V76*EF!$H4)+('Net zero supporting data'!V71*'Net zero supporting data'!V56))*kgtoGg),"ERROR"))</f>
        <v>80.126442167423448</v>
      </c>
      <c r="AF310" s="93">
        <f>IF('Net zero activities &amp; levers'!$C$7="Off",(('Activity data'!AY5*EF!$H4)*kgtoGg),IF('Net zero activities &amp; levers'!$C$7="On",((('Net zero supporting data'!W76*EF!$H4)+('Net zero supporting data'!W71*'Net zero supporting data'!W56))*kgtoGg),"ERROR"))</f>
        <v>81.120126702839158</v>
      </c>
      <c r="AG310" s="93">
        <f>IF('Net zero activities &amp; levers'!$C$7="Off",(('Activity data'!AZ5*EF!$H4)*kgtoGg),IF('Net zero activities &amp; levers'!$C$7="On",((('Net zero supporting data'!X76*EF!$H4)+('Net zero supporting data'!X71*'Net zero supporting data'!X56))*kgtoGg),"ERROR"))</f>
        <v>82.27309418252193</v>
      </c>
      <c r="AH310" s="93">
        <f>IF('Net zero activities &amp; levers'!$C$7="Off",(('Activity data'!BA5*EF!$H4)*kgtoGg),IF('Net zero activities &amp; levers'!$C$7="On",((('Net zero supporting data'!Y76*EF!$H4)+('Net zero supporting data'!Y71*'Net zero supporting data'!Y56))*kgtoGg),"ERROR"))</f>
        <v>83.364917403720654</v>
      </c>
      <c r="AI310" s="93">
        <f>IF('Net zero activities &amp; levers'!$C$7="Off",(('Activity data'!BB5*EF!$H4)*kgtoGg),IF('Net zero activities &amp; levers'!$C$7="On",((('Net zero supporting data'!Z76*EF!$H4)+('Net zero supporting data'!Z71*'Net zero supporting data'!Z56))*kgtoGg),"ERROR"))</f>
        <v>84.505835771801443</v>
      </c>
      <c r="AJ310" s="93">
        <f>IF('Net zero activities &amp; levers'!$C$7="Off",(('Activity data'!BC5*EF!$H4)*kgtoGg),IF('Net zero activities &amp; levers'!$C$7="On",((('Net zero supporting data'!AA76*EF!$H4)+('Net zero supporting data'!AA71*'Net zero supporting data'!AA56))*kgtoGg),"ERROR"))</f>
        <v>85.763860794320209</v>
      </c>
      <c r="AK310" s="93">
        <f>IF('Net zero activities &amp; levers'!$C$7="Off",(('Activity data'!BD5*EF!$H4)*kgtoGg),IF('Net zero activities &amp; levers'!$C$7="On",((('Net zero supporting data'!AB76*EF!$H4)+('Net zero supporting data'!AB71*'Net zero supporting data'!AB56))*kgtoGg),"ERROR"))</f>
        <v>86.948675793670645</v>
      </c>
      <c r="AL310" s="93">
        <f>IF('Net zero activities &amp; levers'!$C$7="Off",(('Activity data'!BE5*EF!$H4)*kgtoGg),IF('Net zero activities &amp; levers'!$C$7="On",((('Net zero supporting data'!AC76*EF!$H4)+('Net zero supporting data'!AC71*'Net zero supporting data'!AC56))*kgtoGg),"ERROR"))</f>
        <v>88.160099286554015</v>
      </c>
      <c r="AM310" s="93">
        <f>IF('Net zero activities &amp; levers'!$C$7="Off",(('Activity data'!BF5*EF!$H4)*kgtoGg),IF('Net zero activities &amp; levers'!$C$7="On",((('Net zero supporting data'!AD76*EF!$H4)+('Net zero supporting data'!AD71*'Net zero supporting data'!AD56))*kgtoGg),"ERROR"))</f>
        <v>89.381233327434984</v>
      </c>
      <c r="AN310" s="93">
        <f>IF('Net zero activities &amp; levers'!$C$7="Off",(('Activity data'!BG5*EF!$H4)*kgtoGg),IF('Net zero activities &amp; levers'!$C$7="On",((('Net zero supporting data'!AE76*EF!$H4)+('Net zero supporting data'!AE71*'Net zero supporting data'!AE56))*kgtoGg),"ERROR"))</f>
        <v>90.68593626031128</v>
      </c>
      <c r="AO310" s="93">
        <f>IF('Net zero activities &amp; levers'!$C$7="Off",(('Activity data'!BH5*EF!$H4)*kgtoGg),IF('Net zero activities &amp; levers'!$C$7="On",((('Net zero supporting data'!AF76*EF!$H4)+('Net zero supporting data'!AF71*'Net zero supporting data'!AF56))*kgtoGg),"ERROR"))</f>
        <v>91.915255719311389</v>
      </c>
      <c r="AP310" s="93">
        <f>IF('Net zero activities &amp; levers'!$C$7="Off",(('Activity data'!BI5*EF!$H4)*kgtoGg),IF('Net zero activities &amp; levers'!$C$7="On",((('Net zero supporting data'!AG76*EF!$H4)+('Net zero supporting data'!AG71*'Net zero supporting data'!AG56))*kgtoGg),"ERROR"))</f>
        <v>93.16331596497902</v>
      </c>
      <c r="AQ310" s="93">
        <f>IF('Net zero activities &amp; levers'!$C$7="Off",(('Activity data'!BJ5*EF!$H4)*kgtoGg),IF('Net zero activities &amp; levers'!$C$7="On",((('Net zero supporting data'!AH76*EF!$H4)+('Net zero supporting data'!AH71*'Net zero supporting data'!AH56))*kgtoGg),"ERROR"))</f>
        <v>94.453368156139248</v>
      </c>
      <c r="AR310" s="93">
        <f>IF('Net zero activities &amp; levers'!$C$7="Off",(('Activity data'!BK5*EF!$H4)*kgtoGg),IF('Net zero activities &amp; levers'!$C$7="On",((('Net zero supporting data'!AI76*EF!$H4)+('Net zero supporting data'!AI71*'Net zero supporting data'!AI56))*kgtoGg),"ERROR"))</f>
        <v>95.792123906177778</v>
      </c>
      <c r="AS310" s="93">
        <f>IF('Net zero activities &amp; levers'!$C$7="Off",(('Activity data'!BL5*EF!$H4)*kgtoGg),IF('Net zero activities &amp; levers'!$C$7="On",((('Net zero supporting data'!AJ76*EF!$H4)+('Net zero supporting data'!AJ71*'Net zero supporting data'!AJ56))*kgtoGg),"ERROR"))</f>
        <v>97.122266652191996</v>
      </c>
      <c r="AT310" s="93">
        <f>IF('Net zero activities &amp; levers'!$C$7="Off",(('Activity data'!BM5*EF!$H4)*kgtoGg),IF('Net zero activities &amp; levers'!$C$7="On",((('Net zero supporting data'!AK76*EF!$H4)+('Net zero supporting data'!AK71*'Net zero supporting data'!AK56))*kgtoGg),"ERROR"))</f>
        <v>97.29964611165525</v>
      </c>
      <c r="AU310" s="93">
        <f>IF('Net zero activities &amp; levers'!$C$7="Off",(('Activity data'!BN5*EF!$H4)*kgtoGg),IF('Net zero activities &amp; levers'!$C$7="On",((('Net zero supporting data'!AL76*EF!$H4)+('Net zero supporting data'!AL71*'Net zero supporting data'!AL56))*kgtoGg),"ERROR"))</f>
        <v>97.244022841937863</v>
      </c>
      <c r="AV310" s="93">
        <f>IF('Net zero activities &amp; levers'!$C$7="Off",(('Activity data'!BO5*EF!$H4)*kgtoGg),IF('Net zero activities &amp; levers'!$C$7="On",((('Net zero supporting data'!AM76*EF!$H4)+('Net zero supporting data'!AM71*'Net zero supporting data'!AM56))*kgtoGg),"ERROR"))</f>
        <v>97.176505023013036</v>
      </c>
      <c r="AW310" s="93">
        <f>IF('Net zero activities &amp; levers'!$C$7="Off",(('Activity data'!BP5*EF!$H4)*kgtoGg),IF('Net zero activities &amp; levers'!$C$7="On",((('Net zero supporting data'!AN76*EF!$H4)+('Net zero supporting data'!AN71*'Net zero supporting data'!AN56))*kgtoGg),"ERROR"))</f>
        <v>97.007011814031102</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59.055225455337663</v>
      </c>
      <c r="P311" s="93">
        <f>IF('Net zero activities &amp; levers'!$C$7="Off",(('Activity data'!AI6*EF!$H5)*kgtoGg),IF('Net zero activities &amp; levers'!$C$7="On",((('Net zero supporting data'!G77*EF!$H5)+('Net zero supporting data'!G72*'Net zero supporting data'!G52))*kgtoGg),"ERROR"))</f>
        <v>59.150202601958618</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57.809187895348245</v>
      </c>
      <c r="T311" s="93">
        <f>IF('Net zero activities &amp; levers'!$C$7="Off",(('Activity data'!AM6*EF!$H5)*kgtoGg),IF('Net zero activities &amp; levers'!$C$7="On",((('Net zero supporting data'!K77*EF!$H5)+('Net zero supporting data'!K72*'Net zero supporting data'!K52))*kgtoGg),"ERROR"))</f>
        <v>58.417061010277578</v>
      </c>
      <c r="U311" s="93">
        <f>IF('Net zero activities &amp; levers'!$C$7="Off",(('Activity data'!AN6*EF!$H5)*kgtoGg),IF('Net zero activities &amp; levers'!$C$7="On",((('Net zero supporting data'!L77*EF!$H5)+('Net zero supporting data'!L72*'Net zero supporting data'!L52))*kgtoGg),"ERROR"))</f>
        <v>58.784495805838496</v>
      </c>
      <c r="V311" s="93">
        <f>IF('Net zero activities &amp; levers'!$C$7="Off",(('Activity data'!AO6*EF!$H5)*kgtoGg),IF('Net zero activities &amp; levers'!$C$7="On",((('Net zero supporting data'!M77*EF!$H5)+('Net zero supporting data'!M72*'Net zero supporting data'!M52))*kgtoGg),"ERROR"))</f>
        <v>59.099020678939354</v>
      </c>
      <c r="W311" s="93">
        <f>IF('Net zero activities &amp; levers'!$C$7="Off",(('Activity data'!AP6*EF!$H5)*kgtoGg),IF('Net zero activities &amp; levers'!$C$7="On",((('Net zero supporting data'!N77*EF!$H5)+('Net zero supporting data'!N72*'Net zero supporting data'!N52))*kgtoGg),"ERROR"))</f>
        <v>59.470973480878037</v>
      </c>
      <c r="X311" s="93">
        <f>IF('Net zero activities &amp; levers'!$C$7="Off",(('Activity data'!AQ6*EF!$H5)*kgtoGg),IF('Net zero activities &amp; levers'!$C$7="On",((('Net zero supporting data'!O77*EF!$H5)+('Net zero supporting data'!O72*'Net zero supporting data'!O52))*kgtoGg),"ERROR"))</f>
        <v>59.920452515121127</v>
      </c>
      <c r="Y311" s="93">
        <f>IF('Net zero activities &amp; levers'!$C$7="Off",(('Activity data'!AR6*EF!$H5)*kgtoGg),IF('Net zero activities &amp; levers'!$C$7="On",((('Net zero supporting data'!P77*EF!$H5)+('Net zero supporting data'!P72*'Net zero supporting data'!P52))*kgtoGg),"ERROR"))</f>
        <v>60.37072360621962</v>
      </c>
      <c r="Z311" s="93">
        <f>IF('Net zero activities &amp; levers'!$C$7="Off",(('Activity data'!AS6*EF!$H5)*kgtoGg),IF('Net zero activities &amp; levers'!$C$7="On",((('Net zero supporting data'!Q77*EF!$H5)+('Net zero supporting data'!Q72*'Net zero supporting data'!Q52))*kgtoGg),"ERROR"))</f>
        <v>60.886558830780118</v>
      </c>
      <c r="AA311" s="93">
        <f>IF('Net zero activities &amp; levers'!$C$7="Off",(('Activity data'!AT6*EF!$H5)*kgtoGg),IF('Net zero activities &amp; levers'!$C$7="On",((('Net zero supporting data'!R77*EF!$H5)+('Net zero supporting data'!R72*'Net zero supporting data'!R52))*kgtoGg),"ERROR"))</f>
        <v>61.448317887349177</v>
      </c>
      <c r="AB311" s="93">
        <f>IF('Net zero activities &amp; levers'!$C$7="Off",(('Activity data'!AU6*EF!$H5)*kgtoGg),IF('Net zero activities &amp; levers'!$C$7="On",((('Net zero supporting data'!S77*EF!$H5)+('Net zero supporting data'!S72*'Net zero supporting data'!S52))*kgtoGg),"ERROR"))</f>
        <v>62.044934330843475</v>
      </c>
      <c r="AC311" s="93">
        <f>IF('Net zero activities &amp; levers'!$C$7="Off",(('Activity data'!AV6*EF!$H5)*kgtoGg),IF('Net zero activities &amp; levers'!$C$7="On",((('Net zero supporting data'!T77*EF!$H5)+('Net zero supporting data'!T72*'Net zero supporting data'!T52))*kgtoGg),"ERROR"))</f>
        <v>62.643820589437333</v>
      </c>
      <c r="AD311" s="93">
        <f>IF('Net zero activities &amp; levers'!$C$7="Off",(('Activity data'!AW6*EF!$H5)*kgtoGg),IF('Net zero activities &amp; levers'!$C$7="On",((('Net zero supporting data'!U77*EF!$H5)+('Net zero supporting data'!U72*'Net zero supporting data'!U52))*kgtoGg),"ERROR"))</f>
        <v>63.340732015497736</v>
      </c>
      <c r="AE311" s="93">
        <f>IF('Net zero activities &amp; levers'!$C$7="Off",(('Activity data'!AX6*EF!$H5)*kgtoGg),IF('Net zero activities &amp; levers'!$C$7="On",((('Net zero supporting data'!V77*EF!$H5)+('Net zero supporting data'!V72*'Net zero supporting data'!V52))*kgtoGg),"ERROR"))</f>
        <v>64.086454911489056</v>
      </c>
      <c r="AF311" s="93">
        <f>IF('Net zero activities &amp; levers'!$C$7="Off",(('Activity data'!AY6*EF!$H5)*kgtoGg),IF('Net zero activities &amp; levers'!$C$7="On",((('Net zero supporting data'!W77*EF!$H5)+('Net zero supporting data'!W72*'Net zero supporting data'!W52))*kgtoGg),"ERROR"))</f>
        <v>64.881220253023869</v>
      </c>
      <c r="AG311" s="93">
        <f>IF('Net zero activities &amp; levers'!$C$7="Off",(('Activity data'!AZ6*EF!$H5)*kgtoGg),IF('Net zero activities &amp; levers'!$C$7="On",((('Net zero supporting data'!X77*EF!$H5)+('Net zero supporting data'!X72*'Net zero supporting data'!X52))*kgtoGg),"ERROR"))</f>
        <v>65.803382730258434</v>
      </c>
      <c r="AH311" s="93">
        <f>IF('Net zero activities &amp; levers'!$C$7="Off",(('Activity data'!BA6*EF!$H5)*kgtoGg),IF('Net zero activities &amp; levers'!$C$7="On",((('Net zero supporting data'!Y77*EF!$H5)+('Net zero supporting data'!Y72*'Net zero supporting data'!Y52))*kgtoGg),"ERROR"))</f>
        <v>66.676641017335072</v>
      </c>
      <c r="AI311" s="93">
        <f>IF('Net zero activities &amp; levers'!$C$7="Off",(('Activity data'!BB6*EF!$H5)*kgtoGg),IF('Net zero activities &amp; levers'!$C$7="On",((('Net zero supporting data'!Z77*EF!$H5)+('Net zero supporting data'!Z72*'Net zero supporting data'!Z52))*kgtoGg),"ERROR"))</f>
        <v>67.589166415641429</v>
      </c>
      <c r="AJ311" s="93">
        <f>IF('Net zero activities &amp; levers'!$C$7="Off",(('Activity data'!BC6*EF!$H5)*kgtoGg),IF('Net zero activities &amp; levers'!$C$7="On",((('Net zero supporting data'!AA77*EF!$H5)+('Net zero supporting data'!AA72*'Net zero supporting data'!AA52))*kgtoGg),"ERROR"))</f>
        <v>68.595355654828083</v>
      </c>
      <c r="AK311" s="93">
        <f>IF('Net zero activities &amp; levers'!$C$7="Off",(('Activity data'!BD6*EF!$H5)*kgtoGg),IF('Net zero activities &amp; levers'!$C$7="On",((('Net zero supporting data'!AB77*EF!$H5)+('Net zero supporting data'!AB72*'Net zero supporting data'!AB52))*kgtoGg),"ERROR"))</f>
        <v>69.542990305517719</v>
      </c>
      <c r="AL311" s="93">
        <f>IF('Net zero activities &amp; levers'!$C$7="Off",(('Activity data'!BE6*EF!$H5)*kgtoGg),IF('Net zero activities &amp; levers'!$C$7="On",((('Net zero supporting data'!AC77*EF!$H5)+('Net zero supporting data'!AC72*'Net zero supporting data'!AC52))*kgtoGg),"ERROR"))</f>
        <v>70.511906869829502</v>
      </c>
      <c r="AM311" s="93">
        <f>IF('Net zero activities &amp; levers'!$C$7="Off",(('Activity data'!BF6*EF!$H5)*kgtoGg),IF('Net zero activities &amp; levers'!$C$7="On",((('Net zero supporting data'!AD77*EF!$H5)+('Net zero supporting data'!AD72*'Net zero supporting data'!AD52))*kgtoGg),"ERROR"))</f>
        <v>71.488590091184619</v>
      </c>
      <c r="AN311" s="93">
        <f>IF('Net zero activities &amp; levers'!$C$7="Off",(('Activity data'!BG6*EF!$H5)*kgtoGg),IF('Net zero activities &amp; levers'!$C$7="On",((('Net zero supporting data'!AE77*EF!$H5)+('Net zero supporting data'!AE72*'Net zero supporting data'!AE52))*kgtoGg),"ERROR"))</f>
        <v>72.532113095812164</v>
      </c>
      <c r="AO311" s="93">
        <f>IF('Net zero activities &amp; levers'!$C$7="Off",(('Activity data'!BH6*EF!$H5)*kgtoGg),IF('Net zero activities &amp; levers'!$C$7="On",((('Net zero supporting data'!AF77*EF!$H5)+('Net zero supporting data'!AF72*'Net zero supporting data'!AF52))*kgtoGg),"ERROR"))</f>
        <v>73.515343150085755</v>
      </c>
      <c r="AP311" s="93">
        <f>IF('Net zero activities &amp; levers'!$C$7="Off",(('Activity data'!BI6*EF!$H5)*kgtoGg),IF('Net zero activities &amp; levers'!$C$7="On",((('Net zero supporting data'!AG77*EF!$H5)+('Net zero supporting data'!AG72*'Net zero supporting data'!AG52))*kgtoGg),"ERROR"))</f>
        <v>74.513562395783396</v>
      </c>
      <c r="AQ311" s="93">
        <f>IF('Net zero activities &amp; levers'!$C$7="Off",(('Activity data'!BJ6*EF!$H5)*kgtoGg),IF('Net zero activities &amp; levers'!$C$7="On",((('Net zero supporting data'!AH77*EF!$H5)+('Net zero supporting data'!AH72*'Net zero supporting data'!AH52))*kgtoGg),"ERROR"))</f>
        <v>75.545367494648374</v>
      </c>
      <c r="AR311" s="93">
        <f>IF('Net zero activities &amp; levers'!$C$7="Off",(('Activity data'!BK6*EF!$H5)*kgtoGg),IF('Net zero activities &amp; levers'!$C$7="On",((('Net zero supporting data'!AI77*EF!$H5)+('Net zero supporting data'!AI72*'Net zero supporting data'!AI52))*kgtoGg),"ERROR"))</f>
        <v>76.616126506175064</v>
      </c>
      <c r="AS311" s="93">
        <f>IF('Net zero activities &amp; levers'!$C$7="Off",(('Activity data'!BL6*EF!$H5)*kgtoGg),IF('Net zero activities &amp; levers'!$C$7="On",((('Net zero supporting data'!AJ77*EF!$H5)+('Net zero supporting data'!AJ72*'Net zero supporting data'!AJ52))*kgtoGg),"ERROR"))</f>
        <v>77.679996694497746</v>
      </c>
      <c r="AT311" s="93">
        <f>IF('Net zero activities &amp; levers'!$C$7="Off",(('Activity data'!BM6*EF!$H5)*kgtoGg),IF('Net zero activities &amp; levers'!$C$7="On",((('Net zero supporting data'!AK77*EF!$H5)+('Net zero supporting data'!AK72*'Net zero supporting data'!AK52))*kgtoGg),"ERROR"))</f>
        <v>77.821867722633058</v>
      </c>
      <c r="AU311" s="93">
        <f>IF('Net zero activities &amp; levers'!$C$7="Off",(('Activity data'!BN6*EF!$H5)*kgtoGg),IF('Net zero activities &amp; levers'!$C$7="On",((('Net zero supporting data'!AL77*EF!$H5)+('Net zero supporting data'!AL72*'Net zero supporting data'!AL52))*kgtoGg),"ERROR"))</f>
        <v>77.777379310688787</v>
      </c>
      <c r="AV311" s="93">
        <f>IF('Net zero activities &amp; levers'!$C$7="Off",(('Activity data'!BO6*EF!$H5)*kgtoGg),IF('Net zero activities &amp; levers'!$C$7="On",((('Net zero supporting data'!AM77*EF!$H5)+('Net zero supporting data'!AM72*'Net zero supporting data'!AM52))*kgtoGg),"ERROR"))</f>
        <v>77.723377441378204</v>
      </c>
      <c r="AW311" s="93">
        <f>IF('Net zero activities &amp; levers'!$C$7="Off",(('Activity data'!BP6*EF!$H5)*kgtoGg),IF('Net zero activities &amp; levers'!$C$7="On",((('Net zero supporting data'!AN77*EF!$H5)+('Net zero supporting data'!AN72*'Net zero supporting data'!AN52))*kgtoGg),"ERROR"))</f>
        <v>77.587813966932046</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26.701143177813606</v>
      </c>
      <c r="P312" s="93">
        <f>IF('Net zero activities &amp; levers'!$C$7="Off",(('Activity data'!AI7*EF!$H6)*kgtoGg),IF('Net zero activities &amp; levers'!$C$7="On",((('Net zero supporting data'!G78*EF!$H6)+('Net zero supporting data'!G73*'Net zero supporting data'!G58))*kgtoGg),"ERROR"))</f>
        <v>26.744086005835896</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26.137761579696217</v>
      </c>
      <c r="T312" s="93">
        <f>IF('Net zero activities &amp; levers'!$C$7="Off",(('Activity data'!AM7*EF!$H6)*kgtoGg),IF('Net zero activities &amp; levers'!$C$7="On",((('Net zero supporting data'!K78*EF!$H6)+('Net zero supporting data'!K73*'Net zero supporting data'!K58))*kgtoGg),"ERROR"))</f>
        <v>26.412604439926199</v>
      </c>
      <c r="U312" s="93">
        <f>IF('Net zero activities &amp; levers'!$C$7="Off",(('Activity data'!AN7*EF!$H6)*kgtoGg),IF('Net zero activities &amp; levers'!$C$7="On",((('Net zero supporting data'!L78*EF!$H6)+('Net zero supporting data'!L73*'Net zero supporting data'!L58))*kgtoGg),"ERROR"))</f>
        <v>26.578735870449691</v>
      </c>
      <c r="V312" s="93">
        <f>IF('Net zero activities &amp; levers'!$C$7="Off",(('Activity data'!AO7*EF!$H6)*kgtoGg),IF('Net zero activities &amp; levers'!$C$7="On",((('Net zero supporting data'!M78*EF!$H6)+('Net zero supporting data'!M73*'Net zero supporting data'!M58))*kgtoGg),"ERROR"))</f>
        <v>26.720944686094654</v>
      </c>
      <c r="W312" s="93">
        <f>IF('Net zero activities &amp; levers'!$C$7="Off",(('Activity data'!AP7*EF!$H6)*kgtoGg),IF('Net zero activities &amp; levers'!$C$7="On",((('Net zero supporting data'!N78*EF!$H6)+('Net zero supporting data'!N73*'Net zero supporting data'!N58))*kgtoGg),"ERROR"))</f>
        <v>26.889118881407221</v>
      </c>
      <c r="X312" s="93">
        <f>IF('Net zero activities &amp; levers'!$C$7="Off",(('Activity data'!AQ7*EF!$H6)*kgtoGg),IF('Net zero activities &amp; levers'!$C$7="On",((('Net zero supporting data'!O78*EF!$H6)+('Net zero supporting data'!O73*'Net zero supporting data'!O58))*kgtoGg),"ERROR"))</f>
        <v>27.092345673891938</v>
      </c>
      <c r="Y312" s="93">
        <f>IF('Net zero activities &amp; levers'!$C$7="Off",(('Activity data'!AR7*EF!$H6)*kgtoGg),IF('Net zero activities &amp; levers'!$C$7="On",((('Net zero supporting data'!P78*EF!$H6)+('Net zero supporting data'!P73*'Net zero supporting data'!P58))*kgtoGg),"ERROR"))</f>
        <v>27.295930585803653</v>
      </c>
      <c r="Z312" s="93">
        <f>IF('Net zero activities &amp; levers'!$C$7="Off",(('Activity data'!AS7*EF!$H6)*kgtoGg),IF('Net zero activities &amp; levers'!$C$7="On",((('Net zero supporting data'!Q78*EF!$H6)+('Net zero supporting data'!Q73*'Net zero supporting data'!Q58))*kgtoGg),"ERROR"))</f>
        <v>27.529159569029972</v>
      </c>
      <c r="AA312" s="93">
        <f>IF('Net zero activities &amp; levers'!$C$7="Off",(('Activity data'!AT7*EF!$H6)*kgtoGg),IF('Net zero activities &amp; levers'!$C$7="On",((('Net zero supporting data'!R78*EF!$H6)+('Net zero supporting data'!R73*'Net zero supporting data'!R58))*kgtoGg),"ERROR"))</f>
        <v>27.783152486426044</v>
      </c>
      <c r="AB312" s="93">
        <f>IF('Net zero activities &amp; levers'!$C$7="Off",(('Activity data'!AU7*EF!$H6)*kgtoGg),IF('Net zero activities &amp; levers'!$C$7="On",((('Net zero supporting data'!S78*EF!$H6)+('Net zero supporting data'!S73*'Net zero supporting data'!S58))*kgtoGg),"ERROR"))</f>
        <v>28.052905771713675</v>
      </c>
      <c r="AC312" s="93">
        <f>IF('Net zero activities &amp; levers'!$C$7="Off",(('Activity data'!AV7*EF!$H6)*kgtoGg),IF('Net zero activities &amp; levers'!$C$7="On",((('Net zero supporting data'!T78*EF!$H6)+('Net zero supporting data'!T73*'Net zero supporting data'!T58))*kgtoGg),"ERROR"))</f>
        <v>28.323685327877314</v>
      </c>
      <c r="AD312" s="93">
        <f>IF('Net zero activities &amp; levers'!$C$7="Off",(('Activity data'!AW7*EF!$H6)*kgtoGg),IF('Net zero activities &amp; levers'!$C$7="On",((('Net zero supporting data'!U78*EF!$H6)+('Net zero supporting data'!U73*'Net zero supporting data'!U58))*kgtoGg),"ERROR"))</f>
        <v>28.638785839745914</v>
      </c>
      <c r="AE312" s="93">
        <f>IF('Net zero activities &amp; levers'!$C$7="Off",(('Activity data'!AX7*EF!$H6)*kgtoGg),IF('Net zero activities &amp; levers'!$C$7="On",((('Net zero supporting data'!V78*EF!$H6)+('Net zero supporting data'!V73*'Net zero supporting data'!V58))*kgtoGg),"ERROR"))</f>
        <v>28.975955898166863</v>
      </c>
      <c r="AF312" s="93">
        <f>IF('Net zero activities &amp; levers'!$C$7="Off",(('Activity data'!AY7*EF!$H6)*kgtoGg),IF('Net zero activities &amp; levers'!$C$7="On",((('Net zero supporting data'!W78*EF!$H6)+('Net zero supporting data'!W73*'Net zero supporting data'!W58))*kgtoGg),"ERROR"))</f>
        <v>29.335299936115451</v>
      </c>
      <c r="AG312" s="93">
        <f>IF('Net zero activities &amp; levers'!$C$7="Off",(('Activity data'!AZ7*EF!$H6)*kgtoGg),IF('Net zero activities &amp; levers'!$C$7="On",((('Net zero supporting data'!X78*EF!$H6)+('Net zero supporting data'!X73*'Net zero supporting data'!X58))*kgtoGg),"ERROR"))</f>
        <v>29.752245128484059</v>
      </c>
      <c r="AH312" s="93">
        <f>IF('Net zero activities &amp; levers'!$C$7="Off",(('Activity data'!BA7*EF!$H6)*kgtoGg),IF('Net zero activities &amp; levers'!$C$7="On",((('Net zero supporting data'!Y78*EF!$H6)+('Net zero supporting data'!Y73*'Net zero supporting data'!Y58))*kgtoGg),"ERROR"))</f>
        <v>30.147078851912642</v>
      </c>
      <c r="AI312" s="93">
        <f>IF('Net zero activities &amp; levers'!$C$7="Off",(('Activity data'!BB7*EF!$H6)*kgtoGg),IF('Net zero activities &amp; levers'!$C$7="On",((('Net zero supporting data'!Z78*EF!$H6)+('Net zero supporting data'!Z73*'Net zero supporting data'!Z58))*kgtoGg),"ERROR"))</f>
        <v>30.559666749523767</v>
      </c>
      <c r="AJ312" s="93">
        <f>IF('Net zero activities &amp; levers'!$C$7="Off",(('Activity data'!BC7*EF!$H6)*kgtoGg),IF('Net zero activities &amp; levers'!$C$7="On",((('Net zero supporting data'!AA78*EF!$H6)+('Net zero supporting data'!AA73*'Net zero supporting data'!AA58))*kgtoGg),"ERROR"))</f>
        <v>31.014603679022368</v>
      </c>
      <c r="AK312" s="93">
        <f>IF('Net zero activities &amp; levers'!$C$7="Off",(('Activity data'!BD7*EF!$H6)*kgtoGg),IF('Net zero activities &amp; levers'!$C$7="On",((('Net zero supporting data'!AB78*EF!$H6)+('Net zero supporting data'!AB73*'Net zero supporting data'!AB58))*kgtoGg),"ERROR"))</f>
        <v>31.443065822604513</v>
      </c>
      <c r="AL312" s="93">
        <f>IF('Net zero activities &amp; levers'!$C$7="Off",(('Activity data'!BE7*EF!$H6)*kgtoGg),IF('Net zero activities &amp; levers'!$C$7="On",((('Net zero supporting data'!AC78*EF!$H6)+('Net zero supporting data'!AC73*'Net zero supporting data'!AC58))*kgtoGg),"ERROR"))</f>
        <v>31.881150339454091</v>
      </c>
      <c r="AM312" s="93">
        <f>IF('Net zero activities &amp; levers'!$C$7="Off",(('Activity data'!BF7*EF!$H6)*kgtoGg),IF('Net zero activities &amp; levers'!$C$7="On",((('Net zero supporting data'!AD78*EF!$H6)+('Net zero supporting data'!AD73*'Net zero supporting data'!AD58))*kgtoGg),"ERROR"))</f>
        <v>32.322746461248492</v>
      </c>
      <c r="AN312" s="93">
        <f>IF('Net zero activities &amp; levers'!$C$7="Off",(('Activity data'!BG7*EF!$H6)*kgtoGg),IF('Net zero activities &amp; levers'!$C$7="On",((('Net zero supporting data'!AE78*EF!$H6)+('Net zero supporting data'!AE73*'Net zero supporting data'!AE58))*kgtoGg),"ERROR"))</f>
        <v>32.794563424795179</v>
      </c>
      <c r="AO312" s="93">
        <f>IF('Net zero activities &amp; levers'!$C$7="Off",(('Activity data'!BH7*EF!$H6)*kgtoGg),IF('Net zero activities &amp; levers'!$C$7="On",((('Net zero supporting data'!AF78*EF!$H6)+('Net zero supporting data'!AF73*'Net zero supporting data'!AF58))*kgtoGg),"ERROR"))</f>
        <v>33.239119622040477</v>
      </c>
      <c r="AP312" s="93">
        <f>IF('Net zero activities &amp; levers'!$C$7="Off",(('Activity data'!BI7*EF!$H6)*kgtoGg),IF('Net zero activities &amp; levers'!$C$7="On",((('Net zero supporting data'!AG78*EF!$H6)+('Net zero supporting data'!AG73*'Net zero supporting data'!AG58))*kgtoGg),"ERROR"))</f>
        <v>33.690453010351376</v>
      </c>
      <c r="AQ312" s="93">
        <f>IF('Net zero activities &amp; levers'!$C$7="Off",(('Activity data'!BJ7*EF!$H6)*kgtoGg),IF('Net zero activities &amp; levers'!$C$7="On",((('Net zero supporting data'!AH78*EF!$H6)+('Net zero supporting data'!AH73*'Net zero supporting data'!AH58))*kgtoGg),"ERROR"))</f>
        <v>34.156971857142132</v>
      </c>
      <c r="AR312" s="93">
        <f>IF('Net zero activities &amp; levers'!$C$7="Off",(('Activity data'!BK7*EF!$H6)*kgtoGg),IF('Net zero activities &amp; levers'!$C$7="On",((('Net zero supporting data'!AI78*EF!$H6)+('Net zero supporting data'!AI73*'Net zero supporting data'!AI58))*kgtoGg),"ERROR"))</f>
        <v>34.641103268973431</v>
      </c>
      <c r="AS312" s="93">
        <f>IF('Net zero activities &amp; levers'!$C$7="Off",(('Activity data'!BL7*EF!$H6)*kgtoGg),IF('Net zero activities &amp; levers'!$C$7="On",((('Net zero supporting data'!AJ78*EF!$H6)+('Net zero supporting data'!AJ73*'Net zero supporting data'!AJ58))*kgtoGg),"ERROR"))</f>
        <v>35.122119978366818</v>
      </c>
      <c r="AT312" s="93">
        <f>IF('Net zero activities &amp; levers'!$C$7="Off",(('Activity data'!BM7*EF!$H6)*kgtoGg),IF('Net zero activities &amp; levers'!$C$7="On",((('Net zero supporting data'!AK78*EF!$H6)+('Net zero supporting data'!AK73*'Net zero supporting data'!AK58))*kgtoGg),"ERROR"))</f>
        <v>35.186265337322219</v>
      </c>
      <c r="AU312" s="93">
        <f>IF('Net zero activities &amp; levers'!$C$7="Off",(('Activity data'!BN7*EF!$H6)*kgtoGg),IF('Net zero activities &amp; levers'!$C$7="On",((('Net zero supporting data'!AL78*EF!$H6)+('Net zero supporting data'!AL73*'Net zero supporting data'!AL58))*kgtoGg),"ERROR"))</f>
        <v>35.166150411878817</v>
      </c>
      <c r="AV312" s="93">
        <f>IF('Net zero activities &amp; levers'!$C$7="Off",(('Activity data'!BO7*EF!$H6)*kgtoGg),IF('Net zero activities &amp; levers'!$C$7="On",((('Net zero supporting data'!AM78*EF!$H6)+('Net zero supporting data'!AM73*'Net zero supporting data'!AM58))*kgtoGg),"ERROR"))</f>
        <v>35.141734085749938</v>
      </c>
      <c r="AW312" s="93">
        <f>IF('Net zero activities &amp; levers'!$C$7="Off",(('Activity data'!BP7*EF!$H6)*kgtoGg),IF('Net zero activities &amp; levers'!$C$7="On",((('Net zero supporting data'!AN78*EF!$H6)+('Net zero supporting data'!AN73*'Net zero supporting data'!AN58))*kgtoGg),"ERROR"))</f>
        <v>35.080440614885013</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463.23498593143177</v>
      </c>
      <c r="L313" s="93">
        <f>IF('Net zero activities &amp; levers'!$C$7="Off",(('Activity data'!AE8*EF!$H7)*kgtoGg),IF('Net zero activities &amp; levers'!$C$7="On",((('Net zero supporting data'!C79*EF!$H7)+('Net zero supporting data'!C74*'Net zero supporting data'!C59))*kgtoGg),"ERROR"))</f>
        <v>459.21749683621607</v>
      </c>
      <c r="M313" s="93">
        <f>IF('Net zero activities &amp; levers'!$C$7="Off",(('Activity data'!AF8*EF!$H7)*kgtoGg),IF('Net zero activities &amp; levers'!$C$7="On",((('Net zero supporting data'!D79*EF!$H7)+('Net zero supporting data'!D74*'Net zero supporting data'!D59))*kgtoGg),"ERROR"))</f>
        <v>457.68816035731265</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442.70486896910722</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422.22811200839209</v>
      </c>
      <c r="R313" s="93">
        <f>IF('Net zero activities &amp; levers'!$C$7="Off",(('Activity data'!AK8*EF!$H7)*kgtoGg),IF('Net zero activities &amp; levers'!$C$7="On",((('Net zero supporting data'!I79*EF!$H7)+('Net zero supporting data'!I74*'Net zero supporting data'!I59))*kgtoGg),"ERROR"))</f>
        <v>413.68555596285597</v>
      </c>
      <c r="S313" s="93">
        <f>IF('Net zero activities &amp; levers'!$C$7="Off",(('Activity data'!AL8*EF!$H7)*kgtoGg),IF('Net zero activities &amp; levers'!$C$7="On",((('Net zero supporting data'!J79*EF!$H7)+('Net zero supporting data'!J74*'Net zero supporting data'!J59))*kgtoGg),"ERROR"))</f>
        <v>363.92267022015108</v>
      </c>
      <c r="T313" s="93">
        <f>IF('Net zero activities &amp; levers'!$C$7="Off",(('Activity data'!AM8*EF!$H7)*kgtoGg),IF('Net zero activities &amp; levers'!$C$7="On",((('Net zero supporting data'!K79*EF!$H7)+('Net zero supporting data'!K74*'Net zero supporting data'!K59))*kgtoGg),"ERROR"))</f>
        <v>369.83392374165419</v>
      </c>
      <c r="U313" s="93">
        <f>IF('Net zero activities &amp; levers'!$C$7="Off",(('Activity data'!AN8*EF!$H7)*kgtoGg),IF('Net zero activities &amp; levers'!$C$7="On",((('Net zero supporting data'!L79*EF!$H7)+('Net zero supporting data'!L74*'Net zero supporting data'!L59))*kgtoGg),"ERROR"))</f>
        <v>370.62375552016323</v>
      </c>
      <c r="V313" s="93">
        <f>IF('Net zero activities &amp; levers'!$C$7="Off",(('Activity data'!AO8*EF!$H7)*kgtoGg),IF('Net zero activities &amp; levers'!$C$7="On",((('Net zero supporting data'!M79*EF!$H7)+('Net zero supporting data'!M74*'Net zero supporting data'!M59))*kgtoGg),"ERROR"))</f>
        <v>370.14667890949841</v>
      </c>
      <c r="W313" s="93">
        <f>IF('Net zero activities &amp; levers'!$C$7="Off",(('Activity data'!AP8*EF!$H7)*kgtoGg),IF('Net zero activities &amp; levers'!$C$7="On",((('Net zero supporting data'!N79*EF!$H7)+('Net zero supporting data'!N74*'Net zero supporting data'!N59))*kgtoGg),"ERROR"))</f>
        <v>370.56346091203341</v>
      </c>
      <c r="X313" s="93">
        <f>IF('Net zero activities &amp; levers'!$C$7="Off",(('Activity data'!AQ8*EF!$H7)*kgtoGg),IF('Net zero activities &amp; levers'!$C$7="On",((('Net zero supporting data'!O79*EF!$H7)+('Net zero supporting data'!O74*'Net zero supporting data'!O59))*kgtoGg),"ERROR"))</f>
        <v>372.21634714113918</v>
      </c>
      <c r="Y313" s="93">
        <f>IF('Net zero activities &amp; levers'!$C$7="Off",(('Activity data'!AR8*EF!$H7)*kgtoGg),IF('Net zero activities &amp; levers'!$C$7="On",((('Net zero supporting data'!P79*EF!$H7)+('Net zero supporting data'!P74*'Net zero supporting data'!P59))*kgtoGg),"ERROR"))</f>
        <v>374.38063101893766</v>
      </c>
      <c r="Z313" s="93">
        <f>IF('Net zero activities &amp; levers'!$C$7="Off",(('Activity data'!AS8*EF!$H7)*kgtoGg),IF('Net zero activities &amp; levers'!$C$7="On",((('Net zero supporting data'!Q79*EF!$H7)+('Net zero supporting data'!Q74*'Net zero supporting data'!Q59))*kgtoGg),"ERROR"))</f>
        <v>377.49124923458203</v>
      </c>
      <c r="AA313" s="93">
        <f>IF('Net zero activities &amp; levers'!$C$7="Off",(('Activity data'!AT8*EF!$H7)*kgtoGg),IF('Net zero activities &amp; levers'!$C$7="On",((('Net zero supporting data'!R79*EF!$H7)+('Net zero supporting data'!R74*'Net zero supporting data'!R59))*kgtoGg),"ERROR"))</f>
        <v>381.15640207994926</v>
      </c>
      <c r="AB313" s="93">
        <f>IF('Net zero activities &amp; levers'!$C$7="Off",(('Activity data'!AU8*EF!$H7)*kgtoGg),IF('Net zero activities &amp; levers'!$C$7="On",((('Net zero supporting data'!S79*EF!$H7)+('Net zero supporting data'!S74*'Net zero supporting data'!S59))*kgtoGg),"ERROR"))</f>
        <v>385.15695535595285</v>
      </c>
      <c r="AC313" s="93">
        <f>IF('Net zero activities &amp; levers'!$C$7="Off",(('Activity data'!AV8*EF!$H7)*kgtoGg),IF('Net zero activities &amp; levers'!$C$7="On",((('Net zero supporting data'!T79*EF!$H7)+('Net zero supporting data'!T74*'Net zero supporting data'!T59))*kgtoGg),"ERROR"))</f>
        <v>388.91047436804598</v>
      </c>
      <c r="AD313" s="93">
        <f>IF('Net zero activities &amp; levers'!$C$7="Off",(('Activity data'!AW8*EF!$H7)*kgtoGg),IF('Net zero activities &amp; levers'!$C$7="On",((('Net zero supporting data'!U79*EF!$H7)+('Net zero supporting data'!U74*'Net zero supporting data'!U59))*kgtoGg),"ERROR"))</f>
        <v>391.31162286255994</v>
      </c>
      <c r="AE313" s="93">
        <f>IF('Net zero activities &amp; levers'!$C$7="Off",(('Activity data'!AX8*EF!$H7)*kgtoGg),IF('Net zero activities &amp; levers'!$C$7="On",((('Net zero supporting data'!V79*EF!$H7)+('Net zero supporting data'!V74*'Net zero supporting data'!V59))*kgtoGg),"ERROR"))</f>
        <v>394.05176095805206</v>
      </c>
      <c r="AF313" s="93">
        <f>IF('Net zero activities &amp; levers'!$C$7="Off",(('Activity data'!AY8*EF!$H7)*kgtoGg),IF('Net zero activities &amp; levers'!$C$7="On",((('Net zero supporting data'!W79*EF!$H7)+('Net zero supporting data'!W74*'Net zero supporting data'!W59))*kgtoGg),"ERROR"))</f>
        <v>397.09379636887275</v>
      </c>
      <c r="AG313" s="93">
        <f>IF('Net zero activities &amp; levers'!$C$7="Off",(('Activity data'!AZ8*EF!$H7)*kgtoGg),IF('Net zero activities &amp; levers'!$C$7="On",((('Net zero supporting data'!X79*EF!$H7)+('Net zero supporting data'!X74*'Net zero supporting data'!X59))*kgtoGg),"ERROR"))</f>
        <v>401.64025186980558</v>
      </c>
      <c r="AH313" s="93">
        <f>IF('Net zero activities &amp; levers'!$C$7="Off",(('Activity data'!BA8*EF!$H7)*kgtoGg),IF('Net zero activities &amp; levers'!$C$7="On",((('Net zero supporting data'!Y79*EF!$H7)+('Net zero supporting data'!Y74*'Net zero supporting data'!Y59))*kgtoGg),"ERROR"))</f>
        <v>404.832238788979</v>
      </c>
      <c r="AI313" s="93">
        <f>IF('Net zero activities &amp; levers'!$C$7="Off",(('Activity data'!BB8*EF!$H7)*kgtoGg),IF('Net zero activities &amp; levers'!$C$7="On",((('Net zero supporting data'!Z79*EF!$H7)+('Net zero supporting data'!Z74*'Net zero supporting data'!Z59))*kgtoGg),"ERROR"))</f>
        <v>408.53771720310334</v>
      </c>
      <c r="AJ313" s="93">
        <f>IF('Net zero activities &amp; levers'!$C$7="Off",(('Activity data'!BC8*EF!$H7)*kgtoGg),IF('Net zero activities &amp; levers'!$C$7="On",((('Net zero supporting data'!AA79*EF!$H7)+('Net zero supporting data'!AA74*'Net zero supporting data'!AA59))*kgtoGg),"ERROR"))</f>
        <v>413.04794623860931</v>
      </c>
      <c r="AK313" s="93">
        <f>IF('Net zero activities &amp; levers'!$C$7="Off",(('Activity data'!BD8*EF!$H7)*kgtoGg),IF('Net zero activities &amp; levers'!$C$7="On",((('Net zero supporting data'!AB79*EF!$H7)+('Net zero supporting data'!AB74*'Net zero supporting data'!AB59))*kgtoGg),"ERROR"))</f>
        <v>416.08516578752369</v>
      </c>
      <c r="AL313" s="93">
        <f>IF('Net zero activities &amp; levers'!$C$7="Off",(('Activity data'!BE8*EF!$H7)*kgtoGg),IF('Net zero activities &amp; levers'!$C$7="On",((('Net zero supporting data'!AC79*EF!$H7)+('Net zero supporting data'!AC74*'Net zero supporting data'!AC59))*kgtoGg),"ERROR"))</f>
        <v>418.84795237362164</v>
      </c>
      <c r="AM313" s="93">
        <f>IF('Net zero activities &amp; levers'!$C$7="Off",(('Activity data'!BF8*EF!$H7)*kgtoGg),IF('Net zero activities &amp; levers'!$C$7="On",((('Net zero supporting data'!AD79*EF!$H7)+('Net zero supporting data'!AD74*'Net zero supporting data'!AD59))*kgtoGg),"ERROR"))</f>
        <v>421.14259357497843</v>
      </c>
      <c r="AN313" s="93">
        <f>IF('Net zero activities &amp; levers'!$C$7="Off",(('Activity data'!BG8*EF!$H7)*kgtoGg),IF('Net zero activities &amp; levers'!$C$7="On",((('Net zero supporting data'!AE79*EF!$H7)+('Net zero supporting data'!AE74*'Net zero supporting data'!AE59))*kgtoGg),"ERROR"))</f>
        <v>426.30838613101645</v>
      </c>
      <c r="AO313" s="93">
        <f>IF('Net zero activities &amp; levers'!$C$7="Off",(('Activity data'!BH8*EF!$H7)*kgtoGg),IF('Net zero activities &amp; levers'!$C$7="On",((('Net zero supporting data'!AF79*EF!$H7)+('Net zero supporting data'!AF74*'Net zero supporting data'!AF59))*kgtoGg),"ERROR"))</f>
        <v>430.1806592294709</v>
      </c>
      <c r="AP313" s="93">
        <f>IF('Net zero activities &amp; levers'!$C$7="Off",(('Activity data'!BI8*EF!$H7)*kgtoGg),IF('Net zero activities &amp; levers'!$C$7="On",((('Net zero supporting data'!AG79*EF!$H7)+('Net zero supporting data'!AG74*'Net zero supporting data'!AG59))*kgtoGg),"ERROR"))</f>
        <v>433.78797029363898</v>
      </c>
      <c r="AQ313" s="93">
        <f>IF('Net zero activities &amp; levers'!$C$7="Off",(('Activity data'!BJ8*EF!$H7)*kgtoGg),IF('Net zero activities &amp; levers'!$C$7="On",((('Net zero supporting data'!AH79*EF!$H7)+('Net zero supporting data'!AH74*'Net zero supporting data'!AH59))*kgtoGg),"ERROR"))</f>
        <v>437.36239072645054</v>
      </c>
      <c r="AR313" s="93">
        <f>IF('Net zero activities &amp; levers'!$C$7="Off",(('Activity data'!BK8*EF!$H7)*kgtoGg),IF('Net zero activities &amp; levers'!$C$7="On",((('Net zero supporting data'!AI79*EF!$H7)+('Net zero supporting data'!AI74*'Net zero supporting data'!AI59))*kgtoGg),"ERROR"))</f>
        <v>440.95299972318497</v>
      </c>
      <c r="AS313" s="93">
        <f>IF('Net zero activities &amp; levers'!$C$7="Off",(('Activity data'!BL8*EF!$H7)*kgtoGg),IF('Net zero activities &amp; levers'!$C$7="On",((('Net zero supporting data'!AJ79*EF!$H7)+('Net zero supporting data'!AJ74*'Net zero supporting data'!AJ59))*kgtoGg),"ERROR"))</f>
        <v>444.33470477946031</v>
      </c>
      <c r="AT313" s="93">
        <f>IF('Net zero activities &amp; levers'!$C$7="Off",(('Activity data'!BM8*EF!$H7)*kgtoGg),IF('Net zero activities &amp; levers'!$C$7="On",((('Net zero supporting data'!AK79*EF!$H7)+('Net zero supporting data'!AK74*'Net zero supporting data'!AK59))*kgtoGg),"ERROR"))</f>
        <v>436.35857183281229</v>
      </c>
      <c r="AU313" s="93">
        <f>IF('Net zero activities &amp; levers'!$C$7="Off",(('Activity data'!BN8*EF!$H7)*kgtoGg),IF('Net zero activities &amp; levers'!$C$7="On",((('Net zero supporting data'!AL79*EF!$H7)+('Net zero supporting data'!AL74*'Net zero supporting data'!AL59))*kgtoGg),"ERROR"))</f>
        <v>426.23922485546348</v>
      </c>
      <c r="AV313" s="93">
        <f>IF('Net zero activities &amp; levers'!$C$7="Off",(('Activity data'!BO8*EF!$H7)*kgtoGg),IF('Net zero activities &amp; levers'!$C$7="On",((('Net zero supporting data'!AM79*EF!$H7)+('Net zero supporting data'!AM74*'Net zero supporting data'!AM59))*kgtoGg),"ERROR"))</f>
        <v>416.11707012490297</v>
      </c>
      <c r="AW313" s="93">
        <f>IF('Net zero activities &amp; levers'!$C$7="Off",(('Activity data'!BP8*EF!$H7)*kgtoGg),IF('Net zero activities &amp; levers'!$C$7="On",((('Net zero supporting data'!AN79*EF!$H7)+('Net zero supporting data'!AN74*'Net zero supporting data'!AN59))*kgtoGg),"ERROR"))</f>
        <v>405.20349470018323</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326.20040935577731</v>
      </c>
      <c r="L314" s="27">
        <f t="shared" si="72"/>
        <v>323.37137738012319</v>
      </c>
      <c r="M314" s="27">
        <f t="shared" si="72"/>
        <v>322.29445054900759</v>
      </c>
      <c r="N314" s="27">
        <f t="shared" si="72"/>
        <v>317.99063003627219</v>
      </c>
      <c r="O314" s="27">
        <f t="shared" si="72"/>
        <v>311.74352945546798</v>
      </c>
      <c r="P314" s="27">
        <f t="shared" si="72"/>
        <v>303.68232906672063</v>
      </c>
      <c r="Q314" s="27">
        <f t="shared" si="72"/>
        <v>297.32422455466593</v>
      </c>
      <c r="R314" s="27">
        <f t="shared" si="72"/>
        <v>291.30873487096778</v>
      </c>
      <c r="S314" s="27">
        <f t="shared" si="72"/>
        <v>256.26674928484914</v>
      </c>
      <c r="T314" s="27">
        <f t="shared" si="72"/>
        <v>260.42933064653744</v>
      </c>
      <c r="U314" s="27">
        <f t="shared" si="72"/>
        <v>260.98551370113506</v>
      </c>
      <c r="V314" s="27">
        <f t="shared" si="72"/>
        <v>260.64956630851736</v>
      </c>
      <c r="W314" s="27">
        <f t="shared" si="72"/>
        <v>260.94305549644156</v>
      </c>
      <c r="X314" s="27">
        <f t="shared" si="72"/>
        <v>262.10698348316021</v>
      </c>
      <c r="Y314" s="27">
        <f t="shared" si="72"/>
        <v>263.63102702119397</v>
      </c>
      <c r="Z314" s="27">
        <f t="shared" si="72"/>
        <v>265.82145944989435</v>
      </c>
      <c r="AA314" s="27">
        <f t="shared" ref="AA314:AW314" si="73">AA1383</f>
        <v>268.40238359168012</v>
      </c>
      <c r="AB314" s="27">
        <f t="shared" si="73"/>
        <v>271.21948971689659</v>
      </c>
      <c r="AC314" s="27">
        <f t="shared" si="73"/>
        <v>273.86263946908457</v>
      </c>
      <c r="AD314" s="27">
        <f t="shared" si="73"/>
        <v>275.55347812683311</v>
      </c>
      <c r="AE314" s="27">
        <f t="shared" si="73"/>
        <v>277.48302618686068</v>
      </c>
      <c r="AF314" s="27">
        <f t="shared" si="73"/>
        <v>279.62516403573062</v>
      </c>
      <c r="AG314" s="27">
        <f t="shared" si="73"/>
        <v>282.82668311473566</v>
      </c>
      <c r="AH314" s="27">
        <f t="shared" si="73"/>
        <v>285.07441368629225</v>
      </c>
      <c r="AI314" s="27">
        <f t="shared" si="73"/>
        <v>287.68373425200031</v>
      </c>
      <c r="AJ314" s="27">
        <f t="shared" si="73"/>
        <v>290.85974341009984</v>
      </c>
      <c r="AK314" s="27">
        <f t="shared" si="73"/>
        <v>292.99849002952271</v>
      </c>
      <c r="AL314" s="27">
        <f t="shared" si="73"/>
        <v>294.94398668395985</v>
      </c>
      <c r="AM314" s="27">
        <f t="shared" si="73"/>
        <v>296.55982512867956</v>
      </c>
      <c r="AN314" s="27">
        <f t="shared" si="73"/>
        <v>300.19746843629463</v>
      </c>
      <c r="AO314" s="27">
        <f t="shared" si="73"/>
        <v>302.92424233769458</v>
      </c>
      <c r="AP314" s="27">
        <f t="shared" si="73"/>
        <v>305.46443550432082</v>
      </c>
      <c r="AQ314" s="27">
        <f t="shared" si="73"/>
        <v>307.98146777477501</v>
      </c>
      <c r="AR314" s="27">
        <f t="shared" si="73"/>
        <v>310.50989969408755</v>
      </c>
      <c r="AS314" s="27">
        <f t="shared" si="73"/>
        <v>312.89122581836426</v>
      </c>
      <c r="AT314" s="27">
        <f t="shared" si="73"/>
        <v>307.27459945962505</v>
      </c>
      <c r="AU314" s="27">
        <f t="shared" si="73"/>
        <v>300.14876650944944</v>
      </c>
      <c r="AV314" s="27">
        <f t="shared" si="73"/>
        <v>293.02095639806015</v>
      </c>
      <c r="AW314" s="27">
        <f t="shared" si="73"/>
        <v>285.33584435083299</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32.967337371253556</v>
      </c>
      <c r="M315" s="93">
        <f>IF('Net zero activities &amp; levers'!$C$7="Off",(('Activity data'!AF10*EF!$H9)*kgtoGg),IF('Net zero activities &amp; levers'!$C$7="On",((('Net zero supporting data'!D80*EF!$H9)+('Net zero supporting data'!D75*'Net zero supporting data'!D60))*kgtoGg),"ERROR"))</f>
        <v>34.24365507843369</v>
      </c>
      <c r="N315" s="93">
        <f>IF('Net zero activities &amp; levers'!$C$7="Off",(('Activity data'!AG10*EF!$H9)*kgtoGg),IF('Net zero activities &amp; levers'!$C$7="On",((('Net zero supporting data'!E80*EF!$H9)+('Net zero supporting data'!E75*'Net zero supporting data'!E60))*kgtoGg),"ERROR"))</f>
        <v>35.195504797614667</v>
      </c>
      <c r="O315" s="93">
        <f>IF('Net zero activities &amp; levers'!$C$7="Off",(('Activity data'!AH10*EF!$H9)*kgtoGg),IF('Net zero activities &amp; levers'!$C$7="On",((('Net zero supporting data'!F80*EF!$H9)+('Net zero supporting data'!F75*'Net zero supporting data'!F60))*kgtoGg),"ERROR"))</f>
        <v>35.929559405213347</v>
      </c>
      <c r="P315" s="93">
        <f>IF('Net zero activities &amp; levers'!$C$7="Off",(('Activity data'!AI10*EF!$H9)*kgtoGg),IF('Net zero activities &amp; levers'!$C$7="On",((('Net zero supporting data'!G80*EF!$H9)+('Net zero supporting data'!G75*'Net zero supporting data'!G60))*kgtoGg),"ERROR"))</f>
        <v>36.435327957872921</v>
      </c>
      <c r="Q315" s="93">
        <f>IF('Net zero activities &amp; levers'!$C$7="Off",(('Activity data'!AJ10*EF!$H9)*kgtoGg),IF('Net zero activities &amp; levers'!$C$7="On",((('Net zero supporting data'!H80*EF!$H9)+('Net zero supporting data'!H75*'Net zero supporting data'!H60))*kgtoGg),"ERROR"))</f>
        <v>37.125912791560353</v>
      </c>
      <c r="R315" s="93">
        <f>IF('Net zero activities &amp; levers'!$C$7="Off",(('Activity data'!AK10*EF!$H9)*kgtoGg),IF('Net zero activities &amp; levers'!$C$7="On",((('Net zero supporting data'!I80*EF!$H9)+('Net zero supporting data'!I75*'Net zero supporting data'!I60))*kgtoGg),"ERROR"))</f>
        <v>37.849847328761328</v>
      </c>
      <c r="S315" s="93">
        <f>IF('Net zero activities &amp; levers'!$C$7="Off",(('Activity data'!AL10*EF!$H9)*kgtoGg),IF('Net zero activities &amp; levers'!$C$7="On",((('Net zero supporting data'!J80*EF!$H9)+('Net zero supporting data'!J75*'Net zero supporting data'!J60))*kgtoGg),"ERROR"))</f>
        <v>34.642540512761734</v>
      </c>
      <c r="T315" s="93">
        <f>IF('Net zero activities &amp; levers'!$C$7="Off",(('Activity data'!AM10*EF!$H9)*kgtoGg),IF('Net zero activities &amp; levers'!$C$7="On",((('Net zero supporting data'!K80*EF!$H9)+('Net zero supporting data'!K75*'Net zero supporting data'!K60))*kgtoGg),"ERROR"))</f>
        <v>36.053433960046704</v>
      </c>
      <c r="U315" s="93">
        <f>IF('Net zero activities &amp; levers'!$C$7="Off",(('Activity data'!AN10*EF!$H9)*kgtoGg),IF('Net zero activities &amp; levers'!$C$7="On",((('Net zero supporting data'!L80*EF!$H9)+('Net zero supporting data'!L75*'Net zero supporting data'!L60))*kgtoGg),"ERROR"))</f>
        <v>36.988957132890164</v>
      </c>
      <c r="V315" s="93">
        <f>IF('Net zero activities &amp; levers'!$C$7="Off",(('Activity data'!AO10*EF!$H9)*kgtoGg),IF('Net zero activities &amp; levers'!$C$7="On",((('Net zero supporting data'!M80*EF!$H9)+('Net zero supporting data'!M75*'Net zero supporting data'!M60))*kgtoGg),"ERROR"))</f>
        <v>37.80798232443135</v>
      </c>
      <c r="W315" s="93">
        <f>IF('Net zero activities &amp; levers'!$C$7="Off",(('Activity data'!AP10*EF!$H9)*kgtoGg),IF('Net zero activities &amp; levers'!$C$7="On",((('Net zero supporting data'!N80*EF!$H9)+('Net zero supporting data'!N75*'Net zero supporting data'!N60))*kgtoGg),"ERROR"))</f>
        <v>38.728070098671076</v>
      </c>
      <c r="X315" s="93">
        <f>IF('Net zero activities &amp; levers'!$C$7="Off",(('Activity data'!AQ10*EF!$H9)*kgtoGg),IF('Net zero activities &amp; levers'!$C$7="On",((('Net zero supporting data'!O80*EF!$H9)+('Net zero supporting data'!O75*'Net zero supporting data'!O60))*kgtoGg),"ERROR"))</f>
        <v>39.792845964036765</v>
      </c>
      <c r="Y315" s="93">
        <f>IF('Net zero activities &amp; levers'!$C$7="Off",(('Activity data'!AR10*EF!$H9)*kgtoGg),IF('Net zero activities &amp; levers'!$C$7="On",((('Net zero supporting data'!P80*EF!$H9)+('Net zero supporting data'!P75*'Net zero supporting data'!P60))*kgtoGg),"ERROR"))</f>
        <v>40.932743084958894</v>
      </c>
      <c r="Z315" s="93">
        <f>IF('Net zero activities &amp; levers'!$C$7="Off",(('Activity data'!AS10*EF!$H9)*kgtoGg),IF('Net zero activities &amp; levers'!$C$7="On",((('Net zero supporting data'!Q80*EF!$H9)+('Net zero supporting data'!Q75*'Net zero supporting data'!Q60))*kgtoGg),"ERROR"))</f>
        <v>42.200932817956428</v>
      </c>
      <c r="AA315" s="93">
        <f>IF('Net zero activities &amp; levers'!$C$7="Off",(('Activity data'!AT10*EF!$H9)*kgtoGg),IF('Net zero activities &amp; levers'!$C$7="On",((('Net zero supporting data'!R80*EF!$H9)+('Net zero supporting data'!R75*'Net zero supporting data'!R60))*kgtoGg),"ERROR"))</f>
        <v>43.560541687795634</v>
      </c>
      <c r="AB315" s="93">
        <f>IF('Net zero activities &amp; levers'!$C$7="Off",(('Activity data'!AU10*EF!$H9)*kgtoGg),IF('Net zero activities &amp; levers'!$C$7="On",((('Net zero supporting data'!S80*EF!$H9)+('Net zero supporting data'!S75*'Net zero supporting data'!S60))*kgtoGg),"ERROR"))</f>
        <v>44.991111474500634</v>
      </c>
      <c r="AC315" s="93">
        <f>IF('Net zero activities &amp; levers'!$C$7="Off",(('Activity data'!AV10*EF!$H9)*kgtoGg),IF('Net zero activities &amp; levers'!$C$7="On",((('Net zero supporting data'!T80*EF!$H9)+('Net zero supporting data'!T75*'Net zero supporting data'!T60))*kgtoGg),"ERROR"))</f>
        <v>46.426705183934367</v>
      </c>
      <c r="AD315" s="93">
        <f>IF('Net zero activities &amp; levers'!$C$7="Off",(('Activity data'!AW10*EF!$H9)*kgtoGg),IF('Net zero activities &amp; levers'!$C$7="On",((('Net zero supporting data'!U80*EF!$H9)+('Net zero supporting data'!U75*'Net zero supporting data'!U60))*kgtoGg),"ERROR"))</f>
        <v>48.262486575260489</v>
      </c>
      <c r="AE315" s="93">
        <f>IF('Net zero activities &amp; levers'!$C$7="Off",(('Activity data'!AX10*EF!$H9)*kgtoGg),IF('Net zero activities &amp; levers'!$C$7="On",((('Net zero supporting data'!V80*EF!$H9)+('Net zero supporting data'!V75*'Net zero supporting data'!V60))*kgtoGg),"ERROR"))</f>
        <v>50.215254069567393</v>
      </c>
      <c r="AF315" s="93">
        <f>IF('Net zero activities &amp; levers'!$C$7="Off",(('Activity data'!AY10*EF!$H9)*kgtoGg),IF('Net zero activities &amp; levers'!$C$7="On",((('Net zero supporting data'!W80*EF!$H9)+('Net zero supporting data'!W75*'Net zero supporting data'!W60))*kgtoGg),"ERROR"))</f>
        <v>52.288550985565294</v>
      </c>
      <c r="AG315" s="93">
        <f>IF('Net zero activities &amp; levers'!$C$7="Off",(('Activity data'!AZ10*EF!$H9)*kgtoGg),IF('Net zero activities &amp; levers'!$C$7="On",((('Net zero supporting data'!X80*EF!$H9)+('Net zero supporting data'!X75*'Net zero supporting data'!X60))*kgtoGg),"ERROR"))</f>
        <v>54.654552405924512</v>
      </c>
      <c r="AH315" s="93">
        <f>IF('Net zero activities &amp; levers'!$C$7="Off",(('Activity data'!BA10*EF!$H9)*kgtoGg),IF('Net zero activities &amp; levers'!$C$7="On",((('Net zero supporting data'!Y80*EF!$H9)+('Net zero supporting data'!Y75*'Net zero supporting data'!Y60))*kgtoGg),"ERROR"))</f>
        <v>56.936801071048151</v>
      </c>
      <c r="AI315" s="93">
        <f>IF('Net zero activities &amp; levers'!$C$7="Off",(('Activity data'!BB10*EF!$H9)*kgtoGg),IF('Net zero activities &amp; levers'!$C$7="On",((('Net zero supporting data'!Z80*EF!$H9)+('Net zero supporting data'!Z75*'Net zero supporting data'!Z60))*kgtoGg),"ERROR"))</f>
        <v>59.393783597496402</v>
      </c>
      <c r="AJ315" s="93">
        <f>IF('Net zero activities &amp; levers'!$C$7="Off",(('Activity data'!BC10*EF!$H9)*kgtoGg),IF('Net zero activities &amp; levers'!$C$7="On",((('Net zero supporting data'!AA80*EF!$H9)+('Net zero supporting data'!AA75*'Net zero supporting data'!AA60))*kgtoGg),"ERROR"))</f>
        <v>62.08274888108123</v>
      </c>
      <c r="AK315" s="93">
        <f>IF('Net zero activities &amp; levers'!$C$7="Off",(('Activity data'!BD10*EF!$H9)*kgtoGg),IF('Net zero activities &amp; levers'!$C$7="On",((('Net zero supporting data'!AB80*EF!$H9)+('Net zero supporting data'!AB75*'Net zero supporting data'!AB60))*kgtoGg),"ERROR"))</f>
        <v>64.668675697843938</v>
      </c>
      <c r="AL315" s="93">
        <f>IF('Net zero activities &amp; levers'!$C$7="Off",(('Activity data'!BE10*EF!$H9)*kgtoGg),IF('Net zero activities &amp; levers'!$C$7="On",((('Net zero supporting data'!AC80*EF!$H9)+('Net zero supporting data'!AC75*'Net zero supporting data'!AC60))*kgtoGg),"ERROR"))</f>
        <v>67.32835365415778</v>
      </c>
      <c r="AM315" s="93">
        <f>IF('Net zero activities &amp; levers'!$C$7="Off",(('Activity data'!BF10*EF!$H9)*kgtoGg),IF('Net zero activities &amp; levers'!$C$7="On",((('Net zero supporting data'!AD80*EF!$H9)+('Net zero supporting data'!AD75*'Net zero supporting data'!AD60))*kgtoGg),"ERROR"))</f>
        <v>70.03229658694471</v>
      </c>
      <c r="AN315" s="93">
        <f>IF('Net zero activities &amp; levers'!$C$7="Off",(('Activity data'!BG10*EF!$H9)*kgtoGg),IF('Net zero activities &amp; levers'!$C$7="On",((('Net zero supporting data'!AE80*EF!$H9)+('Net zero supporting data'!AE75*'Net zero supporting data'!AE60))*kgtoGg),"ERROR"))</f>
        <v>72.891537637177734</v>
      </c>
      <c r="AO315" s="93">
        <f>IF('Net zero activities &amp; levers'!$C$7="Off",(('Activity data'!BH10*EF!$H9)*kgtoGg),IF('Net zero activities &amp; levers'!$C$7="On",((('Net zero supporting data'!AF80*EF!$H9)+('Net zero supporting data'!AF75*'Net zero supporting data'!AF60))*kgtoGg),"ERROR"))</f>
        <v>75.636138241031261</v>
      </c>
      <c r="AP315" s="93">
        <f>IF('Net zero activities &amp; levers'!$C$7="Off",(('Activity data'!BI10*EF!$H9)*kgtoGg),IF('Net zero activities &amp; levers'!$C$7="On",((('Net zero supporting data'!AG80*EF!$H9)+('Net zero supporting data'!AG75*'Net zero supporting data'!AG60))*kgtoGg),"ERROR"))</f>
        <v>78.438227798805514</v>
      </c>
      <c r="AQ315" s="93">
        <f>IF('Net zero activities &amp; levers'!$C$7="Off",(('Activity data'!BJ10*EF!$H9)*kgtoGg),IF('Net zero activities &amp; levers'!$C$7="On",((('Net zero supporting data'!AH80*EF!$H9)+('Net zero supporting data'!AH75*'Net zero supporting data'!AH60))*kgtoGg),"ERROR"))</f>
        <v>81.342116961899578</v>
      </c>
      <c r="AR315" s="93">
        <f>IF('Net zero activities &amp; levers'!$C$7="Off",(('Activity data'!BK10*EF!$H9)*kgtoGg),IF('Net zero activities &amp; levers'!$C$7="On",((('Net zero supporting data'!AI80*EF!$H9)+('Net zero supporting data'!AI75*'Net zero supporting data'!AI60))*kgtoGg),"ERROR"))</f>
        <v>84.362122670179488</v>
      </c>
      <c r="AS315" s="93">
        <f>IF('Net zero activities &amp; levers'!$C$7="Off",(('Activity data'!BL10*EF!$H9)*kgtoGg),IF('Net zero activities &amp; levers'!$C$7="On",((('Net zero supporting data'!AJ80*EF!$H9)+('Net zero supporting data'!AJ75*'Net zero supporting data'!AJ60))*kgtoGg),"ERROR"))</f>
        <v>87.460000056776124</v>
      </c>
      <c r="AT315" s="93">
        <f>IF('Net zero activities &amp; levers'!$C$7="Off",(('Activity data'!BM10*EF!$H9)*kgtoGg),IF('Net zero activities &amp; levers'!$C$7="On",((('Net zero supporting data'!AK80*EF!$H9)+('Net zero supporting data'!AK75*'Net zero supporting data'!AK60))*kgtoGg),"ERROR"))</f>
        <v>88.380251366377081</v>
      </c>
      <c r="AU315" s="93">
        <f>IF('Net zero activities &amp; levers'!$C$7="Off",(('Activity data'!BN10*EF!$H9)*kgtoGg),IF('Net zero activities &amp; levers'!$C$7="On",((('Net zero supporting data'!AL80*EF!$H9)+('Net zero supporting data'!AL75*'Net zero supporting data'!AL60))*kgtoGg),"ERROR"))</f>
        <v>88.848830806215247</v>
      </c>
      <c r="AV315" s="93">
        <f>IF('Net zero activities &amp; levers'!$C$7="Off",(('Activity data'!BO10*EF!$H9)*kgtoGg),IF('Net zero activities &amp; levers'!$C$7="On",((('Net zero supporting data'!AM80*EF!$H9)+('Net zero supporting data'!AM75*'Net zero supporting data'!AM60))*kgtoGg),"ERROR"))</f>
        <v>89.285368350258679</v>
      </c>
      <c r="AW315" s="93">
        <f>IF('Net zero activities &amp; levers'!$C$7="Off",(('Activity data'!BP10*EF!$H9)*kgtoGg),IF('Net zero activities &amp; levers'!$C$7="On",((('Net zero supporting data'!AN80*EF!$H9)+('Net zero supporting data'!AN75*'Net zero supporting data'!AN60))*kgtoGg),"ERROR"))</f>
        <v>89.513841012573394</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135.255951318342</v>
      </c>
      <c r="T316" s="27">
        <f t="shared" si="74"/>
        <v>135.45945708034915</v>
      </c>
      <c r="U316" s="27">
        <f t="shared" si="74"/>
        <v>135.6856824494628</v>
      </c>
      <c r="V316" s="27">
        <f t="shared" si="74"/>
        <v>135.94064706032725</v>
      </c>
      <c r="W316" s="27">
        <f t="shared" si="74"/>
        <v>136.2273087067787</v>
      </c>
      <c r="X316" s="27">
        <f t="shared" si="74"/>
        <v>136.54497611046153</v>
      </c>
      <c r="Y316" s="27">
        <f t="shared" si="74"/>
        <v>136.74028465423547</v>
      </c>
      <c r="Z316" s="27">
        <f t="shared" si="74"/>
        <v>136.96184811112809</v>
      </c>
      <c r="AA316" s="27">
        <f t="shared" si="74"/>
        <v>137.20766293718725</v>
      </c>
      <c r="AB316" s="27">
        <f t="shared" si="74"/>
        <v>137.47621060478573</v>
      </c>
      <c r="AC316" s="27">
        <f t="shared" si="74"/>
        <v>137.76516008812649</v>
      </c>
      <c r="AD316" s="27">
        <f t="shared" si="74"/>
        <v>137.95778310282327</v>
      </c>
      <c r="AE316" s="27">
        <f t="shared" si="74"/>
        <v>138.17004248943877</v>
      </c>
      <c r="AF316" s="27">
        <f t="shared" si="74"/>
        <v>138.40120269960332</v>
      </c>
      <c r="AG316" s="27">
        <f t="shared" si="74"/>
        <v>138.65391991365723</v>
      </c>
      <c r="AH316" s="27">
        <f t="shared" si="74"/>
        <v>138.92006671325987</v>
      </c>
      <c r="AI316" s="27">
        <f t="shared" si="74"/>
        <v>139.08955287048946</v>
      </c>
      <c r="AJ316" s="27">
        <f t="shared" si="74"/>
        <v>139.27655934190597</v>
      </c>
      <c r="AK316" s="27">
        <f t="shared" si="74"/>
        <v>139.47409685465857</v>
      </c>
      <c r="AL316" s="27">
        <f t="shared" si="74"/>
        <v>139.68509059126924</v>
      </c>
      <c r="AM316" s="27">
        <f t="shared" si="74"/>
        <v>139.90852917277039</v>
      </c>
      <c r="AN316" s="27">
        <f t="shared" si="74"/>
        <v>140.04103563650384</v>
      </c>
      <c r="AO316" s="27">
        <f t="shared" si="74"/>
        <v>140.18165068704718</v>
      </c>
      <c r="AP316" s="27">
        <f t="shared" si="74"/>
        <v>140.3332038105066</v>
      </c>
      <c r="AQ316" s="27">
        <f t="shared" si="74"/>
        <v>140.4961388101847</v>
      </c>
      <c r="AR316" s="27">
        <f t="shared" si="74"/>
        <v>140.67036017791719</v>
      </c>
      <c r="AS316" s="27">
        <f t="shared" si="74"/>
        <v>140.74708808423716</v>
      </c>
      <c r="AT316" s="27">
        <f t="shared" si="74"/>
        <v>140.79320105360316</v>
      </c>
      <c r="AU316" s="27">
        <f t="shared" si="74"/>
        <v>140.83967568247962</v>
      </c>
      <c r="AV316" s="27">
        <f t="shared" si="74"/>
        <v>140.893758592767</v>
      </c>
      <c r="AW316" s="27">
        <f t="shared" si="74"/>
        <v>140.95214098936782</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14.658203603760658</v>
      </c>
      <c r="T317" s="27">
        <f t="shared" si="75"/>
        <v>14.680258299801483</v>
      </c>
      <c r="U317" s="27">
        <f t="shared" si="75"/>
        <v>14.704775206366271</v>
      </c>
      <c r="V317" s="27">
        <f t="shared" si="75"/>
        <v>14.732406694233367</v>
      </c>
      <c r="W317" s="27">
        <f t="shared" si="75"/>
        <v>14.763473310808225</v>
      </c>
      <c r="X317" s="27">
        <f t="shared" si="75"/>
        <v>14.797900139617417</v>
      </c>
      <c r="Y317" s="27">
        <f t="shared" si="75"/>
        <v>14.819066471836354</v>
      </c>
      <c r="Z317" s="27">
        <f t="shared" si="75"/>
        <v>14.843078149183114</v>
      </c>
      <c r="AA317" s="27">
        <f t="shared" si="75"/>
        <v>14.869718039953746</v>
      </c>
      <c r="AB317" s="27">
        <f t="shared" si="75"/>
        <v>14.898821575514326</v>
      </c>
      <c r="AC317" s="27">
        <f t="shared" si="75"/>
        <v>14.930136133703648</v>
      </c>
      <c r="AD317" s="27">
        <f t="shared" si="75"/>
        <v>14.95101142488806</v>
      </c>
      <c r="AE317" s="27">
        <f t="shared" si="75"/>
        <v>14.974014784633001</v>
      </c>
      <c r="AF317" s="27">
        <f t="shared" si="75"/>
        <v>14.99906649875466</v>
      </c>
      <c r="AG317" s="27">
        <f t="shared" si="75"/>
        <v>15.026454427652951</v>
      </c>
      <c r="AH317" s="27">
        <f t="shared" si="75"/>
        <v>15.055297771986705</v>
      </c>
      <c r="AI317" s="27">
        <f t="shared" si="75"/>
        <v>15.073665633633274</v>
      </c>
      <c r="AJ317" s="27">
        <f t="shared" si="75"/>
        <v>15.093932238588737</v>
      </c>
      <c r="AK317" s="27">
        <f t="shared" si="75"/>
        <v>15.115340132682009</v>
      </c>
      <c r="AL317" s="27">
        <f t="shared" si="75"/>
        <v>15.138206329105987</v>
      </c>
      <c r="AM317" s="27">
        <f t="shared" si="75"/>
        <v>15.162421220862363</v>
      </c>
      <c r="AN317" s="27">
        <f t="shared" si="75"/>
        <v>15.176781452004045</v>
      </c>
      <c r="AO317" s="27">
        <f t="shared" si="75"/>
        <v>15.19202044164204</v>
      </c>
      <c r="AP317" s="27">
        <f t="shared" si="75"/>
        <v>15.208444831983471</v>
      </c>
      <c r="AQ317" s="27">
        <f t="shared" si="75"/>
        <v>15.226102719685869</v>
      </c>
      <c r="AR317" s="27">
        <f t="shared" si="75"/>
        <v>15.244983754164993</v>
      </c>
      <c r="AS317" s="27">
        <f t="shared" si="75"/>
        <v>15.253299050179447</v>
      </c>
      <c r="AT317" s="27">
        <f t="shared" si="75"/>
        <v>15.258296488644463</v>
      </c>
      <c r="AU317" s="27">
        <f t="shared" si="75"/>
        <v>15.263333121530781</v>
      </c>
      <c r="AV317" s="27">
        <f t="shared" si="75"/>
        <v>15.269194292908081</v>
      </c>
      <c r="AW317" s="27">
        <f t="shared" si="75"/>
        <v>15.275521416024727</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15.123414197798356</v>
      </c>
      <c r="L318" s="27">
        <f t="shared" ref="L318:AW318" si="76">L1387</f>
        <v>15.162727774721571</v>
      </c>
      <c r="M318" s="27">
        <f t="shared" si="76"/>
        <v>15.216959464794311</v>
      </c>
      <c r="N318" s="27">
        <f t="shared" si="76"/>
        <v>15.283027985940226</v>
      </c>
      <c r="O318" s="27">
        <f t="shared" si="76"/>
        <v>15.360839106953575</v>
      </c>
      <c r="P318" s="27">
        <f t="shared" si="76"/>
        <v>15.449919228540612</v>
      </c>
      <c r="Q318" s="27">
        <f t="shared" si="76"/>
        <v>15.545788610572219</v>
      </c>
      <c r="R318" s="27">
        <f t="shared" si="76"/>
        <v>15.648067752449878</v>
      </c>
      <c r="S318" s="27">
        <f t="shared" si="76"/>
        <v>15.740823343156523</v>
      </c>
      <c r="T318" s="27">
        <f t="shared" si="76"/>
        <v>15.78613083813253</v>
      </c>
      <c r="U318" s="27">
        <f t="shared" si="76"/>
        <v>15.834140674730845</v>
      </c>
      <c r="V318" s="27">
        <f t="shared" si="76"/>
        <v>15.885990418651044</v>
      </c>
      <c r="W318" s="27">
        <f t="shared" si="76"/>
        <v>15.942259706209601</v>
      </c>
      <c r="X318" s="27">
        <f t="shared" si="76"/>
        <v>16.002876485634687</v>
      </c>
      <c r="Y318" s="27">
        <f t="shared" si="76"/>
        <v>16.041159147021002</v>
      </c>
      <c r="Z318" s="27">
        <f t="shared" si="76"/>
        <v>16.08315986287732</v>
      </c>
      <c r="AA318" s="27">
        <f t="shared" si="76"/>
        <v>16.128561561252567</v>
      </c>
      <c r="AB318" s="27">
        <f t="shared" si="76"/>
        <v>16.177129279089701</v>
      </c>
      <c r="AC318" s="27">
        <f t="shared" si="76"/>
        <v>16.22848566497311</v>
      </c>
      <c r="AD318" s="27">
        <f t="shared" si="76"/>
        <v>16.262533596936784</v>
      </c>
      <c r="AE318" s="27">
        <f t="shared" si="76"/>
        <v>16.299365127249494</v>
      </c>
      <c r="AF318" s="27">
        <f t="shared" si="76"/>
        <v>16.338870103045821</v>
      </c>
      <c r="AG318" s="27">
        <f t="shared" si="76"/>
        <v>16.381518068217904</v>
      </c>
      <c r="AH318" s="27">
        <f t="shared" si="76"/>
        <v>16.425928737694665</v>
      </c>
      <c r="AI318" s="27">
        <f t="shared" si="76"/>
        <v>16.453326773213362</v>
      </c>
      <c r="AJ318" s="27">
        <f t="shared" si="76"/>
        <v>16.483284351530397</v>
      </c>
      <c r="AK318" s="27">
        <f t="shared" si="76"/>
        <v>16.514619438792021</v>
      </c>
      <c r="AL318" s="27">
        <f t="shared" si="76"/>
        <v>16.547840309015974</v>
      </c>
      <c r="AM318" s="27">
        <f t="shared" si="76"/>
        <v>16.582783337073316</v>
      </c>
      <c r="AN318" s="27">
        <f t="shared" si="76"/>
        <v>16.601970665198401</v>
      </c>
      <c r="AO318" s="27">
        <f t="shared" si="76"/>
        <v>16.622222962050291</v>
      </c>
      <c r="AP318" s="27">
        <f t="shared" si="76"/>
        <v>16.64402518209608</v>
      </c>
      <c r="AQ318" s="27">
        <f t="shared" si="76"/>
        <v>16.667456738742661</v>
      </c>
      <c r="AR318" s="27">
        <f t="shared" si="76"/>
        <v>16.692505236110083</v>
      </c>
      <c r="AS318" s="27">
        <f t="shared" si="76"/>
        <v>16.700930101343612</v>
      </c>
      <c r="AT318" s="27">
        <f t="shared" si="76"/>
        <v>16.70402129701586</v>
      </c>
      <c r="AU318" s="27">
        <f t="shared" si="76"/>
        <v>16.706991905980683</v>
      </c>
      <c r="AV318" s="27">
        <f t="shared" si="76"/>
        <v>16.711060095736595</v>
      </c>
      <c r="AW318" s="27">
        <f t="shared" si="76"/>
        <v>16.715676896160037</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22.381101687842737</v>
      </c>
      <c r="L319" s="27">
        <f t="shared" ref="L319:AW319" si="77">L1388</f>
        <v>22.439281748993178</v>
      </c>
      <c r="M319" s="27">
        <f t="shared" si="77"/>
        <v>22.519539087339318</v>
      </c>
      <c r="N319" s="27">
        <f t="shared" si="77"/>
        <v>22.617313721478972</v>
      </c>
      <c r="O319" s="27">
        <f t="shared" si="77"/>
        <v>22.73246619889365</v>
      </c>
      <c r="P319" s="27">
        <f t="shared" si="77"/>
        <v>22.864295641209328</v>
      </c>
      <c r="Q319" s="27">
        <f t="shared" si="77"/>
        <v>23.006172492556328</v>
      </c>
      <c r="R319" s="27">
        <f t="shared" si="77"/>
        <v>23.157535130977113</v>
      </c>
      <c r="S319" s="27">
        <f t="shared" si="77"/>
        <v>23.294803890568687</v>
      </c>
      <c r="T319" s="27">
        <f t="shared" si="77"/>
        <v>23.361854335594984</v>
      </c>
      <c r="U319" s="27">
        <f t="shared" si="77"/>
        <v>23.432903969022341</v>
      </c>
      <c r="V319" s="27">
        <f t="shared" si="77"/>
        <v>23.509636271397255</v>
      </c>
      <c r="W319" s="27">
        <f t="shared" si="77"/>
        <v>23.592909045010366</v>
      </c>
      <c r="X319" s="27">
        <f t="shared" si="77"/>
        <v>23.682615660630262</v>
      </c>
      <c r="Y319" s="27">
        <f t="shared" si="77"/>
        <v>23.739270072535017</v>
      </c>
      <c r="Z319" s="27">
        <f t="shared" si="77"/>
        <v>23.801426823665945</v>
      </c>
      <c r="AA319" s="27">
        <f t="shared" si="77"/>
        <v>23.868616680059962</v>
      </c>
      <c r="AB319" s="27">
        <f t="shared" si="77"/>
        <v>23.940491920494591</v>
      </c>
      <c r="AC319" s="27">
        <f t="shared" si="77"/>
        <v>24.016494103582588</v>
      </c>
      <c r="AD319" s="27">
        <f t="shared" si="77"/>
        <v>24.066881550330596</v>
      </c>
      <c r="AE319" s="27">
        <f t="shared" si="77"/>
        <v>24.121388437100101</v>
      </c>
      <c r="AF319" s="27">
        <f t="shared" si="77"/>
        <v>24.179851748949488</v>
      </c>
      <c r="AG319" s="27">
        <f t="shared" si="77"/>
        <v>24.242966362674405</v>
      </c>
      <c r="AH319" s="27">
        <f t="shared" si="77"/>
        <v>24.308689597956107</v>
      </c>
      <c r="AI319" s="27">
        <f t="shared" si="77"/>
        <v>24.349235880096572</v>
      </c>
      <c r="AJ319" s="27">
        <f t="shared" si="77"/>
        <v>24.393570023026598</v>
      </c>
      <c r="AK319" s="27">
        <f t="shared" si="77"/>
        <v>24.43994273789292</v>
      </c>
      <c r="AL319" s="27">
        <f t="shared" si="77"/>
        <v>24.489106218104236</v>
      </c>
      <c r="AM319" s="27">
        <f t="shared" si="77"/>
        <v>24.540818315253986</v>
      </c>
      <c r="AN319" s="27">
        <f t="shared" si="77"/>
        <v>24.569213592687301</v>
      </c>
      <c r="AO319" s="27">
        <f t="shared" si="77"/>
        <v>24.599184914594268</v>
      </c>
      <c r="AP319" s="27">
        <f t="shared" si="77"/>
        <v>24.631449963840655</v>
      </c>
      <c r="AQ319" s="27">
        <f t="shared" si="77"/>
        <v>24.666126264122632</v>
      </c>
      <c r="AR319" s="27">
        <f t="shared" si="77"/>
        <v>24.703195470809415</v>
      </c>
      <c r="AS319" s="27">
        <f t="shared" si="77"/>
        <v>24.715663407151812</v>
      </c>
      <c r="AT319" s="27">
        <f t="shared" si="77"/>
        <v>24.720238059659035</v>
      </c>
      <c r="AU319" s="27">
        <f t="shared" si="77"/>
        <v>24.724634256208766</v>
      </c>
      <c r="AV319" s="27">
        <f t="shared" si="77"/>
        <v>24.730654759742006</v>
      </c>
      <c r="AW319" s="27">
        <f t="shared" si="77"/>
        <v>24.73748715078797</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5.5795235710196529</v>
      </c>
      <c r="M320" s="27">
        <f t="shared" si="78"/>
        <v>5.6203482259438022</v>
      </c>
      <c r="N320" s="27">
        <f t="shared" si="78"/>
        <v>5.6290756550083767</v>
      </c>
      <c r="O320" s="27">
        <f t="shared" si="78"/>
        <v>5.6165815405282293</v>
      </c>
      <c r="P320" s="27">
        <f t="shared" si="78"/>
        <v>5.5833231296706112</v>
      </c>
      <c r="Q320" s="27">
        <f t="shared" si="78"/>
        <v>5.5648827699457346</v>
      </c>
      <c r="R320" s="27">
        <f t="shared" si="78"/>
        <v>5.5483103177944031</v>
      </c>
      <c r="S320" s="27">
        <f t="shared" si="78"/>
        <v>5.2311191381526676</v>
      </c>
      <c r="T320" s="27">
        <f t="shared" si="78"/>
        <v>5.2959025395474395</v>
      </c>
      <c r="U320" s="27">
        <f t="shared" si="78"/>
        <v>5.3230521113321068</v>
      </c>
      <c r="V320" s="27">
        <f t="shared" si="78"/>
        <v>5.3403401009073859</v>
      </c>
      <c r="W320" s="27">
        <f t="shared" si="78"/>
        <v>5.3638381702397817</v>
      </c>
      <c r="X320" s="27">
        <f t="shared" si="78"/>
        <v>5.396367608704919</v>
      </c>
      <c r="Y320" s="27">
        <f t="shared" si="78"/>
        <v>5.4379574418624088</v>
      </c>
      <c r="Z320" s="27">
        <f t="shared" si="78"/>
        <v>5.4869454404583609</v>
      </c>
      <c r="AA320" s="27">
        <f t="shared" si="78"/>
        <v>5.5405093400211358</v>
      </c>
      <c r="AB320" s="27">
        <f t="shared" si="78"/>
        <v>5.5970694348623855</v>
      </c>
      <c r="AC320" s="27">
        <f t="shared" si="78"/>
        <v>5.6520829501212333</v>
      </c>
      <c r="AD320" s="27">
        <f t="shared" si="78"/>
        <v>5.7278621328095713</v>
      </c>
      <c r="AE320" s="27">
        <f t="shared" si="78"/>
        <v>5.8086304285708898</v>
      </c>
      <c r="AF320" s="27">
        <f t="shared" si="78"/>
        <v>5.8943694344234476</v>
      </c>
      <c r="AG320" s="27">
        <f t="shared" si="78"/>
        <v>5.9957157562256116</v>
      </c>
      <c r="AH320" s="27">
        <f t="shared" si="78"/>
        <v>6.0885147212172139</v>
      </c>
      <c r="AI320" s="27">
        <f t="shared" si="78"/>
        <v>6.193737522497603</v>
      </c>
      <c r="AJ320" s="27">
        <f t="shared" si="78"/>
        <v>6.3099936318591539</v>
      </c>
      <c r="AK320" s="27">
        <f t="shared" si="78"/>
        <v>6.4167041105400688</v>
      </c>
      <c r="AL320" s="27">
        <f t="shared" si="78"/>
        <v>6.5246629574302135</v>
      </c>
      <c r="AM320" s="27">
        <f t="shared" si="78"/>
        <v>6.6320511480139777</v>
      </c>
      <c r="AN320" s="27">
        <f t="shared" si="78"/>
        <v>6.755527296721481</v>
      </c>
      <c r="AO320" s="27">
        <f t="shared" si="78"/>
        <v>6.8696082133454697</v>
      </c>
      <c r="AP320" s="27">
        <f t="shared" si="78"/>
        <v>6.9843319054307971</v>
      </c>
      <c r="AQ320" s="27">
        <f t="shared" si="78"/>
        <v>7.1021442852932823</v>
      </c>
      <c r="AR320" s="27">
        <f t="shared" si="78"/>
        <v>7.2237212385094018</v>
      </c>
      <c r="AS320" s="27">
        <f t="shared" si="78"/>
        <v>7.3524477370748427</v>
      </c>
      <c r="AT320" s="27">
        <f t="shared" si="78"/>
        <v>7.3592473103348555</v>
      </c>
      <c r="AU320" s="27">
        <f t="shared" si="78"/>
        <v>7.3410637918136903</v>
      </c>
      <c r="AV320" s="27">
        <f t="shared" si="78"/>
        <v>7.3211493013508449</v>
      </c>
      <c r="AW320" s="27">
        <f t="shared" si="78"/>
        <v>7.2901505558898405</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1.8300977880312255</v>
      </c>
      <c r="M322" s="27">
        <f t="shared" si="80"/>
        <v>1.8309187348828151</v>
      </c>
      <c r="N322" s="27">
        <f t="shared" si="80"/>
        <v>1.8141094978660448</v>
      </c>
      <c r="O322" s="27">
        <f t="shared" si="80"/>
        <v>1.7866561368117297</v>
      </c>
      <c r="P322" s="27">
        <f t="shared" si="80"/>
        <v>1.7489975228040082</v>
      </c>
      <c r="Q322" s="27">
        <f t="shared" si="80"/>
        <v>1.721653192801009</v>
      </c>
      <c r="R322" s="27">
        <f t="shared" si="80"/>
        <v>1.6967284692901876</v>
      </c>
      <c r="S322" s="27">
        <f t="shared" si="80"/>
        <v>1.4981261490798357</v>
      </c>
      <c r="T322" s="27">
        <f t="shared" si="80"/>
        <v>1.5170711906378702</v>
      </c>
      <c r="U322" s="27">
        <f t="shared" si="80"/>
        <v>1.514656074238504</v>
      </c>
      <c r="V322" s="27">
        <f t="shared" si="80"/>
        <v>1.5071687495766388</v>
      </c>
      <c r="W322" s="27">
        <f t="shared" si="80"/>
        <v>1.5036791396317424</v>
      </c>
      <c r="X322" s="27">
        <f t="shared" si="80"/>
        <v>1.5055875970801837</v>
      </c>
      <c r="Y322" s="27">
        <f t="shared" si="80"/>
        <v>1.510361827763651</v>
      </c>
      <c r="Z322" s="27">
        <f t="shared" si="80"/>
        <v>1.5192553744544208</v>
      </c>
      <c r="AA322" s="27">
        <f t="shared" si="80"/>
        <v>1.5306113166979629</v>
      </c>
      <c r="AB322" s="27">
        <f t="shared" si="80"/>
        <v>1.5435021269900402</v>
      </c>
      <c r="AC322" s="27">
        <f t="shared" si="80"/>
        <v>1.5554947833745845</v>
      </c>
      <c r="AD322" s="27">
        <f t="shared" si="80"/>
        <v>1.5761713393306924</v>
      </c>
      <c r="AE322" s="27">
        <f t="shared" si="80"/>
        <v>1.5990231189454507</v>
      </c>
      <c r="AF322" s="27">
        <f t="shared" si="80"/>
        <v>1.6239561458547789</v>
      </c>
      <c r="AG322" s="27">
        <f t="shared" si="80"/>
        <v>1.656196579912576</v>
      </c>
      <c r="AH322" s="27">
        <f t="shared" si="80"/>
        <v>1.6835751841204845</v>
      </c>
      <c r="AI322" s="27">
        <f t="shared" si="80"/>
        <v>1.7144888544113861</v>
      </c>
      <c r="AJ322" s="27">
        <f t="shared" si="80"/>
        <v>1.7499736736602312</v>
      </c>
      <c r="AK322" s="27">
        <f t="shared" si="80"/>
        <v>1.7800516056467517</v>
      </c>
      <c r="AL322" s="27">
        <f t="shared" si="80"/>
        <v>1.8099754029871815</v>
      </c>
      <c r="AM322" s="27">
        <f t="shared" si="80"/>
        <v>1.838886780755973</v>
      </c>
      <c r="AN322" s="27">
        <f t="shared" si="80"/>
        <v>1.8724699813481924</v>
      </c>
      <c r="AO322" s="27">
        <f t="shared" si="80"/>
        <v>1.9008180318401502</v>
      </c>
      <c r="AP322" s="27">
        <f t="shared" si="80"/>
        <v>1.9286036487167406</v>
      </c>
      <c r="AQ322" s="27">
        <f t="shared" si="80"/>
        <v>1.9569095678441164</v>
      </c>
      <c r="AR322" s="27">
        <f t="shared" si="80"/>
        <v>1.9859906123663478</v>
      </c>
      <c r="AS322" s="27">
        <f t="shared" si="80"/>
        <v>2.0151015886626751</v>
      </c>
      <c r="AT322" s="27">
        <f t="shared" si="80"/>
        <v>1.9912114099696356</v>
      </c>
      <c r="AU322" s="27">
        <f t="shared" si="80"/>
        <v>1.9571549094483571</v>
      </c>
      <c r="AV322" s="27">
        <f t="shared" si="80"/>
        <v>1.9229785220375206</v>
      </c>
      <c r="AW322" s="27">
        <f t="shared" si="80"/>
        <v>1.8848553684818887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0.25358132281546897</v>
      </c>
      <c r="M323" s="27">
        <f t="shared" si="81"/>
        <v>0.25369507454499335</v>
      </c>
      <c r="N323" s="27">
        <f t="shared" si="81"/>
        <v>0.25136595935447842</v>
      </c>
      <c r="O323" s="27">
        <f t="shared" si="81"/>
        <v>0.24756197704412702</v>
      </c>
      <c r="P323" s="27">
        <f t="shared" si="81"/>
        <v>0.24234393830437845</v>
      </c>
      <c r="Q323" s="27">
        <f t="shared" si="81"/>
        <v>0.23855506351363695</v>
      </c>
      <c r="R323" s="27">
        <f t="shared" si="81"/>
        <v>0.23510145332951488</v>
      </c>
      <c r="S323" s="27">
        <f t="shared" si="81"/>
        <v>0.20758279317784045</v>
      </c>
      <c r="T323" s="27">
        <f t="shared" si="81"/>
        <v>0.21020784891557159</v>
      </c>
      <c r="U323" s="27">
        <f t="shared" si="81"/>
        <v>0.2098732064635071</v>
      </c>
      <c r="V323" s="27">
        <f t="shared" si="81"/>
        <v>0.20883575059392367</v>
      </c>
      <c r="W323" s="27">
        <f t="shared" si="81"/>
        <v>0.20835222457049252</v>
      </c>
      <c r="X323" s="27">
        <f t="shared" si="81"/>
        <v>0.20861666353516306</v>
      </c>
      <c r="Y323" s="27">
        <f t="shared" si="81"/>
        <v>0.20927818869521594</v>
      </c>
      <c r="Z323" s="27">
        <f t="shared" si="81"/>
        <v>0.21051049297377183</v>
      </c>
      <c r="AA323" s="27">
        <f t="shared" si="81"/>
        <v>0.21208399078070125</v>
      </c>
      <c r="AB323" s="27">
        <f t="shared" si="81"/>
        <v>0.21387016239809048</v>
      </c>
      <c r="AC323" s="27">
        <f t="shared" si="81"/>
        <v>0.2155318843508478</v>
      </c>
      <c r="AD323" s="27">
        <f t="shared" si="81"/>
        <v>0.21839686153671636</v>
      </c>
      <c r="AE323" s="27">
        <f t="shared" si="81"/>
        <v>0.22156324124674914</v>
      </c>
      <c r="AF323" s="27">
        <f t="shared" si="81"/>
        <v>0.22501800196325863</v>
      </c>
      <c r="AG323" s="27">
        <f t="shared" si="81"/>
        <v>0.22948528888638864</v>
      </c>
      <c r="AH323" s="27">
        <f t="shared" si="81"/>
        <v>0.23327891276664667</v>
      </c>
      <c r="AI323" s="27">
        <f t="shared" si="81"/>
        <v>0.23756236114668167</v>
      </c>
      <c r="AJ323" s="27">
        <f t="shared" si="81"/>
        <v>0.24247919535294019</v>
      </c>
      <c r="AK323" s="27">
        <f t="shared" si="81"/>
        <v>0.24664684247572086</v>
      </c>
      <c r="AL323" s="27">
        <f t="shared" si="81"/>
        <v>0.25079313245152118</v>
      </c>
      <c r="AM323" s="27">
        <f t="shared" si="81"/>
        <v>0.25479913992662712</v>
      </c>
      <c r="AN323" s="27">
        <f t="shared" si="81"/>
        <v>0.25945248276231986</v>
      </c>
      <c r="AO323" s="27">
        <f t="shared" si="81"/>
        <v>0.2633804346947265</v>
      </c>
      <c r="AP323" s="27">
        <f t="shared" si="81"/>
        <v>0.26723045491161851</v>
      </c>
      <c r="AQ323" s="27">
        <f t="shared" si="81"/>
        <v>0.27115256905369906</v>
      </c>
      <c r="AR323" s="27">
        <f t="shared" si="81"/>
        <v>0.27518208582981413</v>
      </c>
      <c r="AS323" s="27">
        <f t="shared" si="81"/>
        <v>0.27921575000117721</v>
      </c>
      <c r="AT323" s="27">
        <f t="shared" si="81"/>
        <v>0.27590548802780152</v>
      </c>
      <c r="AU323" s="27">
        <f t="shared" si="81"/>
        <v>0.27118656398498192</v>
      </c>
      <c r="AV323" s="27">
        <f t="shared" si="81"/>
        <v>0.26645102821996847</v>
      </c>
      <c r="AW323" s="27">
        <f t="shared" si="81"/>
        <v>0.26116862212573771</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7.3924283487896005</v>
      </c>
      <c r="M324" s="27">
        <f t="shared" si="82"/>
        <v>7.4507389435191715</v>
      </c>
      <c r="N324" s="27">
        <f t="shared" si="82"/>
        <v>7.4882097119910753</v>
      </c>
      <c r="O324" s="27">
        <f t="shared" si="82"/>
        <v>7.5131092090175455</v>
      </c>
      <c r="P324" s="27">
        <f t="shared" si="82"/>
        <v>7.5251923679492423</v>
      </c>
      <c r="Q324" s="27">
        <f t="shared" si="82"/>
        <v>7.5518885629203734</v>
      </c>
      <c r="R324" s="27">
        <f t="shared" si="82"/>
        <v>7.5825135825669054</v>
      </c>
      <c r="S324" s="27">
        <f t="shared" si="82"/>
        <v>7.3545861283831604</v>
      </c>
      <c r="T324" s="27">
        <f t="shared" si="82"/>
        <v>7.4319208106653187</v>
      </c>
      <c r="U324" s="27">
        <f t="shared" si="82"/>
        <v>7.4786665088648778</v>
      </c>
      <c r="V324" s="27">
        <f t="shared" si="82"/>
        <v>7.5186809140650803</v>
      </c>
      <c r="W324" s="27">
        <f t="shared" si="82"/>
        <v>7.5660014009486476</v>
      </c>
      <c r="X324" s="27">
        <f t="shared" si="82"/>
        <v>7.6231849108818368</v>
      </c>
      <c r="Y324" s="27">
        <f t="shared" si="82"/>
        <v>7.6804691876753424</v>
      </c>
      <c r="Z324" s="27">
        <f t="shared" si="82"/>
        <v>7.7460946483538748</v>
      </c>
      <c r="AA324" s="27">
        <f t="shared" si="82"/>
        <v>7.8175626193694123</v>
      </c>
      <c r="AB324" s="27">
        <f t="shared" si="82"/>
        <v>7.8934652081971901</v>
      </c>
      <c r="AC324" s="27">
        <f t="shared" si="82"/>
        <v>7.9696565668771848</v>
      </c>
      <c r="AD324" s="27">
        <f t="shared" si="82"/>
        <v>8.0583188590390158</v>
      </c>
      <c r="AE324" s="27">
        <f t="shared" si="82"/>
        <v>8.153191031891609</v>
      </c>
      <c r="AF324" s="27">
        <f t="shared" si="82"/>
        <v>8.2543024705569152</v>
      </c>
      <c r="AG324" s="27">
        <f t="shared" si="82"/>
        <v>8.3716215959433935</v>
      </c>
      <c r="AH324" s="27">
        <f t="shared" si="82"/>
        <v>8.4827190446094427</v>
      </c>
      <c r="AI324" s="27">
        <f t="shared" si="82"/>
        <v>8.598812123936737</v>
      </c>
      <c r="AJ324" s="27">
        <f t="shared" si="82"/>
        <v>8.726821281139344</v>
      </c>
      <c r="AK324" s="27">
        <f t="shared" si="82"/>
        <v>8.8473810210435584</v>
      </c>
      <c r="AL324" s="27">
        <f t="shared" si="82"/>
        <v>8.9706482832709469</v>
      </c>
      <c r="AM324" s="27">
        <f t="shared" si="82"/>
        <v>9.0949036332095492</v>
      </c>
      <c r="AN324" s="27">
        <f t="shared" si="82"/>
        <v>9.2276624574361712</v>
      </c>
      <c r="AO324" s="27">
        <f t="shared" si="82"/>
        <v>9.3527507069244837</v>
      </c>
      <c r="AP324" s="27">
        <f t="shared" si="82"/>
        <v>9.4797459075971382</v>
      </c>
      <c r="AQ324" s="27">
        <f t="shared" si="82"/>
        <v>9.6110139593304549</v>
      </c>
      <c r="AR324" s="27">
        <f t="shared" si="82"/>
        <v>9.7472377960546694</v>
      </c>
      <c r="AS324" s="27">
        <f t="shared" si="82"/>
        <v>9.882585224626105</v>
      </c>
      <c r="AT324" s="27">
        <f t="shared" si="82"/>
        <v>9.9006343052918346</v>
      </c>
      <c r="AU324" s="27">
        <f t="shared" si="82"/>
        <v>9.8949744116093381</v>
      </c>
      <c r="AV324" s="27">
        <f t="shared" si="82"/>
        <v>9.8881041992192689</v>
      </c>
      <c r="AW324" s="27">
        <f t="shared" si="82"/>
        <v>9.870857576580633</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2.1061581299686476</v>
      </c>
      <c r="M325" s="27">
        <f t="shared" si="83"/>
        <v>2.1227712545548472</v>
      </c>
      <c r="N325" s="27">
        <f t="shared" si="83"/>
        <v>2.1334469567638776</v>
      </c>
      <c r="O325" s="27">
        <f t="shared" si="83"/>
        <v>2.1405410097083362</v>
      </c>
      <c r="P325" s="27">
        <f t="shared" si="83"/>
        <v>2.1439835920667925</v>
      </c>
      <c r="Q325" s="27">
        <f t="shared" si="83"/>
        <v>2.151589537694508</v>
      </c>
      <c r="R325" s="27">
        <f t="shared" si="83"/>
        <v>2.1603148348588097</v>
      </c>
      <c r="S325" s="27">
        <f t="shared" si="83"/>
        <v>2.0953765983251063</v>
      </c>
      <c r="T325" s="27">
        <f t="shared" si="83"/>
        <v>2.1174098277501541</v>
      </c>
      <c r="U325" s="27">
        <f t="shared" si="83"/>
        <v>2.1307280268126019</v>
      </c>
      <c r="V325" s="27">
        <f t="shared" si="83"/>
        <v>2.1421284301512511</v>
      </c>
      <c r="W325" s="27">
        <f t="shared" si="83"/>
        <v>2.1556103908090396</v>
      </c>
      <c r="X325" s="27">
        <f t="shared" si="83"/>
        <v>2.1719024005064549</v>
      </c>
      <c r="Y325" s="27">
        <f t="shared" si="83"/>
        <v>2.1882231194360839</v>
      </c>
      <c r="Z325" s="27">
        <f t="shared" si="83"/>
        <v>2.2069203040443948</v>
      </c>
      <c r="AA325" s="27">
        <f t="shared" si="82"/>
        <v>2.2272820635481416</v>
      </c>
      <c r="AB325" s="27">
        <f t="shared" si="82"/>
        <v>2.2489072788363589</v>
      </c>
      <c r="AC325" s="27">
        <f t="shared" si="82"/>
        <v>2.2706147668153935</v>
      </c>
      <c r="AD325" s="27">
        <f t="shared" si="82"/>
        <v>2.2958753170226704</v>
      </c>
      <c r="AE325" s="27">
        <f t="shared" si="82"/>
        <v>2.3229051086870016</v>
      </c>
      <c r="AF325" s="27">
        <f t="shared" si="82"/>
        <v>2.3517125138494244</v>
      </c>
      <c r="AG325" s="27">
        <f t="shared" si="82"/>
        <v>2.3851376101878961</v>
      </c>
      <c r="AH325" s="27">
        <f t="shared" si="82"/>
        <v>2.4167901042922302</v>
      </c>
      <c r="AI325" s="27">
        <f t="shared" si="82"/>
        <v>2.449865890937942</v>
      </c>
      <c r="AJ325" s="27">
        <f t="shared" si="82"/>
        <v>2.4863366572994243</v>
      </c>
      <c r="AK325" s="27">
        <f t="shared" si="82"/>
        <v>2.5206850289529346</v>
      </c>
      <c r="AL325" s="27">
        <f t="shared" si="82"/>
        <v>2.5558047939678636</v>
      </c>
      <c r="AM325" s="27">
        <f t="shared" si="82"/>
        <v>2.5912060725623505</v>
      </c>
      <c r="AN325" s="27">
        <f t="shared" si="82"/>
        <v>2.6290300545852219</v>
      </c>
      <c r="AO325" s="27">
        <f t="shared" si="82"/>
        <v>2.6646686324912885</v>
      </c>
      <c r="AP325" s="27">
        <f t="shared" si="82"/>
        <v>2.7008505150532622</v>
      </c>
      <c r="AQ325" s="27">
        <f t="shared" si="82"/>
        <v>2.7382497648422079</v>
      </c>
      <c r="AR325" s="27">
        <f t="shared" si="82"/>
        <v>2.7770609548430158</v>
      </c>
      <c r="AS325" s="27">
        <f t="shared" si="82"/>
        <v>2.8156224496057964</v>
      </c>
      <c r="AT325" s="27">
        <f t="shared" si="82"/>
        <v>2.8207647676897869</v>
      </c>
      <c r="AU325" s="27">
        <f t="shared" si="82"/>
        <v>2.8191522216451439</v>
      </c>
      <c r="AV325" s="27">
        <f t="shared" si="82"/>
        <v>2.8171948467478511</v>
      </c>
      <c r="AW325" s="27">
        <f t="shared" si="82"/>
        <v>2.8122811549579518</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0.43500213637199753</v>
      </c>
      <c r="M326" s="27">
        <f t="shared" si="82"/>
        <v>0.43843338143569016</v>
      </c>
      <c r="N326" s="27">
        <f t="shared" si="82"/>
        <v>0.44063832189202168</v>
      </c>
      <c r="O326" s="27">
        <f t="shared" si="82"/>
        <v>0.44210351490980404</v>
      </c>
      <c r="P326" s="27">
        <f t="shared" si="82"/>
        <v>0.44281453971808249</v>
      </c>
      <c r="Q326" s="27">
        <f t="shared" si="82"/>
        <v>0.44438545813589125</v>
      </c>
      <c r="R326" s="27">
        <f t="shared" si="82"/>
        <v>0.44618756541973903</v>
      </c>
      <c r="S326" s="27">
        <f t="shared" si="82"/>
        <v>0.4327753380933837</v>
      </c>
      <c r="T326" s="27">
        <f t="shared" si="82"/>
        <v>0.43732604192454033</v>
      </c>
      <c r="U326" s="27">
        <f t="shared" si="82"/>
        <v>0.44007675895872556</v>
      </c>
      <c r="V326" s="27">
        <f t="shared" si="82"/>
        <v>0.44243137789129761</v>
      </c>
      <c r="W326" s="27">
        <f t="shared" si="82"/>
        <v>0.44521591795273563</v>
      </c>
      <c r="X326" s="27">
        <f t="shared" si="82"/>
        <v>0.44858084052114444</v>
      </c>
      <c r="Y326" s="27">
        <f t="shared" si="82"/>
        <v>0.45195169264306995</v>
      </c>
      <c r="Z326" s="27">
        <f t="shared" si="82"/>
        <v>0.45581337573942793</v>
      </c>
      <c r="AA326" s="27">
        <f t="shared" si="82"/>
        <v>0.460018857160025</v>
      </c>
      <c r="AB326" s="27">
        <f t="shared" si="82"/>
        <v>0.46448529048049886</v>
      </c>
      <c r="AC326" s="27">
        <f t="shared" si="82"/>
        <v>0.46896871625550957</v>
      </c>
      <c r="AD326" s="27">
        <f t="shared" si="82"/>
        <v>0.474185985153672</v>
      </c>
      <c r="AE326" s="27">
        <f t="shared" si="82"/>
        <v>0.47976867002066687</v>
      </c>
      <c r="AF326" s="27">
        <f t="shared" si="82"/>
        <v>0.48571850000288863</v>
      </c>
      <c r="AG326" s="27">
        <f t="shared" si="82"/>
        <v>0.49262205966860634</v>
      </c>
      <c r="AH326" s="27">
        <f t="shared" si="82"/>
        <v>0.4991595092365988</v>
      </c>
      <c r="AI326" s="27">
        <f t="shared" si="82"/>
        <v>0.50599092310260463</v>
      </c>
      <c r="AJ326" s="27">
        <f t="shared" si="82"/>
        <v>0.5135235300121368</v>
      </c>
      <c r="AK326" s="27">
        <f t="shared" si="82"/>
        <v>0.52061778131149139</v>
      </c>
      <c r="AL326" s="27">
        <f t="shared" si="82"/>
        <v>0.52787135481720149</v>
      </c>
      <c r="AM326" s="27">
        <f t="shared" si="82"/>
        <v>0.53518307163455714</v>
      </c>
      <c r="AN326" s="27">
        <f t="shared" si="82"/>
        <v>0.54299516928854008</v>
      </c>
      <c r="AO326" s="27">
        <f t="shared" si="82"/>
        <v>0.55035589748164571</v>
      </c>
      <c r="AP326" s="27">
        <f t="shared" si="82"/>
        <v>0.55782883884747447</v>
      </c>
      <c r="AQ326" s="27">
        <f t="shared" si="82"/>
        <v>0.56555321306487649</v>
      </c>
      <c r="AR326" s="27">
        <f t="shared" si="82"/>
        <v>0.57356920689044089</v>
      </c>
      <c r="AS326" s="27">
        <f t="shared" si="82"/>
        <v>0.58153362910775885</v>
      </c>
      <c r="AT326" s="27">
        <f t="shared" si="82"/>
        <v>0.582595714295291</v>
      </c>
      <c r="AU326" s="27">
        <f t="shared" si="82"/>
        <v>0.58226266191691678</v>
      </c>
      <c r="AV326" s="27">
        <f t="shared" si="82"/>
        <v>0.58185838920353994</v>
      </c>
      <c r="AW326" s="27">
        <f t="shared" si="82"/>
        <v>0.58084352408222484</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9.4871637196006525E-2</v>
      </c>
      <c r="L327" s="27">
        <f t="shared" si="82"/>
        <v>9.4048845784615517E-2</v>
      </c>
      <c r="M327" s="27">
        <f t="shared" si="82"/>
        <v>9.3735634002294274E-2</v>
      </c>
      <c r="N327" s="27">
        <f t="shared" si="82"/>
        <v>9.2483917307495084E-2</v>
      </c>
      <c r="O327" s="27">
        <f t="shared" si="82"/>
        <v>9.0667019955957356E-2</v>
      </c>
      <c r="P327" s="27">
        <f t="shared" si="82"/>
        <v>8.8322512540543865E-2</v>
      </c>
      <c r="Q327" s="27">
        <f t="shared" si="82"/>
        <v>8.6473330972337878E-2</v>
      </c>
      <c r="R327" s="27">
        <f t="shared" si="82"/>
        <v>8.4723794986300296E-2</v>
      </c>
      <c r="S327" s="27">
        <f t="shared" si="82"/>
        <v>7.4532236521614198E-2</v>
      </c>
      <c r="T327" s="27">
        <f t="shared" si="82"/>
        <v>7.5742875433824242E-2</v>
      </c>
      <c r="U327" s="27">
        <f t="shared" si="82"/>
        <v>7.5904634878193322E-2</v>
      </c>
      <c r="V327" s="27">
        <f t="shared" si="82"/>
        <v>7.5806928443022642E-2</v>
      </c>
      <c r="W327" s="27">
        <f t="shared" si="82"/>
        <v>7.5892286397700501E-2</v>
      </c>
      <c r="X327" s="27">
        <f t="shared" si="82"/>
        <v>7.6230801465466153E-2</v>
      </c>
      <c r="Y327" s="27">
        <f t="shared" si="82"/>
        <v>7.6674051999384291E-2</v>
      </c>
      <c r="Z327" s="27">
        <f t="shared" si="82"/>
        <v>7.7311114077535645E-2</v>
      </c>
      <c r="AA327" s="27">
        <f t="shared" si="82"/>
        <v>7.8061746179112407E-2</v>
      </c>
      <c r="AB327" s="27">
        <f t="shared" si="82"/>
        <v>7.8881069094071346E-2</v>
      </c>
      <c r="AC327" s="27">
        <f t="shared" si="82"/>
        <v>7.964979879873213E-2</v>
      </c>
      <c r="AD327" s="27">
        <f t="shared" si="82"/>
        <v>8.0141559774788873E-2</v>
      </c>
      <c r="AE327" s="27">
        <f t="shared" si="82"/>
        <v>8.0702746634930239E-2</v>
      </c>
      <c r="AF327" s="27">
        <f t="shared" si="82"/>
        <v>8.132576279000861E-2</v>
      </c>
      <c r="AG327" s="27">
        <f t="shared" si="82"/>
        <v>8.2256887791167577E-2</v>
      </c>
      <c r="AH327" s="27">
        <f t="shared" si="82"/>
        <v>8.291061437514162E-2</v>
      </c>
      <c r="AI327" s="27">
        <f t="shared" si="82"/>
        <v>8.3669505250008477E-2</v>
      </c>
      <c r="AJ327" s="27">
        <f t="shared" si="82"/>
        <v>8.4593210984080028E-2</v>
      </c>
      <c r="AK327" s="27">
        <f t="shared" si="82"/>
        <v>8.5215240839078665E-2</v>
      </c>
      <c r="AL327" s="27">
        <f t="shared" si="82"/>
        <v>8.578106616446779E-2</v>
      </c>
      <c r="AM327" s="27">
        <f t="shared" si="82"/>
        <v>8.6251014191196393E-2</v>
      </c>
      <c r="AN327" s="27">
        <f t="shared" si="82"/>
        <v>8.7308980908068726E-2</v>
      </c>
      <c r="AO327" s="27">
        <f t="shared" si="82"/>
        <v>8.8102031734706404E-2</v>
      </c>
      <c r="AP327" s="27">
        <f t="shared" si="82"/>
        <v>8.8840817700634192E-2</v>
      </c>
      <c r="AQ327" s="27">
        <f t="shared" si="82"/>
        <v>8.9572867586300398E-2</v>
      </c>
      <c r="AR327" s="27">
        <f t="shared" si="82"/>
        <v>9.0308232928721505E-2</v>
      </c>
      <c r="AS327" s="27">
        <f t="shared" si="82"/>
        <v>9.1000814242625849E-2</v>
      </c>
      <c r="AT327" s="27">
        <f t="shared" si="82"/>
        <v>8.9367283067039061E-2</v>
      </c>
      <c r="AU327" s="27">
        <f t="shared" si="82"/>
        <v>8.7294816512801618E-2</v>
      </c>
      <c r="AV327" s="27">
        <f t="shared" si="82"/>
        <v>8.5221774923965918E-2</v>
      </c>
      <c r="AW327" s="27">
        <f t="shared" si="82"/>
        <v>8.298664847702153E-2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6.968944973410629E-2</v>
      </c>
      <c r="L328" s="27">
        <f t="shared" si="82"/>
        <v>6.9085055392441017E-2</v>
      </c>
      <c r="M328" s="27">
        <f t="shared" si="82"/>
        <v>6.8854980763127821E-2</v>
      </c>
      <c r="N328" s="27">
        <f t="shared" si="82"/>
        <v>6.7935512624264269E-2</v>
      </c>
      <c r="O328" s="27">
        <f t="shared" si="82"/>
        <v>6.6600882165738284E-2</v>
      </c>
      <c r="P328" s="27">
        <f t="shared" si="82"/>
        <v>6.4878687456057696E-2</v>
      </c>
      <c r="Q328" s="27">
        <f t="shared" si="82"/>
        <v>6.3520342119606055E-2</v>
      </c>
      <c r="R328" s="27">
        <f t="shared" si="82"/>
        <v>6.2235193009076005E-2</v>
      </c>
      <c r="S328" s="27">
        <f t="shared" si="82"/>
        <v>5.4748823822998088E-2</v>
      </c>
      <c r="T328" s="27">
        <f t="shared" si="82"/>
        <v>5.5638117632108908E-2</v>
      </c>
      <c r="U328" s="27">
        <f t="shared" si="82"/>
        <v>5.5756940570139218E-2</v>
      </c>
      <c r="V328" s="27">
        <f t="shared" si="82"/>
        <v>5.5685168775071965E-2</v>
      </c>
      <c r="W328" s="27">
        <f t="shared" si="82"/>
        <v>5.5747869800033094E-2</v>
      </c>
      <c r="X328" s="27">
        <f t="shared" si="82"/>
        <v>5.599653135470356E-2</v>
      </c>
      <c r="Y328" s="27">
        <f t="shared" si="82"/>
        <v>5.6322127989441549E-2</v>
      </c>
      <c r="Z328" s="27">
        <f t="shared" si="82"/>
        <v>5.6790091935094891E-2</v>
      </c>
      <c r="AA328" s="27">
        <f t="shared" si="82"/>
        <v>5.7341480523483673E-2</v>
      </c>
      <c r="AB328" s="27">
        <f t="shared" si="82"/>
        <v>5.7943327026670585E-2</v>
      </c>
      <c r="AC328" s="27">
        <f t="shared" si="82"/>
        <v>5.8508009493374417E-2</v>
      </c>
      <c r="AD328" s="27">
        <f t="shared" si="82"/>
        <v>5.8869240234563143E-2</v>
      </c>
      <c r="AE328" s="27">
        <f t="shared" si="82"/>
        <v>5.9281468848268432E-2</v>
      </c>
      <c r="AF328" s="27">
        <f t="shared" si="82"/>
        <v>5.9739115140733788E-2</v>
      </c>
      <c r="AG328" s="27">
        <f t="shared" si="82"/>
        <v>6.0423087620626544E-2</v>
      </c>
      <c r="AH328" s="27">
        <f t="shared" si="82"/>
        <v>6.0903292740514849E-2</v>
      </c>
      <c r="AI328" s="27">
        <f t="shared" si="82"/>
        <v>6.1460747940412383E-2</v>
      </c>
      <c r="AJ328" s="27">
        <f t="shared" si="82"/>
        <v>6.2139270481250258E-2</v>
      </c>
      <c r="AK328" s="27">
        <f t="shared" si="82"/>
        <v>6.2596192271515999E-2</v>
      </c>
      <c r="AL328" s="27">
        <f t="shared" si="82"/>
        <v>6.3011828142651272E-2</v>
      </c>
      <c r="AM328" s="27">
        <f t="shared" si="82"/>
        <v>6.3357035839643805E-2</v>
      </c>
      <c r="AN328" s="27">
        <f t="shared" si="82"/>
        <v>6.4134181892088374E-2</v>
      </c>
      <c r="AO328" s="27">
        <f t="shared" si="82"/>
        <v>6.4716729820563326E-2</v>
      </c>
      <c r="AP328" s="27">
        <f t="shared" si="82"/>
        <v>6.5259416644133331E-2</v>
      </c>
      <c r="AQ328" s="27">
        <f t="shared" si="82"/>
        <v>6.5797155374251307E-2</v>
      </c>
      <c r="AR328" s="27">
        <f t="shared" si="82"/>
        <v>6.6337329525151464E-2</v>
      </c>
      <c r="AS328" s="27">
        <f t="shared" si="82"/>
        <v>6.684607599657999E-2</v>
      </c>
      <c r="AT328" s="27">
        <f t="shared" si="82"/>
        <v>6.5646140039799211E-2</v>
      </c>
      <c r="AU328" s="27">
        <f t="shared" si="82"/>
        <v>6.412377721329128E-2</v>
      </c>
      <c r="AV328" s="27">
        <f t="shared" si="82"/>
        <v>6.2600991986096338E-2</v>
      </c>
      <c r="AW328" s="27">
        <f t="shared" si="82"/>
        <v>6.0959144783102562E-2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0.48695387967725967</v>
      </c>
      <c r="M329" s="27">
        <f t="shared" si="82"/>
        <v>0.50580611066616821</v>
      </c>
      <c r="N329" s="27">
        <f t="shared" si="82"/>
        <v>0.51986569055899423</v>
      </c>
      <c r="O329" s="27">
        <f t="shared" si="82"/>
        <v>0.53070826286138573</v>
      </c>
      <c r="P329" s="27">
        <f t="shared" si="82"/>
        <v>0.53817886796858139</v>
      </c>
      <c r="Q329" s="27">
        <f t="shared" si="82"/>
        <v>0.54837935702304763</v>
      </c>
      <c r="R329" s="27">
        <f t="shared" si="82"/>
        <v>0.5590724478102268</v>
      </c>
      <c r="S329" s="27">
        <f t="shared" si="82"/>
        <v>0.51169796682687108</v>
      </c>
      <c r="T329" s="27">
        <f t="shared" si="82"/>
        <v>0.5325379888835422</v>
      </c>
      <c r="U329" s="27">
        <f t="shared" si="82"/>
        <v>0.54635641265898882</v>
      </c>
      <c r="V329" s="27">
        <f t="shared" si="82"/>
        <v>0.55845406828956323</v>
      </c>
      <c r="W329" s="27">
        <f t="shared" si="82"/>
        <v>0.57204449891076126</v>
      </c>
      <c r="X329" s="27">
        <f t="shared" si="82"/>
        <v>0.58777208809358217</v>
      </c>
      <c r="Y329" s="27">
        <f t="shared" si="82"/>
        <v>0.60460927816492771</v>
      </c>
      <c r="Z329" s="27">
        <f t="shared" si="82"/>
        <v>0.62334145248933948</v>
      </c>
      <c r="AA329" s="27">
        <f t="shared" si="82"/>
        <v>0.64342396041395933</v>
      </c>
      <c r="AB329" s="27">
        <f t="shared" si="82"/>
        <v>0.66455461770484803</v>
      </c>
      <c r="AC329" s="27">
        <f t="shared" si="82"/>
        <v>0.68575948234334294</v>
      </c>
      <c r="AD329" s="27">
        <f t="shared" si="82"/>
        <v>0.71287543837821099</v>
      </c>
      <c r="AE329" s="27">
        <f t="shared" si="82"/>
        <v>0.7417193725046457</v>
      </c>
      <c r="AF329" s="27">
        <f t="shared" si="82"/>
        <v>0.77234362236743315</v>
      </c>
      <c r="AG329" s="27">
        <f t="shared" si="82"/>
        <v>0.80729135132689867</v>
      </c>
      <c r="AH329" s="27">
        <f t="shared" si="82"/>
        <v>0.84100198525996428</v>
      </c>
      <c r="AI329" s="27">
        <f t="shared" si="82"/>
        <v>0.87729357775588912</v>
      </c>
      <c r="AJ329" s="27">
        <f t="shared" si="82"/>
        <v>0.91701174068829661</v>
      </c>
      <c r="AK329" s="27">
        <f t="shared" si="82"/>
        <v>0.95520794324489366</v>
      </c>
      <c r="AL329" s="27">
        <f t="shared" si="82"/>
        <v>0.99449350898331523</v>
      </c>
      <c r="AM329" s="27">
        <f t="shared" si="82"/>
        <v>1.0344329037460425</v>
      </c>
      <c r="AN329" s="27">
        <f t="shared" si="82"/>
        <v>1.0766661756255453</v>
      </c>
      <c r="AO329" s="27">
        <f t="shared" si="82"/>
        <v>1.1172061166332292</v>
      </c>
      <c r="AP329" s="27">
        <f t="shared" si="82"/>
        <v>1.1585952153643599</v>
      </c>
      <c r="AQ329" s="27">
        <f t="shared" si="82"/>
        <v>1.201487975498347</v>
      </c>
      <c r="AR329" s="27">
        <f t="shared" si="82"/>
        <v>1.2460958696613949</v>
      </c>
      <c r="AS329" s="27">
        <f t="shared" si="82"/>
        <v>1.2918539906518716</v>
      </c>
      <c r="AT329" s="27">
        <f t="shared" si="82"/>
        <v>1.3054468368208498</v>
      </c>
      <c r="AU329" s="27">
        <f t="shared" si="82"/>
        <v>1.3123681290561504</v>
      </c>
      <c r="AV329" s="27">
        <f t="shared" si="82"/>
        <v>1.3188161369223268</v>
      </c>
      <c r="AW329" s="27">
        <f t="shared" si="82"/>
        <v>1.3221908604573658</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3.677952184356148E-2</v>
      </c>
      <c r="T330" s="27">
        <f t="shared" si="82"/>
        <v>3.6834860219034628E-2</v>
      </c>
      <c r="U330" s="27">
        <f t="shared" si="82"/>
        <v>3.6896376631612285E-2</v>
      </c>
      <c r="V330" s="27">
        <f t="shared" si="82"/>
        <v>3.6965707972549396E-2</v>
      </c>
      <c r="W330" s="27">
        <f t="shared" si="82"/>
        <v>3.7043658540968798E-2</v>
      </c>
      <c r="X330" s="27">
        <f t="shared" si="82"/>
        <v>3.7130040360762007E-2</v>
      </c>
      <c r="Y330" s="27">
        <f t="shared" si="82"/>
        <v>3.7183149704801598E-2</v>
      </c>
      <c r="Z330" s="27">
        <f t="shared" si="82"/>
        <v>3.7243398425268893E-2</v>
      </c>
      <c r="AA330" s="27">
        <f t="shared" si="82"/>
        <v>3.731024170777434E-2</v>
      </c>
      <c r="AB330" s="27">
        <f t="shared" si="82"/>
        <v>3.7383266626162065E-2</v>
      </c>
      <c r="AC330" s="27">
        <f t="shared" si="82"/>
        <v>3.7461839315427355E-2</v>
      </c>
      <c r="AD330" s="27">
        <f t="shared" si="82"/>
        <v>3.751421839603386E-2</v>
      </c>
      <c r="AE330" s="27">
        <f t="shared" si="82"/>
        <v>3.7571937103938628E-2</v>
      </c>
      <c r="AF330" s="27">
        <f t="shared" si="82"/>
        <v>3.7634795424894132E-2</v>
      </c>
      <c r="AG330" s="27">
        <f t="shared" si="82"/>
        <v>3.7703515641667906E-2</v>
      </c>
      <c r="AH330" s="27">
        <f t="shared" si="82"/>
        <v>3.7775887703186586E-2</v>
      </c>
      <c r="AI330" s="27">
        <f t="shared" si="82"/>
        <v>3.7821975285738392E-2</v>
      </c>
      <c r="AJ330" s="27">
        <f t="shared" si="82"/>
        <v>3.787282708585004E-2</v>
      </c>
      <c r="AK330" s="27">
        <f t="shared" si="82"/>
        <v>3.7926542543058335E-2</v>
      </c>
      <c r="AL330" s="27">
        <f t="shared" si="82"/>
        <v>3.7983917088643106E-2</v>
      </c>
      <c r="AM330" s="27">
        <f t="shared" si="82"/>
        <v>3.8044675703025055E-2</v>
      </c>
      <c r="AN330" s="27">
        <f t="shared" si="82"/>
        <v>3.808070756949597E-2</v>
      </c>
      <c r="AO330" s="27">
        <f t="shared" si="82"/>
        <v>3.8118944366269662E-2</v>
      </c>
      <c r="AP330" s="27">
        <f t="shared" si="82"/>
        <v>3.8160155502344681E-2</v>
      </c>
      <c r="AQ330" s="27">
        <f t="shared" si="82"/>
        <v>3.8204461659089209E-2</v>
      </c>
      <c r="AR330" s="27">
        <f t="shared" si="82"/>
        <v>3.8251836865412295E-2</v>
      </c>
      <c r="AS330" s="27">
        <f t="shared" si="82"/>
        <v>3.8272701128160079E-2</v>
      </c>
      <c r="AT330" s="27">
        <f t="shared" si="82"/>
        <v>3.82852404134746E-2</v>
      </c>
      <c r="AU330" s="27">
        <f t="shared" si="82"/>
        <v>3.8297878043177927E-2</v>
      </c>
      <c r="AV330" s="27">
        <f t="shared" si="82"/>
        <v>3.8312584557463551E-2</v>
      </c>
      <c r="AW330" s="27">
        <f t="shared" si="82"/>
        <v>3.8328460211067915E-2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4.2003967051393596E-3</v>
      </c>
      <c r="T331" s="27">
        <f t="shared" si="84"/>
        <v>4.2067166113902849E-3</v>
      </c>
      <c r="U331" s="27">
        <f t="shared" si="84"/>
        <v>4.2137420789263294E-3</v>
      </c>
      <c r="V331" s="27">
        <f t="shared" si="84"/>
        <v>4.2216600485310944E-3</v>
      </c>
      <c r="W331" s="27">
        <f t="shared" si="84"/>
        <v>4.2305623749981239E-3</v>
      </c>
      <c r="X331" s="27">
        <f t="shared" si="84"/>
        <v>4.2404275905598334E-3</v>
      </c>
      <c r="Y331" s="27">
        <f t="shared" si="84"/>
        <v>4.2464929307963074E-3</v>
      </c>
      <c r="Z331" s="27">
        <f t="shared" si="84"/>
        <v>4.2533736218508594E-3</v>
      </c>
      <c r="AA331" s="27">
        <f t="shared" si="84"/>
        <v>4.2610074433233293E-3</v>
      </c>
      <c r="AB331" s="27">
        <f t="shared" si="84"/>
        <v>4.2693472370784937E-3</v>
      </c>
      <c r="AC331" s="27">
        <f t="shared" si="84"/>
        <v>4.27832061271148E-3</v>
      </c>
      <c r="AD331" s="27">
        <f t="shared" si="84"/>
        <v>4.2843025533830731E-3</v>
      </c>
      <c r="AE331" s="27">
        <f t="shared" si="84"/>
        <v>4.2908943049436111E-3</v>
      </c>
      <c r="AF331" s="27">
        <f t="shared" si="84"/>
        <v>4.2980730248126479E-3</v>
      </c>
      <c r="AG331" s="27">
        <f t="shared" si="84"/>
        <v>4.305921201125021E-3</v>
      </c>
      <c r="AH331" s="27">
        <f t="shared" si="84"/>
        <v>4.3141864355138804E-3</v>
      </c>
      <c r="AI331" s="27">
        <f t="shared" si="84"/>
        <v>4.3194498571190289E-3</v>
      </c>
      <c r="AJ331" s="27">
        <f t="shared" si="84"/>
        <v>4.3252573750782869E-3</v>
      </c>
      <c r="AK331" s="27">
        <f t="shared" si="84"/>
        <v>4.3313919363276799E-3</v>
      </c>
      <c r="AL331" s="27">
        <f t="shared" si="84"/>
        <v>4.337944382910814E-3</v>
      </c>
      <c r="AM331" s="27">
        <f t="shared" si="84"/>
        <v>4.3448833062808435E-3</v>
      </c>
      <c r="AN331" s="27">
        <f t="shared" si="84"/>
        <v>4.3489983171787058E-3</v>
      </c>
      <c r="AO331" s="27">
        <f t="shared" si="84"/>
        <v>4.3533651416270075E-3</v>
      </c>
      <c r="AP331" s="27">
        <f t="shared" si="84"/>
        <v>4.3580716498007903E-3</v>
      </c>
      <c r="AQ331" s="27">
        <f t="shared" si="84"/>
        <v>4.3631316240875326E-3</v>
      </c>
      <c r="AR331" s="27">
        <f t="shared" si="84"/>
        <v>4.3685420984648574E-3</v>
      </c>
      <c r="AS331" s="27">
        <f t="shared" si="84"/>
        <v>4.3709248967207367E-3</v>
      </c>
      <c r="AT331" s="27">
        <f t="shared" si="84"/>
        <v>4.372356942872504E-3</v>
      </c>
      <c r="AU331" s="27">
        <f t="shared" si="84"/>
        <v>4.3738002204222349E-3</v>
      </c>
      <c r="AV331" s="27">
        <f t="shared" si="84"/>
        <v>4.3754797744526581E-3</v>
      </c>
      <c r="AW331" s="27">
        <f t="shared" si="84"/>
        <v>4.3772928497660176E-3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1.5789672763163298E-2</v>
      </c>
      <c r="L332" s="27">
        <f t="shared" si="84"/>
        <v>1.5830718290757023E-2</v>
      </c>
      <c r="M332" s="27">
        <f t="shared" si="84"/>
        <v>1.5887339145574744E-2</v>
      </c>
      <c r="N332" s="27">
        <f t="shared" si="84"/>
        <v>1.5956318300360574E-2</v>
      </c>
      <c r="O332" s="27">
        <f t="shared" si="84"/>
        <v>1.6037557372574476E-2</v>
      </c>
      <c r="P332" s="27">
        <f t="shared" si="84"/>
        <v>1.6130561898613765E-2</v>
      </c>
      <c r="Q332" s="27">
        <f t="shared" si="84"/>
        <v>1.623065478441902E-2</v>
      </c>
      <c r="R332" s="27">
        <f t="shared" si="84"/>
        <v>1.6337439810579345E-2</v>
      </c>
      <c r="S332" s="27">
        <f t="shared" si="84"/>
        <v>1.6434281727692551E-2</v>
      </c>
      <c r="T332" s="27">
        <f t="shared" si="84"/>
        <v>1.6481585234032672E-2</v>
      </c>
      <c r="U332" s="27">
        <f t="shared" si="84"/>
        <v>1.6531710133039321E-2</v>
      </c>
      <c r="V332" s="27">
        <f t="shared" si="84"/>
        <v>1.6585844105609673E-2</v>
      </c>
      <c r="W332" s="27">
        <f t="shared" si="84"/>
        <v>1.664459232380602E-2</v>
      </c>
      <c r="X332" s="27">
        <f t="shared" si="84"/>
        <v>1.6707879561632135E-2</v>
      </c>
      <c r="Y332" s="27">
        <f t="shared" si="84"/>
        <v>1.6747848756939958E-2</v>
      </c>
      <c r="Z332" s="27">
        <f t="shared" si="84"/>
        <v>1.6791699804759995E-2</v>
      </c>
      <c r="AA332" s="27">
        <f t="shared" si="84"/>
        <v>1.6839101664608638E-2</v>
      </c>
      <c r="AB332" s="27">
        <f t="shared" si="84"/>
        <v>1.6889809022184919E-2</v>
      </c>
      <c r="AC332" s="27">
        <f t="shared" si="84"/>
        <v>1.6943427901942632E-2</v>
      </c>
      <c r="AD332" s="27">
        <f t="shared" si="84"/>
        <v>1.697897580778833E-2</v>
      </c>
      <c r="AE332" s="27">
        <f t="shared" si="84"/>
        <v>1.701742994277386E-2</v>
      </c>
      <c r="AF332" s="27">
        <f t="shared" si="84"/>
        <v>1.7058675301274421E-2</v>
      </c>
      <c r="AG332" s="27">
        <f t="shared" si="84"/>
        <v>1.7103202112831298E-2</v>
      </c>
      <c r="AH332" s="27">
        <f t="shared" si="84"/>
        <v>1.714956928422922E-2</v>
      </c>
      <c r="AI332" s="27">
        <f t="shared" si="84"/>
        <v>1.7178174333957786E-2</v>
      </c>
      <c r="AJ332" s="27">
        <f t="shared" si="84"/>
        <v>1.7209451686559272E-2</v>
      </c>
      <c r="AK332" s="27">
        <f t="shared" si="84"/>
        <v>1.7242167233947919E-2</v>
      </c>
      <c r="AL332" s="27">
        <f t="shared" si="84"/>
        <v>1.7276851642037468E-2</v>
      </c>
      <c r="AM332" s="27">
        <f t="shared" si="84"/>
        <v>1.7313334077231221E-2</v>
      </c>
      <c r="AN332" s="27">
        <f t="shared" si="84"/>
        <v>1.733336669872344E-2</v>
      </c>
      <c r="AO332" s="27">
        <f t="shared" si="84"/>
        <v>1.735451120589698E-2</v>
      </c>
      <c r="AP332" s="27">
        <f t="shared" si="84"/>
        <v>1.737727391777745E-2</v>
      </c>
      <c r="AQ332" s="27">
        <f t="shared" si="84"/>
        <v>1.7401737746311277E-2</v>
      </c>
      <c r="AR332" s="27">
        <f t="shared" si="84"/>
        <v>1.7427889749520854E-2</v>
      </c>
      <c r="AS332" s="27">
        <f t="shared" si="84"/>
        <v>1.7436685770271944E-2</v>
      </c>
      <c r="AT332" s="27">
        <f t="shared" si="84"/>
        <v>1.7439913147864951E-2</v>
      </c>
      <c r="AU332" s="27">
        <f t="shared" si="84"/>
        <v>1.7443014626330623E-2</v>
      </c>
      <c r="AV332" s="27">
        <f t="shared" si="84"/>
        <v>1.7447262039258955E-2</v>
      </c>
      <c r="AW332" s="27">
        <f t="shared" si="84"/>
        <v>1.745208223177273E-2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2.6592218800664796E-2</v>
      </c>
      <c r="L333" s="27">
        <f t="shared" si="84"/>
        <v>2.6661345733624889E-2</v>
      </c>
      <c r="M333" s="27">
        <f t="shared" si="84"/>
        <v>2.6756703894783632E-2</v>
      </c>
      <c r="N333" s="27">
        <f t="shared" si="84"/>
        <v>2.6872875319249701E-2</v>
      </c>
      <c r="O333" s="27">
        <f t="shared" si="84"/>
        <v>2.7009694315810226E-2</v>
      </c>
      <c r="P333" s="27">
        <f t="shared" si="84"/>
        <v>2.7166328132291764E-2</v>
      </c>
      <c r="Q333" s="27">
        <f t="shared" si="84"/>
        <v>2.7334899828466049E-2</v>
      </c>
      <c r="R333" s="27">
        <f t="shared" si="84"/>
        <v>2.7514742110372921E-2</v>
      </c>
      <c r="S333" s="27">
        <f t="shared" si="84"/>
        <v>2.7677838679097139E-2</v>
      </c>
      <c r="T333" s="27">
        <f t="shared" si="84"/>
        <v>2.7757505003377762E-2</v>
      </c>
      <c r="U333" s="27">
        <f t="shared" si="84"/>
        <v>2.7841922983518282E-2</v>
      </c>
      <c r="V333" s="27">
        <f t="shared" si="84"/>
        <v>2.7933092855416987E-2</v>
      </c>
      <c r="W333" s="27">
        <f t="shared" si="84"/>
        <v>2.8032033821189951E-2</v>
      </c>
      <c r="X333" s="27">
        <f t="shared" si="84"/>
        <v>2.8138619188778323E-2</v>
      </c>
      <c r="Y333" s="27">
        <f t="shared" si="84"/>
        <v>2.8205933413895875E-2</v>
      </c>
      <c r="Z333" s="27">
        <f t="shared" si="84"/>
        <v>2.827978527110404E-2</v>
      </c>
      <c r="AA333" s="27">
        <f t="shared" si="84"/>
        <v>2.8359617237704034E-2</v>
      </c>
      <c r="AB333" s="27">
        <f t="shared" si="84"/>
        <v>2.8445016166972394E-2</v>
      </c>
      <c r="AC333" s="27">
        <f t="shared" si="84"/>
        <v>2.8535318543959586E-2</v>
      </c>
      <c r="AD333" s="27">
        <f t="shared" si="84"/>
        <v>2.8595186642832383E-2</v>
      </c>
      <c r="AE333" s="27">
        <f t="shared" si="84"/>
        <v>2.8659949275134131E-2</v>
      </c>
      <c r="AF333" s="27">
        <f t="shared" si="84"/>
        <v>2.8729412753840135E-2</v>
      </c>
      <c r="AG333" s="27">
        <f t="shared" si="84"/>
        <v>2.8804402700318244E-2</v>
      </c>
      <c r="AH333" s="27">
        <f t="shared" si="84"/>
        <v>2.8882492093649934E-2</v>
      </c>
      <c r="AI333" s="27">
        <f t="shared" si="84"/>
        <v>2.8930667363181839E-2</v>
      </c>
      <c r="AJ333" s="27">
        <f t="shared" si="84"/>
        <v>2.8983343198606671E-2</v>
      </c>
      <c r="AK333" s="27">
        <f t="shared" si="84"/>
        <v>2.90384411735547E-2</v>
      </c>
      <c r="AL333" s="27">
        <f t="shared" si="84"/>
        <v>2.909685501041652E-2</v>
      </c>
      <c r="AM333" s="27">
        <f t="shared" si="84"/>
        <v>2.915829699934213E-2</v>
      </c>
      <c r="AN333" s="27">
        <f t="shared" si="84"/>
        <v>2.9192034991374152E-2</v>
      </c>
      <c r="AO333" s="27">
        <f t="shared" si="84"/>
        <v>2.9227645568592885E-2</v>
      </c>
      <c r="AP333" s="27">
        <f t="shared" si="84"/>
        <v>2.9265981449513357E-2</v>
      </c>
      <c r="AQ333" s="27">
        <f t="shared" si="84"/>
        <v>2.9307182270507649E-2</v>
      </c>
      <c r="AR333" s="27">
        <f t="shared" si="84"/>
        <v>2.9351226235310213E-2</v>
      </c>
      <c r="AS333" s="27">
        <f t="shared" si="84"/>
        <v>2.9366040076730274E-2</v>
      </c>
      <c r="AT333" s="27">
        <f t="shared" si="84"/>
        <v>2.9371475473169002E-2</v>
      </c>
      <c r="AU333" s="27">
        <f t="shared" si="84"/>
        <v>2.9376698836262195E-2</v>
      </c>
      <c r="AV333" s="27">
        <f t="shared" si="84"/>
        <v>2.9383852127886485E-2</v>
      </c>
      <c r="AW333" s="27">
        <f t="shared" si="84"/>
        <v>2.9391970067752009E-2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4.1536453250924088E-3</v>
      </c>
      <c r="M334" s="27">
        <f t="shared" si="84"/>
        <v>4.1840370126470534E-3</v>
      </c>
      <c r="N334" s="27">
        <f t="shared" si="84"/>
        <v>4.1905340987284578E-3</v>
      </c>
      <c r="O334" s="27">
        <f t="shared" si="84"/>
        <v>4.1812329246154606E-3</v>
      </c>
      <c r="P334" s="27">
        <f t="shared" si="84"/>
        <v>4.1564738854214557E-3</v>
      </c>
      <c r="Q334" s="27">
        <f t="shared" si="84"/>
        <v>4.1427460620707141E-3</v>
      </c>
      <c r="R334" s="27">
        <f t="shared" si="84"/>
        <v>4.130408792135833E-3</v>
      </c>
      <c r="S334" s="27">
        <f t="shared" si="84"/>
        <v>3.8942775806247638E-3</v>
      </c>
      <c r="T334" s="27">
        <f t="shared" si="84"/>
        <v>3.9425052238853163E-3</v>
      </c>
      <c r="U334" s="27">
        <f t="shared" si="84"/>
        <v>3.962716571769458E-3</v>
      </c>
      <c r="V334" s="27">
        <f t="shared" si="84"/>
        <v>3.9755865195643877E-3</v>
      </c>
      <c r="W334" s="27">
        <f t="shared" si="84"/>
        <v>3.9930795267340601E-3</v>
      </c>
      <c r="X334" s="27">
        <f t="shared" si="84"/>
        <v>4.0172958864803281E-3</v>
      </c>
      <c r="Y334" s="27">
        <f t="shared" si="84"/>
        <v>4.0482572067197936E-3</v>
      </c>
      <c r="Z334" s="27">
        <f t="shared" si="84"/>
        <v>4.0847260501190022E-3</v>
      </c>
      <c r="AA334" s="27">
        <f t="shared" si="84"/>
        <v>4.1246013975712904E-3</v>
      </c>
      <c r="AB334" s="27">
        <f t="shared" si="84"/>
        <v>4.166707245953109E-3</v>
      </c>
      <c r="AC334" s="27">
        <f t="shared" si="84"/>
        <v>4.2076617517569177E-3</v>
      </c>
      <c r="AD334" s="27">
        <f t="shared" si="84"/>
        <v>4.2640751433137931E-3</v>
      </c>
      <c r="AE334" s="27">
        <f t="shared" si="84"/>
        <v>4.3242026523805516E-3</v>
      </c>
      <c r="AF334" s="27">
        <f t="shared" si="84"/>
        <v>4.3880305789596773E-3</v>
      </c>
      <c r="AG334" s="27">
        <f t="shared" si="84"/>
        <v>4.4634772851901774E-3</v>
      </c>
      <c r="AH334" s="27">
        <f t="shared" si="84"/>
        <v>4.5325609591283702E-3</v>
      </c>
      <c r="AI334" s="27">
        <f t="shared" si="84"/>
        <v>4.6108934889704384E-3</v>
      </c>
      <c r="AJ334" s="27">
        <f t="shared" si="84"/>
        <v>4.6974397037173703E-3</v>
      </c>
      <c r="AK334" s="27">
        <f t="shared" si="84"/>
        <v>4.7768797267353849E-3</v>
      </c>
      <c r="AL334" s="27">
        <f t="shared" si="84"/>
        <v>4.8572490905313811E-3</v>
      </c>
      <c r="AM334" s="27">
        <f t="shared" si="84"/>
        <v>4.9371936324104065E-3</v>
      </c>
      <c r="AN334" s="27">
        <f t="shared" si="84"/>
        <v>5.0291147653371022E-3</v>
      </c>
      <c r="AO334" s="27">
        <f t="shared" si="84"/>
        <v>5.1140416699349605E-3</v>
      </c>
      <c r="AP334" s="27">
        <f t="shared" si="84"/>
        <v>5.1994470851540377E-3</v>
      </c>
      <c r="AQ334" s="27">
        <f t="shared" si="84"/>
        <v>5.2871518568294437E-3</v>
      </c>
      <c r="AR334" s="27">
        <f t="shared" si="84"/>
        <v>5.3776591442236668E-3</v>
      </c>
      <c r="AS334" s="27">
        <f t="shared" si="84"/>
        <v>5.4734888709334932E-3</v>
      </c>
      <c r="AT334" s="27">
        <f t="shared" si="84"/>
        <v>5.4785507754715034E-3</v>
      </c>
      <c r="AU334" s="27">
        <f t="shared" si="84"/>
        <v>5.4650141561279689E-3</v>
      </c>
      <c r="AV334" s="27">
        <f t="shared" si="84"/>
        <v>5.4501889243389621E-3</v>
      </c>
      <c r="AW334" s="27">
        <f t="shared" si="84"/>
        <v>5.4271120804957711E-3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23.152530650802607</v>
      </c>
      <c r="M336" s="27">
        <f t="shared" si="84"/>
        <v>23.162916433064304</v>
      </c>
      <c r="N336" s="27">
        <f t="shared" si="84"/>
        <v>22.950263110497293</v>
      </c>
      <c r="O336" s="27">
        <f t="shared" si="84"/>
        <v>22.602951186820604</v>
      </c>
      <c r="P336" s="27">
        <f t="shared" si="84"/>
        <v>22.12653281137495</v>
      </c>
      <c r="Q336" s="27">
        <f t="shared" si="84"/>
        <v>21.780600237355962</v>
      </c>
      <c r="R336" s="27">
        <f t="shared" si="84"/>
        <v>21.465278056857684</v>
      </c>
      <c r="S336" s="27">
        <f t="shared" si="84"/>
        <v>18.952764061123471</v>
      </c>
      <c r="T336" s="27">
        <f t="shared" si="84"/>
        <v>19.192437404385082</v>
      </c>
      <c r="U336" s="27">
        <f t="shared" si="84"/>
        <v>19.16188381493906</v>
      </c>
      <c r="V336" s="27">
        <f t="shared" si="84"/>
        <v>19.067161819830357</v>
      </c>
      <c r="W336" s="27">
        <f t="shared" si="84"/>
        <v>19.023014833949627</v>
      </c>
      <c r="X336" s="27">
        <f t="shared" si="84"/>
        <v>19.047158691102929</v>
      </c>
      <c r="Y336" s="27">
        <f t="shared" si="84"/>
        <v>19.107557388350624</v>
      </c>
      <c r="Z336" s="27">
        <f t="shared" si="84"/>
        <v>19.220069470327349</v>
      </c>
      <c r="AA336" s="27">
        <f t="shared" si="84"/>
        <v>19.363733269377779</v>
      </c>
      <c r="AB336" s="27">
        <f t="shared" si="84"/>
        <v>19.526814653527239</v>
      </c>
      <c r="AC336" s="27">
        <f t="shared" si="84"/>
        <v>19.678533510488652</v>
      </c>
      <c r="AD336" s="27">
        <f t="shared" si="84"/>
        <v>19.94011220789903</v>
      </c>
      <c r="AE336" s="27">
        <f t="shared" si="84"/>
        <v>20.229209616472616</v>
      </c>
      <c r="AF336" s="27">
        <f t="shared" si="84"/>
        <v>20.544636843099951</v>
      </c>
      <c r="AG336" s="27">
        <f t="shared" si="84"/>
        <v>20.952509931958954</v>
      </c>
      <c r="AH336" s="27">
        <f t="shared" si="84"/>
        <v>21.298876108261318</v>
      </c>
      <c r="AI336" s="27">
        <f t="shared" si="84"/>
        <v>21.689964335141735</v>
      </c>
      <c r="AJ336" s="27">
        <f t="shared" si="84"/>
        <v>22.138882076406748</v>
      </c>
      <c r="AK336" s="27">
        <f t="shared" si="84"/>
        <v>22.51939739465093</v>
      </c>
      <c r="AL336" s="27">
        <f t="shared" si="84"/>
        <v>22.897962758558627</v>
      </c>
      <c r="AM336" s="27">
        <f t="shared" si="84"/>
        <v>23.263720022638473</v>
      </c>
      <c r="AN336" s="27">
        <f t="shared" si="84"/>
        <v>23.688580424169185</v>
      </c>
      <c r="AO336" s="27">
        <f t="shared" si="84"/>
        <v>24.047211046094372</v>
      </c>
      <c r="AP336" s="27">
        <f t="shared" si="84"/>
        <v>24.398726331558311</v>
      </c>
      <c r="AQ336" s="27">
        <f t="shared" si="84"/>
        <v>24.756823950429663</v>
      </c>
      <c r="AR336" s="27">
        <f t="shared" si="84"/>
        <v>25.12472766522658</v>
      </c>
      <c r="AS336" s="27">
        <f t="shared" si="84"/>
        <v>25.493010046301183</v>
      </c>
      <c r="AT336" s="27">
        <f t="shared" si="84"/>
        <v>25.19077587167887</v>
      </c>
      <c r="AU336" s="27">
        <f t="shared" si="84"/>
        <v>24.75992776217636</v>
      </c>
      <c r="AV336" s="27">
        <f t="shared" si="84"/>
        <v>24.32756296602286</v>
      </c>
      <c r="AW336" s="27">
        <f t="shared" si="84"/>
        <v>23.845267710012767</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7.7508449141861155E-2</v>
      </c>
      <c r="M337" s="27">
        <f t="shared" si="84"/>
        <v>7.7543217949140597E-2</v>
      </c>
      <c r="N337" s="27">
        <f t="shared" si="84"/>
        <v>7.6831311787104617E-2</v>
      </c>
      <c r="O337" s="27">
        <f t="shared" si="84"/>
        <v>7.5668604825232036E-2</v>
      </c>
      <c r="P337" s="27">
        <f t="shared" si="84"/>
        <v>7.4073684167079393E-2</v>
      </c>
      <c r="Q337" s="27">
        <f t="shared" si="84"/>
        <v>7.2915594897087016E-2</v>
      </c>
      <c r="R337" s="27">
        <f t="shared" si="84"/>
        <v>7.1859980996426695E-2</v>
      </c>
      <c r="S337" s="27">
        <f t="shared" si="84"/>
        <v>6.3448759510803532E-2</v>
      </c>
      <c r="T337" s="27">
        <f t="shared" si="84"/>
        <v>6.4251121439053843E-2</v>
      </c>
      <c r="U337" s="27">
        <f t="shared" si="84"/>
        <v>6.4148836234494744E-2</v>
      </c>
      <c r="V337" s="27">
        <f t="shared" si="84"/>
        <v>6.3831732456457235E-2</v>
      </c>
      <c r="W337" s="27">
        <f t="shared" si="84"/>
        <v>6.3683940214584789E-2</v>
      </c>
      <c r="X337" s="27">
        <f t="shared" si="84"/>
        <v>6.3764767358385155E-2</v>
      </c>
      <c r="Y337" s="27">
        <f t="shared" si="84"/>
        <v>6.3966965961400293E-2</v>
      </c>
      <c r="Z337" s="27">
        <f t="shared" si="84"/>
        <v>6.4343626168237592E-2</v>
      </c>
      <c r="AA337" s="27">
        <f t="shared" si="84"/>
        <v>6.4824573950152758E-2</v>
      </c>
      <c r="AB337" s="27">
        <f t="shared" si="84"/>
        <v>6.5370526587468239E-2</v>
      </c>
      <c r="AC337" s="27">
        <f t="shared" si="84"/>
        <v>6.5878440538043093E-2</v>
      </c>
      <c r="AD337" s="27">
        <f t="shared" si="84"/>
        <v>6.675413570375166E-2</v>
      </c>
      <c r="AE337" s="27">
        <f t="shared" si="84"/>
        <v>6.772195611731377E-2</v>
      </c>
      <c r="AF337" s="27">
        <f t="shared" si="84"/>
        <v>6.8777921684177429E-2</v>
      </c>
      <c r="AG337" s="27">
        <f t="shared" si="84"/>
        <v>7.0143371148038342E-2</v>
      </c>
      <c r="AH337" s="27">
        <f t="shared" si="84"/>
        <v>7.130291200192175E-2</v>
      </c>
      <c r="AI337" s="27">
        <f t="shared" si="84"/>
        <v>7.2612170259704914E-2</v>
      </c>
      <c r="AJ337" s="27">
        <f t="shared" si="84"/>
        <v>7.4115026186882468E-2</v>
      </c>
      <c r="AK337" s="27">
        <f t="shared" si="84"/>
        <v>7.5388889188584426E-2</v>
      </c>
      <c r="AL337" s="27">
        <f t="shared" si="84"/>
        <v>7.6656224267322035E-2</v>
      </c>
      <c r="AM337" s="27">
        <f t="shared" si="84"/>
        <v>7.7880681270695709E-2</v>
      </c>
      <c r="AN337" s="27">
        <f t="shared" si="84"/>
        <v>7.9302999691135523E-2</v>
      </c>
      <c r="AO337" s="27">
        <f t="shared" si="84"/>
        <v>8.0503598612240448E-2</v>
      </c>
      <c r="AP337" s="27">
        <f t="shared" si="84"/>
        <v>8.168037729949916E-2</v>
      </c>
      <c r="AQ337" s="27">
        <f t="shared" ref="L337:AW344" si="85">AQ1406</f>
        <v>8.2879191869652841E-2</v>
      </c>
      <c r="AR337" s="27">
        <f t="shared" si="85"/>
        <v>8.41108346130542E-2</v>
      </c>
      <c r="AS337" s="27">
        <f t="shared" si="85"/>
        <v>8.5343745029366494E-2</v>
      </c>
      <c r="AT337" s="27">
        <f t="shared" si="85"/>
        <v>8.4331946254279519E-2</v>
      </c>
      <c r="AU337" s="27">
        <f t="shared" si="85"/>
        <v>8.2889582597065886E-2</v>
      </c>
      <c r="AV337" s="27">
        <f t="shared" si="85"/>
        <v>8.1442141480635138E-2</v>
      </c>
      <c r="AW337" s="27">
        <f t="shared" si="85"/>
        <v>7.9827546606077743E-2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0.58037790885594764</v>
      </c>
      <c r="N338" s="27">
        <f t="shared" si="85"/>
        <v>0.59052015237226141</v>
      </c>
      <c r="O338" s="27">
        <f t="shared" si="85"/>
        <v>0.59866182774590171</v>
      </c>
      <c r="P338" s="27">
        <f t="shared" si="85"/>
        <v>0.60475451589519713</v>
      </c>
      <c r="Q338" s="27">
        <f t="shared" si="85"/>
        <v>0.61256702388185857</v>
      </c>
      <c r="R338" s="27">
        <f t="shared" si="85"/>
        <v>0.62068986953889782</v>
      </c>
      <c r="S338" s="27">
        <f t="shared" si="85"/>
        <v>0.59306382210092123</v>
      </c>
      <c r="T338" s="27">
        <f t="shared" si="85"/>
        <v>0.60782513327234611</v>
      </c>
      <c r="U338" s="27">
        <f t="shared" si="85"/>
        <v>0.61825436169386483</v>
      </c>
      <c r="V338" s="27">
        <f t="shared" si="85"/>
        <v>0.62762435769738256</v>
      </c>
      <c r="W338" s="27">
        <f t="shared" si="85"/>
        <v>0.63790180527524676</v>
      </c>
      <c r="X338" s="27">
        <f t="shared" si="85"/>
        <v>0.64947167874060052</v>
      </c>
      <c r="Y338" s="27">
        <f t="shared" si="85"/>
        <v>0.66127278725906635</v>
      </c>
      <c r="Z338" s="27">
        <f t="shared" si="85"/>
        <v>0.67419503912972889</v>
      </c>
      <c r="AA338" s="27">
        <f t="shared" si="85"/>
        <v>0.68790175421552868</v>
      </c>
      <c r="AB338" s="27">
        <f t="shared" si="85"/>
        <v>0.70220554992880846</v>
      </c>
      <c r="AC338" s="27">
        <f t="shared" si="85"/>
        <v>0.71651818996124794</v>
      </c>
      <c r="AD338" s="27">
        <f t="shared" si="85"/>
        <v>0.73286035769866442</v>
      </c>
      <c r="AE338" s="27">
        <f t="shared" si="85"/>
        <v>0.75010176966563868</v>
      </c>
      <c r="AF338" s="27">
        <f t="shared" si="85"/>
        <v>0.76825987071809076</v>
      </c>
      <c r="AG338" s="27">
        <f t="shared" si="85"/>
        <v>0.78881466515480791</v>
      </c>
      <c r="AH338" s="27">
        <f t="shared" si="85"/>
        <v>0.80848073322401692</v>
      </c>
      <c r="AI338" s="27">
        <f t="shared" si="85"/>
        <v>0.8291497332114649</v>
      </c>
      <c r="AJ338" s="27">
        <f t="shared" si="85"/>
        <v>0.85162740487236666</v>
      </c>
      <c r="AK338" s="27">
        <f t="shared" si="85"/>
        <v>0.87303891035273273</v>
      </c>
      <c r="AL338" s="27">
        <f t="shared" si="85"/>
        <v>0.89489588653053709</v>
      </c>
      <c r="AM338" s="27">
        <f t="shared" si="85"/>
        <v>0.91694386186185395</v>
      </c>
      <c r="AN338" s="27">
        <f t="shared" si="85"/>
        <v>0.94054563741061914</v>
      </c>
      <c r="AO338" s="27">
        <f t="shared" si="85"/>
        <v>0.96303937952225793</v>
      </c>
      <c r="AP338" s="27">
        <f t="shared" si="85"/>
        <v>0.98587011313190998</v>
      </c>
      <c r="AQ338" s="27">
        <f t="shared" si="85"/>
        <v>1.0094017308562568</v>
      </c>
      <c r="AR338" s="27">
        <f t="shared" si="85"/>
        <v>1.0337449955148688</v>
      </c>
      <c r="AS338" s="27">
        <f t="shared" si="85"/>
        <v>1.0582427700236554</v>
      </c>
      <c r="AT338" s="27">
        <f t="shared" si="85"/>
        <v>1.0647215720826737</v>
      </c>
      <c r="AU338" s="27">
        <f t="shared" si="85"/>
        <v>1.0674814654215183</v>
      </c>
      <c r="AV338" s="27">
        <f t="shared" si="85"/>
        <v>1.0699795725388284</v>
      </c>
      <c r="AW338" s="27">
        <f t="shared" si="85"/>
        <v>1.070790821398993</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2.2100196981344116</v>
      </c>
      <c r="L339" s="27">
        <f t="shared" si="85"/>
        <v>2.2391217074451495</v>
      </c>
      <c r="M339" s="27">
        <f t="shared" si="85"/>
        <v>2.2858678822724832</v>
      </c>
      <c r="N339" s="27">
        <f t="shared" si="85"/>
        <v>2.2992900748078609</v>
      </c>
      <c r="O339" s="27">
        <f t="shared" si="85"/>
        <v>2.2910596881616581</v>
      </c>
      <c r="P339" s="27">
        <f t="shared" si="85"/>
        <v>2.2612642885898935</v>
      </c>
      <c r="Q339" s="27">
        <f t="shared" si="85"/>
        <v>2.2487211059946213</v>
      </c>
      <c r="R339" s="27">
        <f t="shared" si="85"/>
        <v>2.2390235702415189</v>
      </c>
      <c r="S339" s="27">
        <f t="shared" si="85"/>
        <v>1.8873804730286565</v>
      </c>
      <c r="T339" s="27">
        <f t="shared" si="85"/>
        <v>1.962130360964824</v>
      </c>
      <c r="U339" s="27">
        <f t="shared" si="85"/>
        <v>1.9947402882912137</v>
      </c>
      <c r="V339" s="27">
        <f t="shared" si="85"/>
        <v>2.0167734386395066</v>
      </c>
      <c r="W339" s="27">
        <f t="shared" si="85"/>
        <v>2.046613194974745</v>
      </c>
      <c r="X339" s="27">
        <f t="shared" si="85"/>
        <v>2.0875609085173608</v>
      </c>
      <c r="Y339" s="27">
        <f t="shared" si="85"/>
        <v>2.1365978918874675</v>
      </c>
      <c r="Z339" s="27">
        <f t="shared" si="85"/>
        <v>2.1948391085815122</v>
      </c>
      <c r="AA339" s="27">
        <f t="shared" si="85"/>
        <v>2.2590650938098573</v>
      </c>
      <c r="AB339" s="27">
        <f t="shared" si="85"/>
        <v>2.3274829816282754</v>
      </c>
      <c r="AC339" s="27">
        <f t="shared" si="85"/>
        <v>2.3948359688956935</v>
      </c>
      <c r="AD339" s="27">
        <f t="shared" si="85"/>
        <v>2.484249624098235</v>
      </c>
      <c r="AE339" s="27">
        <f t="shared" si="85"/>
        <v>2.5801346377548633</v>
      </c>
      <c r="AF339" s="27">
        <f t="shared" si="85"/>
        <v>2.6825178393675806</v>
      </c>
      <c r="AG339" s="27">
        <f t="shared" si="85"/>
        <v>2.8039183162103787</v>
      </c>
      <c r="AH339" s="27">
        <f t="shared" si="85"/>
        <v>2.9160990599871233</v>
      </c>
      <c r="AI339" s="27">
        <f t="shared" si="85"/>
        <v>3.0403046603702588</v>
      </c>
      <c r="AJ339" s="27">
        <f t="shared" si="85"/>
        <v>3.17807318005105</v>
      </c>
      <c r="AK339" s="27">
        <f t="shared" si="85"/>
        <v>3.3052455441789346</v>
      </c>
      <c r="AL339" s="27">
        <f t="shared" si="85"/>
        <v>3.4345369244701307</v>
      </c>
      <c r="AM339" s="27">
        <f t="shared" si="85"/>
        <v>3.5638328115132296</v>
      </c>
      <c r="AN339" s="27">
        <f t="shared" si="85"/>
        <v>3.7089779709020201</v>
      </c>
      <c r="AO339" s="27">
        <f t="shared" si="85"/>
        <v>3.8434837701437496</v>
      </c>
      <c r="AP339" s="27">
        <f t="shared" si="85"/>
        <v>3.9792191002013388</v>
      </c>
      <c r="AQ339" s="27">
        <f t="shared" si="85"/>
        <v>4.1190983419919824</v>
      </c>
      <c r="AR339" s="27">
        <f t="shared" si="85"/>
        <v>4.263949462915309</v>
      </c>
      <c r="AS339" s="27">
        <f t="shared" si="85"/>
        <v>4.4131772986092557</v>
      </c>
      <c r="AT339" s="27">
        <f t="shared" si="85"/>
        <v>4.4186178760804671</v>
      </c>
      <c r="AU339" s="27">
        <f t="shared" si="85"/>
        <v>4.3949031764275945</v>
      </c>
      <c r="AV339" s="27">
        <f t="shared" si="85"/>
        <v>4.3694950303139315</v>
      </c>
      <c r="AW339" s="27">
        <f t="shared" si="85"/>
        <v>4.3313345266506111</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2.3161053423012629E-2</v>
      </c>
      <c r="L340" s="27">
        <f t="shared" si="85"/>
        <v>2.3631963555267661E-2</v>
      </c>
      <c r="M340" s="27">
        <f t="shared" si="85"/>
        <v>2.4182412868997843E-2</v>
      </c>
      <c r="N340" s="27">
        <f t="shared" si="85"/>
        <v>2.4605006348844244E-2</v>
      </c>
      <c r="O340" s="27">
        <f t="shared" si="85"/>
        <v>2.4944242822745932E-2</v>
      </c>
      <c r="P340" s="27">
        <f t="shared" si="85"/>
        <v>2.5198104828966571E-2</v>
      </c>
      <c r="Q340" s="27">
        <f t="shared" si="85"/>
        <v>2.5523625995077459E-2</v>
      </c>
      <c r="R340" s="27">
        <f t="shared" si="85"/>
        <v>2.5862077897454101E-2</v>
      </c>
      <c r="S340" s="27">
        <f t="shared" si="85"/>
        <v>2.4710992587538415E-2</v>
      </c>
      <c r="T340" s="27">
        <f t="shared" si="85"/>
        <v>2.5326047219681107E-2</v>
      </c>
      <c r="U340" s="27">
        <f t="shared" si="85"/>
        <v>2.5760598403911057E-2</v>
      </c>
      <c r="V340" s="27">
        <f t="shared" si="85"/>
        <v>2.6151014904057631E-2</v>
      </c>
      <c r="W340" s="27">
        <f t="shared" si="85"/>
        <v>2.6579241886468635E-2</v>
      </c>
      <c r="X340" s="27">
        <f t="shared" si="85"/>
        <v>2.7061319947525048E-2</v>
      </c>
      <c r="Y340" s="27">
        <f t="shared" si="85"/>
        <v>2.7553032802461117E-2</v>
      </c>
      <c r="Z340" s="27">
        <f t="shared" si="85"/>
        <v>2.809145996373873E-2</v>
      </c>
      <c r="AA340" s="27">
        <f t="shared" si="85"/>
        <v>2.8662573092313723E-2</v>
      </c>
      <c r="AB340" s="27">
        <f t="shared" si="85"/>
        <v>2.9258564580367047E-2</v>
      </c>
      <c r="AC340" s="27">
        <f t="shared" si="85"/>
        <v>2.9854924581718692E-2</v>
      </c>
      <c r="AD340" s="27">
        <f t="shared" si="85"/>
        <v>3.0535848237444381E-2</v>
      </c>
      <c r="AE340" s="27">
        <f t="shared" si="85"/>
        <v>3.1254240402734973E-2</v>
      </c>
      <c r="AF340" s="27">
        <f t="shared" si="85"/>
        <v>3.2010827946587148E-2</v>
      </c>
      <c r="AG340" s="27">
        <f t="shared" si="85"/>
        <v>3.2867277714783698E-2</v>
      </c>
      <c r="AH340" s="27">
        <f t="shared" si="85"/>
        <v>3.36866972176674E-2</v>
      </c>
      <c r="AI340" s="27">
        <f t="shared" si="85"/>
        <v>3.4547905550477737E-2</v>
      </c>
      <c r="AJ340" s="27">
        <f t="shared" si="85"/>
        <v>3.5484475203015314E-2</v>
      </c>
      <c r="AK340" s="27">
        <f t="shared" si="85"/>
        <v>3.6376621264697234E-2</v>
      </c>
      <c r="AL340" s="27">
        <f t="shared" si="85"/>
        <v>3.7287328605439082E-2</v>
      </c>
      <c r="AM340" s="27">
        <f t="shared" si="85"/>
        <v>3.8205994244243945E-2</v>
      </c>
      <c r="AN340" s="27">
        <f t="shared" si="85"/>
        <v>3.9189401558775837E-2</v>
      </c>
      <c r="AO340" s="27">
        <f t="shared" si="85"/>
        <v>4.0126640813427449E-2</v>
      </c>
      <c r="AP340" s="27">
        <f t="shared" si="85"/>
        <v>4.1077921380496291E-2</v>
      </c>
      <c r="AQ340" s="27">
        <f t="shared" si="85"/>
        <v>4.2058405452344072E-2</v>
      </c>
      <c r="AR340" s="27">
        <f t="shared" si="85"/>
        <v>4.30727081464529E-2</v>
      </c>
      <c r="AS340" s="27">
        <f t="shared" si="85"/>
        <v>4.4093448750985677E-2</v>
      </c>
      <c r="AT340" s="27">
        <f t="shared" si="85"/>
        <v>4.436339883677811E-2</v>
      </c>
      <c r="AU340" s="27">
        <f t="shared" si="85"/>
        <v>4.4478394392563299E-2</v>
      </c>
      <c r="AV340" s="27">
        <f t="shared" si="85"/>
        <v>4.4582482189117895E-2</v>
      </c>
      <c r="AW340" s="27">
        <f t="shared" si="85"/>
        <v>4.4616284224958079E-2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9.2084154088933889E-2</v>
      </c>
      <c r="L341" s="27">
        <f t="shared" si="85"/>
        <v>9.3296737810214664E-2</v>
      </c>
      <c r="M341" s="27">
        <f t="shared" si="85"/>
        <v>9.5244495094686882E-2</v>
      </c>
      <c r="N341" s="27">
        <f t="shared" si="85"/>
        <v>9.5803753116994295E-2</v>
      </c>
      <c r="O341" s="27">
        <f t="shared" si="85"/>
        <v>9.5460820340069169E-2</v>
      </c>
      <c r="P341" s="27">
        <f t="shared" si="85"/>
        <v>9.4219345357912307E-2</v>
      </c>
      <c r="Q341" s="27">
        <f t="shared" si="85"/>
        <v>9.3696712749775993E-2</v>
      </c>
      <c r="R341" s="27">
        <f t="shared" si="85"/>
        <v>9.3292648760063379E-2</v>
      </c>
      <c r="S341" s="27">
        <f t="shared" si="85"/>
        <v>7.8640853042860767E-2</v>
      </c>
      <c r="T341" s="27">
        <f t="shared" si="85"/>
        <v>8.1755431706867748E-2</v>
      </c>
      <c r="U341" s="27">
        <f t="shared" si="85"/>
        <v>8.3114178678800651E-2</v>
      </c>
      <c r="V341" s="27">
        <f t="shared" si="85"/>
        <v>8.4032226609979499E-2</v>
      </c>
      <c r="W341" s="27">
        <f t="shared" si="85"/>
        <v>8.5275549790614455E-2</v>
      </c>
      <c r="X341" s="27">
        <f t="shared" si="85"/>
        <v>8.6981704521556791E-2</v>
      </c>
      <c r="Y341" s="27">
        <f t="shared" si="85"/>
        <v>8.9024912161977915E-2</v>
      </c>
      <c r="Z341" s="27">
        <f t="shared" si="85"/>
        <v>9.1451629524229749E-2</v>
      </c>
      <c r="AA341" s="27">
        <f t="shared" si="85"/>
        <v>9.4127712242077485E-2</v>
      </c>
      <c r="AB341" s="27">
        <f t="shared" si="85"/>
        <v>9.69784575678449E-2</v>
      </c>
      <c r="AC341" s="27">
        <f t="shared" si="85"/>
        <v>9.9784832037320664E-2</v>
      </c>
      <c r="AD341" s="27">
        <f t="shared" si="85"/>
        <v>0.10351040100409321</v>
      </c>
      <c r="AE341" s="27">
        <f t="shared" si="85"/>
        <v>0.10750560990645275</v>
      </c>
      <c r="AF341" s="27">
        <f t="shared" si="85"/>
        <v>0.11177157664031596</v>
      </c>
      <c r="AG341" s="27">
        <f t="shared" si="85"/>
        <v>0.11682992984209924</v>
      </c>
      <c r="AH341" s="27">
        <f t="shared" si="85"/>
        <v>0.1215041274994636</v>
      </c>
      <c r="AI341" s="27">
        <f t="shared" si="85"/>
        <v>0.12667936084876091</v>
      </c>
      <c r="AJ341" s="27">
        <f t="shared" si="85"/>
        <v>0.13241971583546056</v>
      </c>
      <c r="AK341" s="27">
        <f t="shared" si="85"/>
        <v>0.13771856434078911</v>
      </c>
      <c r="AL341" s="27">
        <f t="shared" si="85"/>
        <v>0.14310570518625559</v>
      </c>
      <c r="AM341" s="27">
        <f t="shared" si="85"/>
        <v>0.14849303381305134</v>
      </c>
      <c r="AN341" s="27">
        <f t="shared" si="85"/>
        <v>0.15454074878758431</v>
      </c>
      <c r="AO341" s="27">
        <f t="shared" si="85"/>
        <v>0.16014515708932303</v>
      </c>
      <c r="AP341" s="27">
        <f t="shared" si="85"/>
        <v>0.16580079584172261</v>
      </c>
      <c r="AQ341" s="27">
        <f t="shared" si="85"/>
        <v>0.17162909758299946</v>
      </c>
      <c r="AR341" s="27">
        <f t="shared" si="85"/>
        <v>0.17766456095480471</v>
      </c>
      <c r="AS341" s="27">
        <f t="shared" si="85"/>
        <v>0.18388238744205251</v>
      </c>
      <c r="AT341" s="27">
        <f t="shared" si="85"/>
        <v>0.18410907817001962</v>
      </c>
      <c r="AU341" s="27">
        <f t="shared" si="85"/>
        <v>0.18312096568448324</v>
      </c>
      <c r="AV341" s="27">
        <f t="shared" si="85"/>
        <v>0.18206229292974732</v>
      </c>
      <c r="AW341" s="27">
        <f t="shared" si="85"/>
        <v>0.18047227194377563</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5.9806569587962537E-2</v>
      </c>
      <c r="M342" s="27">
        <f t="shared" si="85"/>
        <v>6.0278316688762053E-2</v>
      </c>
      <c r="N342" s="27">
        <f t="shared" si="85"/>
        <v>6.0581464452445992E-2</v>
      </c>
      <c r="O342" s="27">
        <f t="shared" si="85"/>
        <v>6.0782907527895308E-2</v>
      </c>
      <c r="P342" s="27">
        <f t="shared" si="85"/>
        <v>6.0880663265441164E-2</v>
      </c>
      <c r="Q342" s="27">
        <f t="shared" si="85"/>
        <v>6.1096642070638009E-2</v>
      </c>
      <c r="R342" s="27">
        <f t="shared" si="85"/>
        <v>6.1344406036983781E-2</v>
      </c>
      <c r="S342" s="27">
        <f t="shared" si="85"/>
        <v>5.9500416686464171E-2</v>
      </c>
      <c r="T342" s="27">
        <f t="shared" si="85"/>
        <v>6.0126073350181192E-2</v>
      </c>
      <c r="U342" s="27">
        <f t="shared" si="85"/>
        <v>6.0504257584157249E-2</v>
      </c>
      <c r="V342" s="27">
        <f t="shared" si="85"/>
        <v>6.0827983996672101E-2</v>
      </c>
      <c r="W342" s="27">
        <f t="shared" si="85"/>
        <v>6.1210818412943686E-2</v>
      </c>
      <c r="X342" s="27">
        <f t="shared" si="85"/>
        <v>6.1673447119607192E-2</v>
      </c>
      <c r="Y342" s="27">
        <f t="shared" si="85"/>
        <v>6.2136891055037134E-2</v>
      </c>
      <c r="Z342" s="27">
        <f t="shared" si="85"/>
        <v>6.266781722646976E-2</v>
      </c>
      <c r="AA342" s="27">
        <f t="shared" si="85"/>
        <v>6.324601074829822E-2</v>
      </c>
      <c r="AB342" s="27">
        <f t="shared" si="85"/>
        <v>6.3860081422568354E-2</v>
      </c>
      <c r="AC342" s="27">
        <f t="shared" si="85"/>
        <v>6.447648831620334E-2</v>
      </c>
      <c r="AD342" s="27">
        <f t="shared" si="85"/>
        <v>6.5193788139186803E-2</v>
      </c>
      <c r="AE342" s="27">
        <f t="shared" si="85"/>
        <v>6.5961327429384847E-2</v>
      </c>
      <c r="AF342" s="27">
        <f t="shared" si="85"/>
        <v>6.6779343919685485E-2</v>
      </c>
      <c r="AG342" s="27">
        <f t="shared" si="85"/>
        <v>6.7728484595167851E-2</v>
      </c>
      <c r="AH342" s="27">
        <f t="shared" si="85"/>
        <v>6.8627290370644731E-2</v>
      </c>
      <c r="AI342" s="27">
        <f t="shared" si="85"/>
        <v>6.9566512030954167E-2</v>
      </c>
      <c r="AJ342" s="27">
        <f t="shared" si="85"/>
        <v>7.0602137701832365E-2</v>
      </c>
      <c r="AK342" s="27">
        <f t="shared" si="85"/>
        <v>7.1577495748456996E-2</v>
      </c>
      <c r="AL342" s="27">
        <f t="shared" si="85"/>
        <v>7.2574758318817531E-2</v>
      </c>
      <c r="AM342" s="27">
        <f t="shared" si="85"/>
        <v>7.3580014762594403E-2</v>
      </c>
      <c r="AN342" s="27">
        <f t="shared" si="85"/>
        <v>7.465406641178296E-2</v>
      </c>
      <c r="AO342" s="27">
        <f t="shared" si="85"/>
        <v>7.5666061218453512E-2</v>
      </c>
      <c r="AP342" s="27">
        <f t="shared" si="85"/>
        <v>7.6693483730788034E-2</v>
      </c>
      <c r="AQ342" s="27">
        <f t="shared" si="85"/>
        <v>7.7755474662624419E-2</v>
      </c>
      <c r="AR342" s="27">
        <f t="shared" si="85"/>
        <v>7.8857559117987447E-2</v>
      </c>
      <c r="AS342" s="27">
        <f t="shared" si="85"/>
        <v>7.9952553215121278E-2</v>
      </c>
      <c r="AT342" s="27">
        <f t="shared" si="85"/>
        <v>8.0098574731719441E-2</v>
      </c>
      <c r="AU342" s="27">
        <f t="shared" si="85"/>
        <v>8.0052784795123288E-2</v>
      </c>
      <c r="AV342" s="27">
        <f t="shared" si="85"/>
        <v>7.9997203081509802E-2</v>
      </c>
      <c r="AW342" s="27">
        <f t="shared" si="85"/>
        <v>7.9857673648375191E-2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0.26187096745907495</v>
      </c>
      <c r="M343" s="27">
        <f t="shared" si="85"/>
        <v>0.26393657447404822</v>
      </c>
      <c r="N343" s="27">
        <f t="shared" si="85"/>
        <v>0.26526394701365208</v>
      </c>
      <c r="O343" s="27">
        <f t="shared" si="85"/>
        <v>0.26614599213711054</v>
      </c>
      <c r="P343" s="27">
        <f t="shared" si="85"/>
        <v>0.26657402855087214</v>
      </c>
      <c r="Q343" s="27">
        <f t="shared" si="85"/>
        <v>0.26751972028770321</v>
      </c>
      <c r="R343" s="27">
        <f t="shared" si="85"/>
        <v>0.26860458755254507</v>
      </c>
      <c r="S343" s="27">
        <f t="shared" si="85"/>
        <v>0.2605304365264679</v>
      </c>
      <c r="T343" s="27">
        <f t="shared" si="85"/>
        <v>0.26326995689945665</v>
      </c>
      <c r="U343" s="27">
        <f t="shared" si="85"/>
        <v>0.26492588653914978</v>
      </c>
      <c r="V343" s="27">
        <f t="shared" si="85"/>
        <v>0.26634336541181175</v>
      </c>
      <c r="W343" s="27">
        <f t="shared" si="85"/>
        <v>0.26801965648913589</v>
      </c>
      <c r="X343" s="27">
        <f t="shared" si="85"/>
        <v>0.27004533741052927</v>
      </c>
      <c r="Y343" s="27">
        <f t="shared" si="85"/>
        <v>0.27207458791879624</v>
      </c>
      <c r="Z343" s="27">
        <f t="shared" si="85"/>
        <v>0.27439931831414038</v>
      </c>
      <c r="AA343" s="27">
        <f t="shared" si="85"/>
        <v>0.27693101504884593</v>
      </c>
      <c r="AB343" s="27">
        <f t="shared" si="85"/>
        <v>0.27961980463613134</v>
      </c>
      <c r="AC343" s="27">
        <f t="shared" si="85"/>
        <v>0.282318823668601</v>
      </c>
      <c r="AD343" s="27">
        <f t="shared" si="85"/>
        <v>0.28545961572367173</v>
      </c>
      <c r="AE343" s="27">
        <f t="shared" si="85"/>
        <v>0.28882038792431414</v>
      </c>
      <c r="AF343" s="27">
        <f t="shared" si="85"/>
        <v>0.29240218121539124</v>
      </c>
      <c r="AG343" s="27">
        <f t="shared" si="85"/>
        <v>0.29655811907733065</v>
      </c>
      <c r="AH343" s="27">
        <f t="shared" si="85"/>
        <v>0.30049365892861341</v>
      </c>
      <c r="AI343" s="27">
        <f t="shared" si="85"/>
        <v>0.3046061650719728</v>
      </c>
      <c r="AJ343" s="27">
        <f t="shared" si="85"/>
        <v>0.30914078891391455</v>
      </c>
      <c r="AK343" s="27">
        <f t="shared" si="85"/>
        <v>0.31341152299962277</v>
      </c>
      <c r="AL343" s="27">
        <f t="shared" si="85"/>
        <v>0.31777816893685434</v>
      </c>
      <c r="AM343" s="27">
        <f t="shared" si="85"/>
        <v>0.32217981710510685</v>
      </c>
      <c r="AN343" s="27">
        <f t="shared" si="85"/>
        <v>0.32688269417048255</v>
      </c>
      <c r="AO343" s="27">
        <f t="shared" si="85"/>
        <v>0.3313138471510359</v>
      </c>
      <c r="AP343" s="27">
        <f t="shared" si="85"/>
        <v>0.33581255237937302</v>
      </c>
      <c r="AQ343" s="27">
        <f t="shared" si="85"/>
        <v>0.34046262000018385</v>
      </c>
      <c r="AR343" s="27">
        <f t="shared" si="85"/>
        <v>0.34528824241149864</v>
      </c>
      <c r="AS343" s="27">
        <f t="shared" si="85"/>
        <v>0.35008281875242503</v>
      </c>
      <c r="AT343" s="27">
        <f t="shared" si="85"/>
        <v>0.35072219325734738</v>
      </c>
      <c r="AU343" s="27">
        <f t="shared" si="85"/>
        <v>0.35052169596952537</v>
      </c>
      <c r="AV343" s="27">
        <f t="shared" si="85"/>
        <v>0.35027832409220017</v>
      </c>
      <c r="AW343" s="27">
        <f t="shared" si="85"/>
        <v>0.34966737603255199</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1.1651711689683767E-2</v>
      </c>
      <c r="M344" s="27">
        <f t="shared" si="85"/>
        <v>1.1743619004328788E-2</v>
      </c>
      <c r="N344" s="27">
        <f t="shared" si="85"/>
        <v>1.1802679244134426E-2</v>
      </c>
      <c r="O344" s="27">
        <f t="shared" si="85"/>
        <v>1.1841925043604104E-2</v>
      </c>
      <c r="P344" s="27">
        <f t="shared" si="85"/>
        <v>1.186097013643829E-2</v>
      </c>
      <c r="Q344" s="27">
        <f t="shared" si="85"/>
        <v>1.1903047834366352E-2</v>
      </c>
      <c r="R344" s="27">
        <f t="shared" si="85"/>
        <v>1.1951318021451862E-2</v>
      </c>
      <c r="S344" s="27">
        <f t="shared" si="85"/>
        <v>1.1592065979090512E-2</v>
      </c>
      <c r="T344" s="27">
        <f t="shared" si="85"/>
        <v>1.1713958458672343E-2</v>
      </c>
      <c r="U344" s="27">
        <f t="shared" si="85"/>
        <v>1.1787637549284486E-2</v>
      </c>
      <c r="V344" s="27">
        <f t="shared" si="85"/>
        <v>1.1850706988828431E-2</v>
      </c>
      <c r="W344" s="27">
        <f t="shared" si="85"/>
        <v>1.1925292043179762E-2</v>
      </c>
      <c r="X344" s="27">
        <f t="shared" si="85"/>
        <v>1.2015422882426217E-2</v>
      </c>
      <c r="Y344" s="27">
        <f t="shared" si="85"/>
        <v>1.210571254720995E-2</v>
      </c>
      <c r="Z344" s="27">
        <f t="shared" si="85"/>
        <v>1.2209149322143877E-2</v>
      </c>
      <c r="AA344" s="27">
        <f t="shared" si="85"/>
        <v>1.2321794877031944E-2</v>
      </c>
      <c r="AB344" s="27">
        <f t="shared" si="85"/>
        <v>1.2441430136218016E-2</v>
      </c>
      <c r="AC344" s="27">
        <f t="shared" si="85"/>
        <v>1.2561520545309362E-2</v>
      </c>
      <c r="AD344" s="27">
        <f t="shared" si="85"/>
        <v>1.2701267245212823E-2</v>
      </c>
      <c r="AE344" s="27">
        <f t="shared" si="85"/>
        <v>1.285080176259956E-2</v>
      </c>
      <c r="AF344" s="27">
        <f t="shared" ref="L344:AW351" si="86">AF1413</f>
        <v>1.3010170413369125E-2</v>
      </c>
      <c r="AG344" s="27">
        <f t="shared" si="86"/>
        <v>1.3195085107187282E-2</v>
      </c>
      <c r="AH344" s="27">
        <f t="shared" si="86"/>
        <v>1.33701933909934E-2</v>
      </c>
      <c r="AI344" s="27">
        <f t="shared" si="86"/>
        <v>1.3553175629801394E-2</v>
      </c>
      <c r="AJ344" s="27">
        <f t="shared" si="86"/>
        <v>1.3754939613568436E-2</v>
      </c>
      <c r="AK344" s="27">
        <f t="shared" si="86"/>
        <v>1.3944962061466382E-2</v>
      </c>
      <c r="AL344" s="27">
        <f t="shared" si="86"/>
        <v>1.4139252020392443E-2</v>
      </c>
      <c r="AM344" s="27">
        <f t="shared" si="86"/>
        <v>1.4335099371908865E-2</v>
      </c>
      <c r="AN344" s="27">
        <f t="shared" si="86"/>
        <v>1.4544349630574313E-2</v>
      </c>
      <c r="AO344" s="27">
        <f t="shared" si="86"/>
        <v>1.4741509772010608E-2</v>
      </c>
      <c r="AP344" s="27">
        <f t="shared" si="86"/>
        <v>1.49416755895736E-2</v>
      </c>
      <c r="AQ344" s="27">
        <f t="shared" si="86"/>
        <v>1.5148576139798552E-2</v>
      </c>
      <c r="AR344" s="27">
        <f t="shared" si="86"/>
        <v>1.5363287841540375E-2</v>
      </c>
      <c r="AS344" s="27">
        <f t="shared" si="86"/>
        <v>1.5576618176478643E-2</v>
      </c>
      <c r="AT344" s="27">
        <f t="shared" si="86"/>
        <v>1.5605066566406606E-2</v>
      </c>
      <c r="AU344" s="27">
        <f t="shared" si="86"/>
        <v>1.559614562104587E-2</v>
      </c>
      <c r="AV344" s="27">
        <f t="shared" si="86"/>
        <v>1.5585317009629018E-2</v>
      </c>
      <c r="AW344" s="27">
        <f t="shared" si="86"/>
        <v>1.5558133428656055E-2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0.51896282251134895</v>
      </c>
      <c r="N345" s="27">
        <f t="shared" si="86"/>
        <v>0.51203275332440912</v>
      </c>
      <c r="O345" s="27">
        <f t="shared" si="86"/>
        <v>0.50197358865556685</v>
      </c>
      <c r="P345" s="27">
        <f t="shared" si="86"/>
        <v>0.48899333628247271</v>
      </c>
      <c r="Q345" s="27">
        <f t="shared" si="86"/>
        <v>0.47875543160314166</v>
      </c>
      <c r="R345" s="27">
        <f t="shared" si="86"/>
        <v>0.46906920988966799</v>
      </c>
      <c r="S345" s="27">
        <f t="shared" si="86"/>
        <v>0.41264413736609096</v>
      </c>
      <c r="T345" s="27">
        <f t="shared" si="86"/>
        <v>0.41934678138839759</v>
      </c>
      <c r="U345" s="27">
        <f t="shared" si="86"/>
        <v>0.42024235476037247</v>
      </c>
      <c r="V345" s="27">
        <f t="shared" si="86"/>
        <v>0.4197014077884616</v>
      </c>
      <c r="W345" s="27">
        <f t="shared" si="86"/>
        <v>0.4201739879929367</v>
      </c>
      <c r="X345" s="27">
        <f t="shared" si="86"/>
        <v>0.42204816035972287</v>
      </c>
      <c r="Y345" s="27">
        <f t="shared" si="86"/>
        <v>0.42450219558987012</v>
      </c>
      <c r="Z345" s="27">
        <f t="shared" si="86"/>
        <v>0.42802925909897582</v>
      </c>
      <c r="AA345" s="27">
        <f t="shared" si="86"/>
        <v>0.43218509757223311</v>
      </c>
      <c r="AB345" s="27">
        <f t="shared" si="86"/>
        <v>0.43672123942502006</v>
      </c>
      <c r="AC345" s="27">
        <f t="shared" si="86"/>
        <v>0.44097727440601042</v>
      </c>
      <c r="AD345" s="27">
        <f t="shared" si="86"/>
        <v>0.44369988536236338</v>
      </c>
      <c r="AE345" s="27">
        <f t="shared" si="86"/>
        <v>0.44680686938178249</v>
      </c>
      <c r="AF345" s="27">
        <f t="shared" si="86"/>
        <v>0.4502561683143711</v>
      </c>
      <c r="AG345" s="27">
        <f t="shared" si="86"/>
        <v>0.4554112970320211</v>
      </c>
      <c r="AH345" s="27">
        <f t="shared" si="86"/>
        <v>0.45903062277490309</v>
      </c>
      <c r="AI345" s="27">
        <f t="shared" si="86"/>
        <v>0.46323218554866497</v>
      </c>
      <c r="AJ345" s="27">
        <f t="shared" si="86"/>
        <v>0.46834623785146318</v>
      </c>
      <c r="AK345" s="27">
        <f t="shared" si="86"/>
        <v>0.47179007618116953</v>
      </c>
      <c r="AL345" s="27">
        <f t="shared" si="86"/>
        <v>0.47492274084000291</v>
      </c>
      <c r="AM345" s="27">
        <f t="shared" si="86"/>
        <v>0.47752458545310661</v>
      </c>
      <c r="AN345" s="27">
        <f t="shared" si="86"/>
        <v>0.4833819672199775</v>
      </c>
      <c r="AO345" s="27">
        <f t="shared" si="86"/>
        <v>0.48777265492127136</v>
      </c>
      <c r="AP345" s="27">
        <f t="shared" si="86"/>
        <v>0.49186290783512332</v>
      </c>
      <c r="AQ345" s="27">
        <f t="shared" si="86"/>
        <v>0.49591586676507687</v>
      </c>
      <c r="AR345" s="27">
        <f t="shared" si="86"/>
        <v>0.49998718156165189</v>
      </c>
      <c r="AS345" s="27">
        <f t="shared" si="86"/>
        <v>0.50382162464520341</v>
      </c>
      <c r="AT345" s="27">
        <f t="shared" si="86"/>
        <v>0.49477765797696649</v>
      </c>
      <c r="AU345" s="27">
        <f t="shared" si="86"/>
        <v>0.48330354672786457</v>
      </c>
      <c r="AV345" s="27">
        <f t="shared" si="86"/>
        <v>0.47182625182740801</v>
      </c>
      <c r="AW345" s="27">
        <f t="shared" si="86"/>
        <v>0.45945158191748203</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0.80452586370517853</v>
      </c>
      <c r="L346" s="27">
        <f t="shared" si="86"/>
        <v>0.79754846782098054</v>
      </c>
      <c r="M346" s="27">
        <f t="shared" si="86"/>
        <v>0.79489238443144195</v>
      </c>
      <c r="N346" s="27">
        <f t="shared" si="86"/>
        <v>0.78427763712907439</v>
      </c>
      <c r="O346" s="27">
        <f t="shared" si="86"/>
        <v>0.76887007218962333</v>
      </c>
      <c r="P346" s="27">
        <f t="shared" si="86"/>
        <v>0.74898829393537225</v>
      </c>
      <c r="Q346" s="27">
        <f t="shared" si="86"/>
        <v>0.73330695394505496</v>
      </c>
      <c r="R346" s="27">
        <f t="shared" si="86"/>
        <v>0.71847062359542502</v>
      </c>
      <c r="S346" s="27">
        <f t="shared" si="86"/>
        <v>0.63204466301709794</v>
      </c>
      <c r="T346" s="27">
        <f t="shared" si="86"/>
        <v>0.64231106449669528</v>
      </c>
      <c r="U346" s="27">
        <f t="shared" si="86"/>
        <v>0.64368280910382814</v>
      </c>
      <c r="V346" s="27">
        <f t="shared" si="86"/>
        <v>0.64285424372360966</v>
      </c>
      <c r="W346" s="27">
        <f t="shared" si="86"/>
        <v>0.64357809211751327</v>
      </c>
      <c r="X346" s="27">
        <f t="shared" si="86"/>
        <v>0.64644875120299627</v>
      </c>
      <c r="Y346" s="27">
        <f t="shared" si="86"/>
        <v>0.65020758291685732</v>
      </c>
      <c r="Z346" s="27">
        <f t="shared" si="86"/>
        <v>0.65560996590303544</v>
      </c>
      <c r="AA346" s="27">
        <f t="shared" si="86"/>
        <v>0.66197543990237384</v>
      </c>
      <c r="AB346" s="27">
        <f t="shared" si="86"/>
        <v>0.66892342241108671</v>
      </c>
      <c r="AC346" s="27">
        <f t="shared" si="86"/>
        <v>0.67544236682774406</v>
      </c>
      <c r="AD346" s="27">
        <f t="shared" si="86"/>
        <v>0.67961257444396928</v>
      </c>
      <c r="AE346" s="27">
        <f t="shared" si="86"/>
        <v>0.68437152408054436</v>
      </c>
      <c r="AF346" s="27">
        <f t="shared" si="86"/>
        <v>0.68965479551003539</v>
      </c>
      <c r="AG346" s="27">
        <f t="shared" si="86"/>
        <v>0.69755087665626081</v>
      </c>
      <c r="AH346" s="27">
        <f t="shared" si="86"/>
        <v>0.70309457717775736</v>
      </c>
      <c r="AI346" s="27">
        <f t="shared" si="86"/>
        <v>0.70953008682642982</v>
      </c>
      <c r="AJ346" s="27">
        <f t="shared" si="86"/>
        <v>0.71736325146316904</v>
      </c>
      <c r="AK346" s="27">
        <f t="shared" si="86"/>
        <v>0.72263815891848449</v>
      </c>
      <c r="AL346" s="27">
        <f t="shared" si="86"/>
        <v>0.72743644344344183</v>
      </c>
      <c r="AM346" s="27">
        <f t="shared" si="86"/>
        <v>0.73142167394304025</v>
      </c>
      <c r="AN346" s="27">
        <f t="shared" si="86"/>
        <v>0.74039339206470101</v>
      </c>
      <c r="AO346" s="27">
        <f t="shared" si="86"/>
        <v>0.74711858328222625</v>
      </c>
      <c r="AP346" s="27">
        <f t="shared" si="86"/>
        <v>0.75338360025566908</v>
      </c>
      <c r="AQ346" s="27">
        <f t="shared" si="86"/>
        <v>0.75959149424746442</v>
      </c>
      <c r="AR346" s="27">
        <f t="shared" si="86"/>
        <v>0.76582750381508591</v>
      </c>
      <c r="AS346" s="27">
        <f t="shared" si="86"/>
        <v>0.7717006983358442</v>
      </c>
      <c r="AT346" s="27">
        <f t="shared" si="86"/>
        <v>0.7578481063624064</v>
      </c>
      <c r="AU346" s="27">
        <f t="shared" si="86"/>
        <v>0.7402732758458509</v>
      </c>
      <c r="AV346" s="27">
        <f t="shared" si="86"/>
        <v>0.72269356894874037</v>
      </c>
      <c r="AW346" s="27">
        <f t="shared" si="86"/>
        <v>0.70373935788665998</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1.0122801448609147</v>
      </c>
      <c r="M347" s="27">
        <f t="shared" si="86"/>
        <v>1.0514701788925813</v>
      </c>
      <c r="N347" s="27">
        <f t="shared" si="86"/>
        <v>1.0806972456941155</v>
      </c>
      <c r="O347" s="27">
        <f t="shared" si="86"/>
        <v>1.1032367943433716</v>
      </c>
      <c r="P347" s="27">
        <f t="shared" si="86"/>
        <v>1.1187666946803869</v>
      </c>
      <c r="Q347" s="27">
        <f t="shared" si="86"/>
        <v>1.1399714801203364</v>
      </c>
      <c r="R347" s="27">
        <f t="shared" si="86"/>
        <v>1.1622002864669061</v>
      </c>
      <c r="S347" s="27">
        <f t="shared" si="86"/>
        <v>1.0637181745586366</v>
      </c>
      <c r="T347" s="27">
        <f t="shared" si="86"/>
        <v>1.1070404303755808</v>
      </c>
      <c r="U347" s="27">
        <f t="shared" si="86"/>
        <v>1.1357661816324136</v>
      </c>
      <c r="V347" s="27">
        <f t="shared" si="86"/>
        <v>1.1609147985862651</v>
      </c>
      <c r="W347" s="27">
        <f t="shared" si="86"/>
        <v>1.1891665974775001</v>
      </c>
      <c r="X347" s="27">
        <f t="shared" si="86"/>
        <v>1.2218611234290147</v>
      </c>
      <c r="Y347" s="27">
        <f t="shared" si="86"/>
        <v>1.2568622886641467</v>
      </c>
      <c r="Z347" s="27">
        <f t="shared" si="86"/>
        <v>1.29580274879816</v>
      </c>
      <c r="AA347" s="27">
        <f t="shared" si="86"/>
        <v>1.3375502835843665</v>
      </c>
      <c r="AB347" s="27">
        <f t="shared" si="86"/>
        <v>1.3814767121767502</v>
      </c>
      <c r="AC347" s="27">
        <f t="shared" si="86"/>
        <v>1.4255574030673088</v>
      </c>
      <c r="AD347" s="27">
        <f t="shared" si="86"/>
        <v>1.4819260758484165</v>
      </c>
      <c r="AE347" s="27">
        <f t="shared" si="86"/>
        <v>1.5418868709759097</v>
      </c>
      <c r="AF347" s="27">
        <f t="shared" si="86"/>
        <v>1.6055485879908873</v>
      </c>
      <c r="AG347" s="27">
        <f t="shared" si="86"/>
        <v>1.678197957079177</v>
      </c>
      <c r="AH347" s="27">
        <f t="shared" si="86"/>
        <v>1.7482756519601252</v>
      </c>
      <c r="AI347" s="27">
        <f t="shared" si="86"/>
        <v>1.8237186457265093</v>
      </c>
      <c r="AJ347" s="27">
        <f t="shared" si="86"/>
        <v>1.9062847970701935</v>
      </c>
      <c r="AK347" s="27">
        <f t="shared" si="86"/>
        <v>1.9856870958726087</v>
      </c>
      <c r="AL347" s="27">
        <f t="shared" si="86"/>
        <v>2.0673539637965064</v>
      </c>
      <c r="AM347" s="27">
        <f t="shared" si="86"/>
        <v>2.150380012059776</v>
      </c>
      <c r="AN347" s="27">
        <f t="shared" si="86"/>
        <v>2.2381745740508801</v>
      </c>
      <c r="AO347" s="27">
        <f t="shared" si="86"/>
        <v>2.3224490383658782</v>
      </c>
      <c r="AP347" s="27">
        <f t="shared" si="86"/>
        <v>2.4084887324884106</v>
      </c>
      <c r="AQ347" s="27">
        <f t="shared" si="86"/>
        <v>2.4976542392314602</v>
      </c>
      <c r="AR347" s="27">
        <f t="shared" si="86"/>
        <v>2.5903851680726846</v>
      </c>
      <c r="AS347" s="27">
        <f t="shared" si="86"/>
        <v>2.6855071894343436</v>
      </c>
      <c r="AT347" s="27">
        <f t="shared" si="86"/>
        <v>2.7137640097683873</v>
      </c>
      <c r="AU347" s="27">
        <f t="shared" si="86"/>
        <v>2.728151998033761</v>
      </c>
      <c r="AV347" s="27">
        <f t="shared" si="86"/>
        <v>2.7415561223445959</v>
      </c>
      <c r="AW347" s="27">
        <f t="shared" si="86"/>
        <v>2.7485715005384792</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0.11954428343883337</v>
      </c>
      <c r="T348" s="27">
        <f t="shared" si="86"/>
        <v>0.11972414946511681</v>
      </c>
      <c r="U348" s="27">
        <f t="shared" si="86"/>
        <v>0.11992409593240921</v>
      </c>
      <c r="V348" s="27">
        <f t="shared" si="86"/>
        <v>0.1201494432196152</v>
      </c>
      <c r="W348" s="27">
        <f t="shared" si="86"/>
        <v>0.12040280553587868</v>
      </c>
      <c r="X348" s="27">
        <f t="shared" si="86"/>
        <v>0.12068357190345802</v>
      </c>
      <c r="Y348" s="27">
        <f t="shared" si="86"/>
        <v>0.1208561929207764</v>
      </c>
      <c r="Z348" s="27">
        <f t="shared" si="86"/>
        <v>0.12105201901517217</v>
      </c>
      <c r="AA348" s="27">
        <f t="shared" si="86"/>
        <v>0.12126927937934444</v>
      </c>
      <c r="AB348" s="27">
        <f t="shared" si="86"/>
        <v>0.12150663188161379</v>
      </c>
      <c r="AC348" s="27">
        <f t="shared" si="86"/>
        <v>0.12176201627394038</v>
      </c>
      <c r="AD348" s="27">
        <f t="shared" si="86"/>
        <v>0.12193226371992194</v>
      </c>
      <c r="AE348" s="27">
        <f t="shared" si="86"/>
        <v>0.1221198665279965</v>
      </c>
      <c r="AF348" s="27">
        <f t="shared" si="86"/>
        <v>0.12232417459292337</v>
      </c>
      <c r="AG348" s="27">
        <f t="shared" si="86"/>
        <v>0.12254753554652481</v>
      </c>
      <c r="AH348" s="27">
        <f t="shared" si="86"/>
        <v>0.12278276607159908</v>
      </c>
      <c r="AI348" s="27">
        <f t="shared" si="86"/>
        <v>0.12293256429505116</v>
      </c>
      <c r="AJ348" s="27">
        <f t="shared" si="86"/>
        <v>0.12309784762939628</v>
      </c>
      <c r="AK348" s="27">
        <f t="shared" si="86"/>
        <v>0.12327243869311012</v>
      </c>
      <c r="AL348" s="27">
        <f t="shared" si="86"/>
        <v>0.12345892287223388</v>
      </c>
      <c r="AM348" s="27">
        <f t="shared" si="86"/>
        <v>0.12365640627209755</v>
      </c>
      <c r="AN348" s="27">
        <f t="shared" si="86"/>
        <v>0.12377352045527126</v>
      </c>
      <c r="AO348" s="27">
        <f t="shared" si="86"/>
        <v>0.12389780131163342</v>
      </c>
      <c r="AP348" s="27">
        <f t="shared" si="86"/>
        <v>0.12403174964714313</v>
      </c>
      <c r="AQ348" s="27">
        <f t="shared" si="86"/>
        <v>0.124175757711807</v>
      </c>
      <c r="AR348" s="27">
        <f t="shared" si="86"/>
        <v>0.12432974109192675</v>
      </c>
      <c r="AS348" s="27">
        <f t="shared" si="86"/>
        <v>0.1243975560937169</v>
      </c>
      <c r="AT348" s="27">
        <f t="shared" si="86"/>
        <v>0.12443831246581268</v>
      </c>
      <c r="AU348" s="27">
        <f t="shared" si="86"/>
        <v>0.1244793884861502</v>
      </c>
      <c r="AV348" s="27">
        <f t="shared" si="86"/>
        <v>0.12452718899099727</v>
      </c>
      <c r="AW348" s="27">
        <f t="shared" si="86"/>
        <v>0.1245787895431287</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6.3925282681672885E-2</v>
      </c>
      <c r="T349" s="27">
        <f t="shared" si="86"/>
        <v>6.4021464500194386E-2</v>
      </c>
      <c r="U349" s="27">
        <f t="shared" si="86"/>
        <v>6.4128384162726051E-2</v>
      </c>
      <c r="V349" s="27">
        <f t="shared" si="86"/>
        <v>6.4248886696362986E-2</v>
      </c>
      <c r="W349" s="27">
        <f t="shared" si="86"/>
        <v>6.4384370027076254E-2</v>
      </c>
      <c r="X349" s="27">
        <f t="shared" si="86"/>
        <v>6.4534507439746425E-2</v>
      </c>
      <c r="Y349" s="27">
        <f t="shared" si="86"/>
        <v>6.4626815051716205E-2</v>
      </c>
      <c r="Z349" s="27">
        <f t="shared" si="86"/>
        <v>6.4731531380097587E-2</v>
      </c>
      <c r="AA349" s="27">
        <f t="shared" si="86"/>
        <v>6.484770950083843E-2</v>
      </c>
      <c r="AB349" s="27">
        <f t="shared" si="86"/>
        <v>6.4974631720507214E-2</v>
      </c>
      <c r="AC349" s="27">
        <f t="shared" si="86"/>
        <v>6.511119633909325E-2</v>
      </c>
      <c r="AD349" s="27">
        <f t="shared" si="86"/>
        <v>6.5202234704100234E-2</v>
      </c>
      <c r="AE349" s="27">
        <f t="shared" si="86"/>
        <v>6.5302553700484364E-2</v>
      </c>
      <c r="AF349" s="27">
        <f t="shared" si="86"/>
        <v>6.5411805690030786E-2</v>
      </c>
      <c r="AG349" s="27">
        <f t="shared" si="86"/>
        <v>6.5531246048768865E-2</v>
      </c>
      <c r="AH349" s="27">
        <f t="shared" si="86"/>
        <v>6.5657033559289396E-2</v>
      </c>
      <c r="AI349" s="27">
        <f t="shared" si="86"/>
        <v>6.5737136877523653E-2</v>
      </c>
      <c r="AJ349" s="27">
        <f t="shared" si="86"/>
        <v>6.5825520726308748E-2</v>
      </c>
      <c r="AK349" s="27">
        <f t="shared" si="86"/>
        <v>6.5918881803731691E-2</v>
      </c>
      <c r="AL349" s="27">
        <f t="shared" si="86"/>
        <v>6.6018602622855943E-2</v>
      </c>
      <c r="AM349" s="27">
        <f t="shared" si="86"/>
        <v>6.6124205181155471E-2</v>
      </c>
      <c r="AN349" s="27">
        <f t="shared" si="86"/>
        <v>6.6186830988513648E-2</v>
      </c>
      <c r="AO349" s="27">
        <f t="shared" si="86"/>
        <v>6.6253289113037309E-2</v>
      </c>
      <c r="AP349" s="27">
        <f t="shared" si="86"/>
        <v>6.6324916839314824E-2</v>
      </c>
      <c r="AQ349" s="27">
        <f t="shared" si="86"/>
        <v>6.6401923919680902E-2</v>
      </c>
      <c r="AR349" s="27">
        <f t="shared" si="86"/>
        <v>6.6484265214632673E-2</v>
      </c>
      <c r="AS349" s="27">
        <f t="shared" si="86"/>
        <v>6.6520528706577167E-2</v>
      </c>
      <c r="AT349" s="27">
        <f t="shared" si="86"/>
        <v>6.6542322827821215E-2</v>
      </c>
      <c r="AU349" s="27">
        <f t="shared" si="86"/>
        <v>6.6564287878227477E-2</v>
      </c>
      <c r="AV349" s="27">
        <f t="shared" si="86"/>
        <v>6.6589848789186806E-2</v>
      </c>
      <c r="AW349" s="27">
        <f t="shared" si="86"/>
        <v>6.6617441742916117E-2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1.4486129996083083E-2</v>
      </c>
      <c r="L350" s="27">
        <f t="shared" si="86"/>
        <v>1.452378694169551E-2</v>
      </c>
      <c r="M350" s="27">
        <f t="shared" si="86"/>
        <v>1.4575733367418305E-2</v>
      </c>
      <c r="N350" s="27">
        <f t="shared" si="86"/>
        <v>1.4639017833045652E-2</v>
      </c>
      <c r="O350" s="27">
        <f t="shared" si="86"/>
        <v>1.4713550078172181E-2</v>
      </c>
      <c r="P350" s="27">
        <f t="shared" si="86"/>
        <v>1.4798876460462532E-2</v>
      </c>
      <c r="Q350" s="27">
        <f t="shared" si="86"/>
        <v>1.4890706011157254E-2</v>
      </c>
      <c r="R350" s="27">
        <f t="shared" si="86"/>
        <v>1.4988675221399694E-2</v>
      </c>
      <c r="S350" s="27">
        <f t="shared" si="86"/>
        <v>1.5077522192544317E-2</v>
      </c>
      <c r="T350" s="27">
        <f t="shared" si="86"/>
        <v>1.512092047903143E-2</v>
      </c>
      <c r="U350" s="27">
        <f t="shared" si="86"/>
        <v>1.5166907233408305E-2</v>
      </c>
      <c r="V350" s="27">
        <f t="shared" si="86"/>
        <v>1.5216572085594985E-2</v>
      </c>
      <c r="W350" s="27">
        <f t="shared" si="86"/>
        <v>1.5270470246664917E-2</v>
      </c>
      <c r="X350" s="27">
        <f t="shared" si="86"/>
        <v>1.5328532701029456E-2</v>
      </c>
      <c r="Y350" s="27">
        <f t="shared" si="86"/>
        <v>1.5365202172762825E-2</v>
      </c>
      <c r="Z350" s="27">
        <f t="shared" si="86"/>
        <v>1.5405433024200575E-2</v>
      </c>
      <c r="AA350" s="27">
        <f t="shared" si="86"/>
        <v>1.544892154445829E-2</v>
      </c>
      <c r="AB350" s="27">
        <f t="shared" si="86"/>
        <v>1.5495442671566231E-2</v>
      </c>
      <c r="AC350" s="27">
        <f t="shared" si="86"/>
        <v>1.5544634955286424E-2</v>
      </c>
      <c r="AD350" s="27">
        <f t="shared" si="86"/>
        <v>1.5577248144482508E-2</v>
      </c>
      <c r="AE350" s="27">
        <f t="shared" si="86"/>
        <v>1.5612527634225128E-2</v>
      </c>
      <c r="AF350" s="27">
        <f t="shared" si="86"/>
        <v>1.5650367913370627E-2</v>
      </c>
      <c r="AG350" s="27">
        <f t="shared" si="86"/>
        <v>1.5691218739742961E-2</v>
      </c>
      <c r="AH350" s="27">
        <f t="shared" si="86"/>
        <v>1.5733757991980537E-2</v>
      </c>
      <c r="AI350" s="27">
        <f t="shared" si="86"/>
        <v>1.5760001504124706E-2</v>
      </c>
      <c r="AJ350" s="27">
        <f t="shared" si="86"/>
        <v>1.5788696702721563E-2</v>
      </c>
      <c r="AK350" s="27">
        <f t="shared" si="86"/>
        <v>1.5818711363536485E-2</v>
      </c>
      <c r="AL350" s="27">
        <f t="shared" si="86"/>
        <v>1.585053234247372E-2</v>
      </c>
      <c r="AM350" s="27">
        <f t="shared" si="86"/>
        <v>1.5884002909389034E-2</v>
      </c>
      <c r="AN350" s="27">
        <f t="shared" si="86"/>
        <v>1.5902381704405964E-2</v>
      </c>
      <c r="AO350" s="27">
        <f t="shared" si="86"/>
        <v>1.5921780591527525E-2</v>
      </c>
      <c r="AP350" s="27">
        <f t="shared" si="86"/>
        <v>1.5942664089767793E-2</v>
      </c>
      <c r="AQ350" s="27">
        <f t="shared" si="86"/>
        <v>1.5965108266139179E-2</v>
      </c>
      <c r="AR350" s="27">
        <f t="shared" si="86"/>
        <v>1.5989101247110622E-2</v>
      </c>
      <c r="AS350" s="27">
        <f t="shared" si="86"/>
        <v>1.5997171097699662E-2</v>
      </c>
      <c r="AT350" s="27">
        <f t="shared" si="86"/>
        <v>1.6000132033753247E-2</v>
      </c>
      <c r="AU350" s="27">
        <f t="shared" si="86"/>
        <v>1.6002977464491905E-2</v>
      </c>
      <c r="AV350" s="27">
        <f t="shared" si="86"/>
        <v>1.6006874225162619E-2</v>
      </c>
      <c r="AW350" s="27">
        <f t="shared" si="86"/>
        <v>1.6011296478644882E-2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0.11514293539628435</v>
      </c>
      <c r="M351" s="27">
        <f t="shared" si="86"/>
        <v>0.11555476076697306</v>
      </c>
      <c r="N351" s="27">
        <f t="shared" si="86"/>
        <v>0.11605647283191661</v>
      </c>
      <c r="O351" s="27">
        <f t="shared" si="86"/>
        <v>0.1166473560168597</v>
      </c>
      <c r="P351" s="27">
        <f t="shared" si="86"/>
        <v>0.11732381389682567</v>
      </c>
      <c r="Q351" s="27">
        <f t="shared" si="86"/>
        <v>0.11805182815822723</v>
      </c>
      <c r="R351" s="27">
        <f t="shared" si="86"/>
        <v>0.11882851694408274</v>
      </c>
      <c r="S351" s="27">
        <f t="shared" si="86"/>
        <v>0.11953288565313427</v>
      </c>
      <c r="T351" s="27">
        <f t="shared" si="86"/>
        <v>0.11987694234560399</v>
      </c>
      <c r="U351" s="27">
        <f t="shared" ref="L351:AW357" si="87">U1420</f>
        <v>0.120241520117886</v>
      </c>
      <c r="V351" s="27">
        <f t="shared" si="87"/>
        <v>0.12063525743238622</v>
      </c>
      <c r="W351" s="27">
        <f t="shared" si="87"/>
        <v>0.12106255593951576</v>
      </c>
      <c r="X351" s="27">
        <f t="shared" si="87"/>
        <v>0.12152286849151642</v>
      </c>
      <c r="Y351" s="27">
        <f t="shared" si="87"/>
        <v>0.12181357990388846</v>
      </c>
      <c r="Z351" s="27">
        <f t="shared" si="87"/>
        <v>0.12213252553057868</v>
      </c>
      <c r="AA351" s="27">
        <f t="shared" si="87"/>
        <v>0.12247729758614632</v>
      </c>
      <c r="AB351" s="27">
        <f t="shared" si="87"/>
        <v>0.12284611180482462</v>
      </c>
      <c r="AC351" s="27">
        <f t="shared" si="87"/>
        <v>0.12323610265012742</v>
      </c>
      <c r="AD351" s="27">
        <f t="shared" si="87"/>
        <v>0.1234946563146604</v>
      </c>
      <c r="AE351" s="27">
        <f t="shared" si="87"/>
        <v>0.1237743481074797</v>
      </c>
      <c r="AF351" s="27">
        <f t="shared" si="87"/>
        <v>0.12407434154820687</v>
      </c>
      <c r="AG351" s="27">
        <f t="shared" si="87"/>
        <v>0.12439820226585285</v>
      </c>
      <c r="AH351" s="27">
        <f t="shared" si="87"/>
        <v>0.12473544863223512</v>
      </c>
      <c r="AI351" s="27">
        <f t="shared" si="87"/>
        <v>0.12494350421963241</v>
      </c>
      <c r="AJ351" s="27">
        <f t="shared" si="87"/>
        <v>0.12517099649912439</v>
      </c>
      <c r="AK351" s="27">
        <f t="shared" si="87"/>
        <v>0.12540894932541047</v>
      </c>
      <c r="AL351" s="27">
        <f t="shared" si="87"/>
        <v>0.12566122243687414</v>
      </c>
      <c r="AM351" s="27">
        <f t="shared" si="87"/>
        <v>0.12592657329471016</v>
      </c>
      <c r="AN351" s="27">
        <f t="shared" si="87"/>
        <v>0.12607227829684156</v>
      </c>
      <c r="AO351" s="27">
        <f t="shared" si="87"/>
        <v>0.12622607047346635</v>
      </c>
      <c r="AP351" s="27">
        <f t="shared" si="87"/>
        <v>0.12639163247863622</v>
      </c>
      <c r="AQ351" s="27">
        <f t="shared" si="87"/>
        <v>0.12656956736299715</v>
      </c>
      <c r="AR351" s="27">
        <f t="shared" si="87"/>
        <v>0.12675978099454174</v>
      </c>
      <c r="AS351" s="27">
        <f t="shared" si="87"/>
        <v>0.12682375785462383</v>
      </c>
      <c r="AT351" s="27">
        <f t="shared" si="87"/>
        <v>0.12684723181978866</v>
      </c>
      <c r="AU351" s="27">
        <f t="shared" si="87"/>
        <v>0.1268697900719189</v>
      </c>
      <c r="AV351" s="27">
        <f t="shared" si="87"/>
        <v>0.12690068314849484</v>
      </c>
      <c r="AW351" s="27">
        <f t="shared" si="87"/>
        <v>0.12693574227247248</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9.6937181363551561E-2</v>
      </c>
      <c r="M354" s="27">
        <f t="shared" si="87"/>
        <v>9.6980665528366608E-2</v>
      </c>
      <c r="N354" s="27">
        <f t="shared" si="87"/>
        <v>9.6090308702663593E-2</v>
      </c>
      <c r="O354" s="27">
        <f t="shared" si="87"/>
        <v>9.4636150647850498E-2</v>
      </c>
      <c r="P354" s="27">
        <f t="shared" si="87"/>
        <v>9.2641437622218339E-2</v>
      </c>
      <c r="Q354" s="27">
        <f t="shared" si="87"/>
        <v>9.1193054757597189E-2</v>
      </c>
      <c r="R354" s="27">
        <f t="shared" si="87"/>
        <v>8.9872834352323586E-2</v>
      </c>
      <c r="S354" s="27">
        <f t="shared" si="87"/>
        <v>7.9353205696762089E-2</v>
      </c>
      <c r="T354" s="27">
        <f t="shared" si="87"/>
        <v>8.0356692472967006E-2</v>
      </c>
      <c r="U354" s="27">
        <f t="shared" si="87"/>
        <v>8.0228767846233631E-2</v>
      </c>
      <c r="V354" s="27">
        <f t="shared" si="87"/>
        <v>7.9832176935397237E-2</v>
      </c>
      <c r="W354" s="27">
        <f t="shared" si="87"/>
        <v>7.9647338204740986E-2</v>
      </c>
      <c r="X354" s="27">
        <f t="shared" si="87"/>
        <v>7.974842596464872E-2</v>
      </c>
      <c r="Y354" s="27">
        <f t="shared" si="87"/>
        <v>8.0001308880884886E-2</v>
      </c>
      <c r="Z354" s="27">
        <f t="shared" si="87"/>
        <v>8.0472384991771742E-2</v>
      </c>
      <c r="AA354" s="27">
        <f t="shared" si="87"/>
        <v>8.1073890026101325E-2</v>
      </c>
      <c r="AB354" s="27">
        <f t="shared" si="87"/>
        <v>8.1756694422335546E-2</v>
      </c>
      <c r="AC354" s="27">
        <f t="shared" si="87"/>
        <v>8.2391925126717711E-2</v>
      </c>
      <c r="AD354" s="27">
        <f t="shared" si="87"/>
        <v>8.3487127289027893E-2</v>
      </c>
      <c r="AE354" s="27">
        <f t="shared" si="87"/>
        <v>8.4697547365748915E-2</v>
      </c>
      <c r="AF354" s="27">
        <f t="shared" si="87"/>
        <v>8.6018207587983245E-2</v>
      </c>
      <c r="AG354" s="27">
        <f t="shared" si="87"/>
        <v>8.7725928794980826E-2</v>
      </c>
      <c r="AH354" s="27">
        <f t="shared" si="87"/>
        <v>8.9176127106207703E-2</v>
      </c>
      <c r="AI354" s="27">
        <f t="shared" si="87"/>
        <v>9.0813571882765731E-2</v>
      </c>
      <c r="AJ354" s="27">
        <f t="shared" si="87"/>
        <v>9.2693142680388863E-2</v>
      </c>
      <c r="AK354" s="27">
        <f t="shared" si="87"/>
        <v>9.4286319813920341E-2</v>
      </c>
      <c r="AL354" s="27">
        <f t="shared" si="87"/>
        <v>9.58713326962079E-2</v>
      </c>
      <c r="AM354" s="27">
        <f t="shared" si="87"/>
        <v>9.7402719427874526E-2</v>
      </c>
      <c r="AN354" s="27">
        <f t="shared" si="87"/>
        <v>9.9181564704813874E-2</v>
      </c>
      <c r="AO354" s="27">
        <f t="shared" si="87"/>
        <v>0.10068311294437447</v>
      </c>
      <c r="AP354" s="27">
        <f t="shared" si="87"/>
        <v>0.10215487002756386</v>
      </c>
      <c r="AQ354" s="27">
        <f t="shared" si="87"/>
        <v>0.10365418664007356</v>
      </c>
      <c r="AR354" s="27">
        <f t="shared" si="87"/>
        <v>0.10519456033241363</v>
      </c>
      <c r="AS354" s="27">
        <f t="shared" si="87"/>
        <v>0.10673651946015122</v>
      </c>
      <c r="AT354" s="27">
        <f t="shared" si="87"/>
        <v>0.10547109714232736</v>
      </c>
      <c r="AU354" s="27">
        <f t="shared" si="87"/>
        <v>0.10366718196947174</v>
      </c>
      <c r="AV354" s="27">
        <f t="shared" si="87"/>
        <v>0.1018569165910521</v>
      </c>
      <c r="AW354" s="27">
        <f t="shared" si="87"/>
        <v>9.9837597692061242E-2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3.7923788015899976E-2</v>
      </c>
      <c r="M355" s="27">
        <f t="shared" si="87"/>
        <v>3.7940799901590251E-2</v>
      </c>
      <c r="N355" s="27">
        <f t="shared" si="87"/>
        <v>3.759247428451009E-2</v>
      </c>
      <c r="O355" s="27">
        <f t="shared" si="87"/>
        <v>3.7023578211438576E-2</v>
      </c>
      <c r="P355" s="27">
        <f t="shared" si="87"/>
        <v>3.6243206089281214E-2</v>
      </c>
      <c r="Q355" s="27">
        <f t="shared" si="87"/>
        <v>3.567656938754183E-2</v>
      </c>
      <c r="R355" s="27">
        <f t="shared" si="87"/>
        <v>3.5160072434777256E-2</v>
      </c>
      <c r="S355" s="27">
        <f t="shared" si="87"/>
        <v>3.1044580716039234E-2</v>
      </c>
      <c r="T355" s="27">
        <f t="shared" si="87"/>
        <v>3.1437165060273782E-2</v>
      </c>
      <c r="U355" s="27">
        <f t="shared" si="87"/>
        <v>3.1387118356232993E-2</v>
      </c>
      <c r="V355" s="27">
        <f t="shared" si="87"/>
        <v>3.1231963962222026E-2</v>
      </c>
      <c r="W355" s="27">
        <f t="shared" si="87"/>
        <v>3.1159651308398865E-2</v>
      </c>
      <c r="X355" s="27">
        <f t="shared" si="87"/>
        <v>3.1199198886777135E-2</v>
      </c>
      <c r="Y355" s="27">
        <f t="shared" si="87"/>
        <v>3.12981318036753E-2</v>
      </c>
      <c r="Z355" s="27">
        <f t="shared" si="87"/>
        <v>3.1482426316031993E-2</v>
      </c>
      <c r="AA355" s="27">
        <f t="shared" si="87"/>
        <v>3.1717747264006134E-2</v>
      </c>
      <c r="AB355" s="27">
        <f t="shared" si="87"/>
        <v>3.1984874168408242E-2</v>
      </c>
      <c r="AC355" s="27">
        <f t="shared" si="87"/>
        <v>3.2233389281343408E-2</v>
      </c>
      <c r="AD355" s="27">
        <f t="shared" si="87"/>
        <v>3.2661854541564221E-2</v>
      </c>
      <c r="AE355" s="27">
        <f t="shared" si="87"/>
        <v>3.3135395382695144E-2</v>
      </c>
      <c r="AF355" s="27">
        <f t="shared" si="87"/>
        <v>3.365206440075965E-2</v>
      </c>
      <c r="AG355" s="27">
        <f t="shared" si="87"/>
        <v>3.4320159512804906E-2</v>
      </c>
      <c r="AH355" s="27">
        <f t="shared" si="87"/>
        <v>3.4887506454013402E-2</v>
      </c>
      <c r="AI355" s="27">
        <f t="shared" si="87"/>
        <v>3.5528108003598777E-2</v>
      </c>
      <c r="AJ355" s="27">
        <f t="shared" si="87"/>
        <v>3.626343415489882E-2</v>
      </c>
      <c r="AK355" s="27">
        <f t="shared" si="87"/>
        <v>3.688671730625466E-2</v>
      </c>
      <c r="AL355" s="27">
        <f t="shared" si="87"/>
        <v>3.7506806437224018E-2</v>
      </c>
      <c r="AM355" s="27">
        <f t="shared" si="87"/>
        <v>3.8105915932313217E-2</v>
      </c>
      <c r="AN355" s="27">
        <f t="shared" si="87"/>
        <v>3.8801836220553602E-2</v>
      </c>
      <c r="AO355" s="27">
        <f t="shared" si="87"/>
        <v>3.9389272293397316E-2</v>
      </c>
      <c r="AP355" s="27">
        <f t="shared" si="87"/>
        <v>3.9965053462693426E-2</v>
      </c>
      <c r="AQ355" s="27">
        <f t="shared" si="87"/>
        <v>4.0551616477851542E-2</v>
      </c>
      <c r="AR355" s="27">
        <f t="shared" si="87"/>
        <v>4.1154241853913261E-2</v>
      </c>
      <c r="AS355" s="27">
        <f t="shared" si="87"/>
        <v>4.1757487484402472E-2</v>
      </c>
      <c r="AT355" s="27">
        <f t="shared" si="87"/>
        <v>4.126242865293344E-2</v>
      </c>
      <c r="AU355" s="27">
        <f t="shared" si="87"/>
        <v>4.0556700513825768E-2</v>
      </c>
      <c r="AV355" s="27">
        <f t="shared" si="87"/>
        <v>3.9848488045730199E-2</v>
      </c>
      <c r="AW355" s="27">
        <f t="shared" si="87"/>
        <v>3.9058489607725032E-2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0.3278422472608899</v>
      </c>
      <c r="L356" s="27">
        <f t="shared" si="87"/>
        <v>0.33450793008613738</v>
      </c>
      <c r="M356" s="27">
        <f t="shared" si="87"/>
        <v>0.34229948156355039</v>
      </c>
      <c r="N356" s="27">
        <f t="shared" si="87"/>
        <v>0.34828124731402305</v>
      </c>
      <c r="O356" s="27">
        <f t="shared" si="87"/>
        <v>0.35308310351311484</v>
      </c>
      <c r="P356" s="27">
        <f t="shared" si="87"/>
        <v>0.35667649320457162</v>
      </c>
      <c r="Q356" s="27">
        <f t="shared" si="87"/>
        <v>0.36128421068096001</v>
      </c>
      <c r="R356" s="27">
        <f t="shared" si="87"/>
        <v>0.36607496135357975</v>
      </c>
      <c r="S356" s="27">
        <f t="shared" si="87"/>
        <v>0.34978147124760717</v>
      </c>
      <c r="T356" s="27">
        <f t="shared" si="87"/>
        <v>0.3584875041342433</v>
      </c>
      <c r="U356" s="27">
        <f t="shared" si="87"/>
        <v>0.36463852991816875</v>
      </c>
      <c r="V356" s="27">
        <f t="shared" si="87"/>
        <v>0.37016483394407329</v>
      </c>
      <c r="W356" s="27">
        <f t="shared" si="87"/>
        <v>0.3762263413240392</v>
      </c>
      <c r="X356" s="27">
        <f t="shared" si="87"/>
        <v>0.38305010499339254</v>
      </c>
      <c r="Y356" s="27">
        <f t="shared" si="87"/>
        <v>0.39001024814513446</v>
      </c>
      <c r="Z356" s="27">
        <f t="shared" si="87"/>
        <v>0.39763162733353369</v>
      </c>
      <c r="AA356" s="27">
        <f t="shared" si="87"/>
        <v>0.405715672911797</v>
      </c>
      <c r="AB356" s="27">
        <f t="shared" si="87"/>
        <v>0.41415186902184187</v>
      </c>
      <c r="AC356" s="27">
        <f t="shared" si="87"/>
        <v>0.42259328139842117</v>
      </c>
      <c r="AD356" s="27">
        <f t="shared" si="87"/>
        <v>0.43223168330653139</v>
      </c>
      <c r="AE356" s="27">
        <f t="shared" si="87"/>
        <v>0.44240044798152134</v>
      </c>
      <c r="AF356" s="27">
        <f t="shared" si="87"/>
        <v>0.45310986417671228</v>
      </c>
      <c r="AG356" s="27">
        <f t="shared" si="87"/>
        <v>0.46523281953385692</v>
      </c>
      <c r="AH356" s="27">
        <f t="shared" si="87"/>
        <v>0.47683161542488822</v>
      </c>
      <c r="AI356" s="27">
        <f t="shared" si="87"/>
        <v>0.48902192775791076</v>
      </c>
      <c r="AJ356" s="27">
        <f t="shared" si="87"/>
        <v>0.50227897155451084</v>
      </c>
      <c r="AK356" s="27">
        <f t="shared" si="87"/>
        <v>0.5149072041484628</v>
      </c>
      <c r="AL356" s="27">
        <f t="shared" si="87"/>
        <v>0.52779816967290405</v>
      </c>
      <c r="AM356" s="27">
        <f t="shared" si="87"/>
        <v>0.54080178405979984</v>
      </c>
      <c r="AN356" s="27">
        <f t="shared" si="87"/>
        <v>0.55472180997919929</v>
      </c>
      <c r="AO356" s="27">
        <f t="shared" si="87"/>
        <v>0.56798833192248921</v>
      </c>
      <c r="AP356" s="27">
        <f t="shared" si="87"/>
        <v>0.58145360714928829</v>
      </c>
      <c r="AQ356" s="27">
        <f t="shared" si="87"/>
        <v>0.59533225487947738</v>
      </c>
      <c r="AR356" s="27">
        <f t="shared" si="87"/>
        <v>0.60968960161004593</v>
      </c>
      <c r="AS356" s="27">
        <f t="shared" si="87"/>
        <v>0.62413807627778151</v>
      </c>
      <c r="AT356" s="27">
        <f t="shared" si="87"/>
        <v>0.62795919102407893</v>
      </c>
      <c r="AU356" s="27">
        <f t="shared" si="87"/>
        <v>0.62958694088264855</v>
      </c>
      <c r="AV356" s="27">
        <f t="shared" si="87"/>
        <v>0.63106029256970908</v>
      </c>
      <c r="AW356" s="27">
        <f t="shared" si="87"/>
        <v>0.63153875679106564</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1.7017151675634967</v>
      </c>
      <c r="L357" s="27">
        <f t="shared" si="87"/>
        <v>1.724123714732765</v>
      </c>
      <c r="M357" s="27">
        <f t="shared" si="87"/>
        <v>1.7601182693498119</v>
      </c>
      <c r="N357" s="27">
        <f t="shared" si="87"/>
        <v>1.7704533576020525</v>
      </c>
      <c r="O357" s="27">
        <f t="shared" si="87"/>
        <v>1.7641159598844764</v>
      </c>
      <c r="P357" s="27">
        <f t="shared" si="87"/>
        <v>1.7411735022142174</v>
      </c>
      <c r="Q357" s="27">
        <f t="shared" si="87"/>
        <v>1.7315152516158581</v>
      </c>
      <c r="R357" s="27">
        <f t="shared" si="87"/>
        <v>1.7240481490859694</v>
      </c>
      <c r="S357" s="27">
        <f t="shared" si="87"/>
        <v>1.4532829642320653</v>
      </c>
      <c r="T357" s="27">
        <f t="shared" si="87"/>
        <v>1.5108403779429143</v>
      </c>
      <c r="U357" s="27">
        <f t="shared" si="87"/>
        <v>1.5359500219842341</v>
      </c>
      <c r="V357" s="27">
        <f t="shared" si="87"/>
        <v>1.5529155477524197</v>
      </c>
      <c r="W357" s="27">
        <f t="shared" si="87"/>
        <v>1.5758921601305533</v>
      </c>
      <c r="X357" s="27">
        <f t="shared" si="87"/>
        <v>1.6074218995583676</v>
      </c>
      <c r="Y357" s="27">
        <f t="shared" si="87"/>
        <v>1.6451803767533499</v>
      </c>
      <c r="Z357" s="27">
        <f t="shared" si="87"/>
        <v>1.6900261136077641</v>
      </c>
      <c r="AA357" s="27">
        <f t="shared" si="87"/>
        <v>1.7394801222335898</v>
      </c>
      <c r="AB357" s="27">
        <f t="shared" si="87"/>
        <v>1.7921618958537717</v>
      </c>
      <c r="AC357" s="27">
        <f t="shared" si="87"/>
        <v>1.8440236960496841</v>
      </c>
      <c r="AD357" s="27">
        <f t="shared" si="87"/>
        <v>1.9128722105556406</v>
      </c>
      <c r="AE357" s="27">
        <f t="shared" si="87"/>
        <v>1.9867036710712449</v>
      </c>
      <c r="AF357" s="27">
        <f t="shared" si="87"/>
        <v>2.0655387363130369</v>
      </c>
      <c r="AG357" s="27">
        <f t="shared" si="87"/>
        <v>2.1590171034819914</v>
      </c>
      <c r="AH357" s="27">
        <f t="shared" si="87"/>
        <v>2.2453962761900854</v>
      </c>
      <c r="AI357" s="27">
        <f t="shared" si="87"/>
        <v>2.3410345884850989</v>
      </c>
      <c r="AJ357" s="27">
        <f t="shared" si="87"/>
        <v>2.4471163486393079</v>
      </c>
      <c r="AK357" s="27">
        <f t="shared" si="87"/>
        <v>2.5450390690177795</v>
      </c>
      <c r="AL357" s="27">
        <f t="shared" si="87"/>
        <v>2.6445934318419999</v>
      </c>
      <c r="AM357" s="27">
        <f t="shared" si="87"/>
        <v>2.7441512648651862</v>
      </c>
      <c r="AN357" s="27">
        <f t="shared" si="87"/>
        <v>2.8559130375945547</v>
      </c>
      <c r="AO357" s="27">
        <f t="shared" si="87"/>
        <v>2.9594825030106868</v>
      </c>
      <c r="AP357" s="27">
        <f t="shared" si="87"/>
        <v>3.0639987071550308</v>
      </c>
      <c r="AQ357" s="27">
        <f t="shared" si="87"/>
        <v>3.1717057233338268</v>
      </c>
      <c r="AR357" s="27">
        <f t="shared" si="87"/>
        <v>3.2832410864447872</v>
      </c>
      <c r="AS357" s="27">
        <f t="shared" si="87"/>
        <v>3.3981465199291265</v>
      </c>
      <c r="AT357" s="27">
        <f t="shared" si="87"/>
        <v>3.402335764581959</v>
      </c>
      <c r="AU357" s="27">
        <f t="shared" si="87"/>
        <v>3.3840754458492466</v>
      </c>
      <c r="AV357" s="27">
        <f t="shared" ref="L357:AW359" si="88">AV1426</f>
        <v>3.3645111733417261</v>
      </c>
      <c r="AW357" s="27">
        <f t="shared" si="88"/>
        <v>3.3351275855209699</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1.3660093635870426E-2</v>
      </c>
      <c r="L358" s="27">
        <f t="shared" si="88"/>
        <v>1.3937830420255738E-2</v>
      </c>
      <c r="M358" s="27">
        <f t="shared" si="88"/>
        <v>1.426247839848128E-2</v>
      </c>
      <c r="N358" s="27">
        <f t="shared" si="88"/>
        <v>1.4511718638084306E-2</v>
      </c>
      <c r="O358" s="27">
        <f t="shared" si="88"/>
        <v>1.4711795979713135E-2</v>
      </c>
      <c r="P358" s="27">
        <f t="shared" si="88"/>
        <v>1.4861520550190495E-2</v>
      </c>
      <c r="Q358" s="27">
        <f t="shared" si="88"/>
        <v>1.5053508778373347E-2</v>
      </c>
      <c r="R358" s="27">
        <f t="shared" si="88"/>
        <v>1.5253123389732505E-2</v>
      </c>
      <c r="S358" s="27">
        <f t="shared" si="88"/>
        <v>1.4574227968650315E-2</v>
      </c>
      <c r="T358" s="27">
        <f t="shared" si="88"/>
        <v>1.4936979338926817E-2</v>
      </c>
      <c r="U358" s="27">
        <f t="shared" si="88"/>
        <v>1.5193272079923716E-2</v>
      </c>
      <c r="V358" s="27">
        <f t="shared" si="88"/>
        <v>1.5423534747669736E-2</v>
      </c>
      <c r="W358" s="27">
        <f t="shared" si="88"/>
        <v>1.5676097555168314E-2</v>
      </c>
      <c r="X358" s="27">
        <f t="shared" si="88"/>
        <v>1.5960421041391372E-2</v>
      </c>
      <c r="Y358" s="27">
        <f t="shared" si="88"/>
        <v>1.6250427006047279E-2</v>
      </c>
      <c r="Z358" s="27">
        <f t="shared" si="88"/>
        <v>1.6567984472230592E-2</v>
      </c>
      <c r="AA358" s="27">
        <f t="shared" si="88"/>
        <v>1.6904819704658219E-2</v>
      </c>
      <c r="AB358" s="27">
        <f t="shared" si="88"/>
        <v>1.7256327875910096E-2</v>
      </c>
      <c r="AC358" s="27">
        <f t="shared" si="88"/>
        <v>1.7608053391600896E-2</v>
      </c>
      <c r="AD358" s="27">
        <f t="shared" si="88"/>
        <v>1.8009653471105492E-2</v>
      </c>
      <c r="AE358" s="27">
        <f t="shared" si="88"/>
        <v>1.8433351999230074E-2</v>
      </c>
      <c r="AF358" s="27">
        <f t="shared" si="88"/>
        <v>1.8879577674029695E-2</v>
      </c>
      <c r="AG358" s="27">
        <f t="shared" si="88"/>
        <v>1.9384700813910721E-2</v>
      </c>
      <c r="AH358" s="27">
        <f t="shared" si="88"/>
        <v>1.9867983976037024E-2</v>
      </c>
      <c r="AI358" s="27">
        <f t="shared" si="88"/>
        <v>2.0375913656579637E-2</v>
      </c>
      <c r="AJ358" s="27">
        <f t="shared" si="88"/>
        <v>2.0928290481437968E-2</v>
      </c>
      <c r="AK358" s="27">
        <f t="shared" si="88"/>
        <v>2.1454466839519307E-2</v>
      </c>
      <c r="AL358" s="27">
        <f t="shared" si="88"/>
        <v>2.1991590403037692E-2</v>
      </c>
      <c r="AM358" s="27">
        <f t="shared" si="88"/>
        <v>2.2533407669158349E-2</v>
      </c>
      <c r="AN358" s="27">
        <f t="shared" si="88"/>
        <v>2.3113408749133323E-2</v>
      </c>
      <c r="AO358" s="27">
        <f t="shared" si="88"/>
        <v>2.3666180496770405E-2</v>
      </c>
      <c r="AP358" s="27">
        <f t="shared" si="88"/>
        <v>2.4227233631220365E-2</v>
      </c>
      <c r="AQ358" s="27">
        <f t="shared" si="88"/>
        <v>2.4805510619978249E-2</v>
      </c>
      <c r="AR358" s="27">
        <f t="shared" si="88"/>
        <v>2.5403733400418606E-2</v>
      </c>
      <c r="AS358" s="27">
        <f t="shared" si="88"/>
        <v>2.6005753178240911E-2</v>
      </c>
      <c r="AT358" s="27">
        <f t="shared" si="88"/>
        <v>2.616496629266998E-2</v>
      </c>
      <c r="AU358" s="27">
        <f t="shared" si="88"/>
        <v>2.6232789203443716E-2</v>
      </c>
      <c r="AV358" s="27">
        <f t="shared" si="88"/>
        <v>2.6294178857071242E-2</v>
      </c>
      <c r="AW358" s="27">
        <f t="shared" si="88"/>
        <v>2.6314114866294425E-2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7.0904798648479081E-2</v>
      </c>
      <c r="L359" s="27">
        <f t="shared" si="88"/>
        <v>7.183848811386527E-2</v>
      </c>
      <c r="M359" s="27">
        <f t="shared" si="88"/>
        <v>7.3338261222908901E-2</v>
      </c>
      <c r="N359" s="27">
        <f t="shared" si="88"/>
        <v>7.3768889900085594E-2</v>
      </c>
      <c r="O359" s="27">
        <f t="shared" si="88"/>
        <v>7.3504831661853245E-2</v>
      </c>
      <c r="P359" s="27">
        <f t="shared" si="88"/>
        <v>7.2548895925592466E-2</v>
      </c>
      <c r="Q359" s="27">
        <f t="shared" si="88"/>
        <v>7.2146468817327503E-2</v>
      </c>
      <c r="R359" s="27">
        <f t="shared" si="88"/>
        <v>7.1835339545248789E-2</v>
      </c>
      <c r="S359" s="27">
        <f t="shared" si="88"/>
        <v>6.0553456843002784E-2</v>
      </c>
      <c r="T359" s="27">
        <f t="shared" si="88"/>
        <v>6.2951682414288154E-2</v>
      </c>
      <c r="U359" s="27">
        <f t="shared" si="88"/>
        <v>6.3997917582676492E-2</v>
      </c>
      <c r="V359" s="27">
        <f t="shared" si="88"/>
        <v>6.4704814489684223E-2</v>
      </c>
      <c r="W359" s="27">
        <f t="shared" si="88"/>
        <v>6.5662173338773125E-2</v>
      </c>
      <c r="X359" s="27">
        <f t="shared" si="88"/>
        <v>6.6975912481598718E-2</v>
      </c>
      <c r="Y359" s="27">
        <f t="shared" si="88"/>
        <v>6.8549182364722974E-2</v>
      </c>
      <c r="Z359" s="27">
        <f t="shared" si="88"/>
        <v>7.0417754733656912E-2</v>
      </c>
      <c r="AA359" s="27">
        <f t="shared" si="88"/>
        <v>7.2478338426399641E-2</v>
      </c>
      <c r="AB359" s="27">
        <f t="shared" si="88"/>
        <v>7.4673412327240563E-2</v>
      </c>
      <c r="AC359" s="27">
        <f t="shared" si="88"/>
        <v>7.6834320668736911E-2</v>
      </c>
      <c r="AD359" s="27">
        <f t="shared" si="88"/>
        <v>7.9703008773151771E-2</v>
      </c>
      <c r="AE359" s="27">
        <f t="shared" si="88"/>
        <v>8.2779319627968612E-2</v>
      </c>
      <c r="AF359" s="27">
        <f t="shared" si="88"/>
        <v>8.6064114013043286E-2</v>
      </c>
      <c r="AG359" s="27">
        <f t="shared" si="88"/>
        <v>8.9959045978416391E-2</v>
      </c>
      <c r="AH359" s="27">
        <f t="shared" si="88"/>
        <v>9.3558178174586948E-2</v>
      </c>
      <c r="AI359" s="27">
        <f t="shared" si="88"/>
        <v>9.7543107853545877E-2</v>
      </c>
      <c r="AJ359" s="27">
        <f t="shared" si="88"/>
        <v>0.10196318119330461</v>
      </c>
      <c r="AK359" s="27">
        <f t="shared" si="88"/>
        <v>0.10604329454240757</v>
      </c>
      <c r="AL359" s="27">
        <f t="shared" si="88"/>
        <v>0.11019139299341679</v>
      </c>
      <c r="AM359" s="27">
        <f t="shared" si="88"/>
        <v>0.11433963603604952</v>
      </c>
      <c r="AN359" s="27">
        <f t="shared" si="88"/>
        <v>0.11899637656643992</v>
      </c>
      <c r="AO359" s="27">
        <f t="shared" si="88"/>
        <v>0.12331177095877871</v>
      </c>
      <c r="AP359" s="27">
        <f t="shared" si="88"/>
        <v>0.12766661279812638</v>
      </c>
      <c r="AQ359" s="27">
        <f t="shared" si="88"/>
        <v>0.13215440513890955</v>
      </c>
      <c r="AR359" s="27">
        <f t="shared" si="88"/>
        <v>0.13680171193519958</v>
      </c>
      <c r="AS359" s="27">
        <f t="shared" si="88"/>
        <v>0.1415894383303804</v>
      </c>
      <c r="AT359" s="27">
        <f t="shared" si="88"/>
        <v>0.1417639901909151</v>
      </c>
      <c r="AU359" s="27">
        <f t="shared" si="88"/>
        <v>0.14100314357705207</v>
      </c>
      <c r="AV359" s="27">
        <f t="shared" si="88"/>
        <v>0.14018796555590538</v>
      </c>
      <c r="AW359" s="27">
        <f t="shared" si="88"/>
        <v>0.13896364939670722</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6.6042852152238094</v>
      </c>
      <c r="U360" s="22">
        <f t="shared" si="89"/>
        <v>6.6025684169352203</v>
      </c>
      <c r="V360" s="22">
        <f t="shared" si="89"/>
        <v>6.6014868305049577</v>
      </c>
      <c r="W360" s="22">
        <f t="shared" si="89"/>
        <v>6.6005681257994508</v>
      </c>
      <c r="X360" s="22">
        <f t="shared" si="89"/>
        <v>6.5995424038936434</v>
      </c>
      <c r="Y360" s="22">
        <f t="shared" si="89"/>
        <v>6.5983631780454619</v>
      </c>
      <c r="Z360" s="22">
        <f t="shared" si="89"/>
        <v>6.5971241712512239</v>
      </c>
      <c r="AA360" s="22">
        <f t="shared" si="89"/>
        <v>6.5957642528021454</v>
      </c>
      <c r="AB360" s="22">
        <f t="shared" si="89"/>
        <v>6.594332298362966</v>
      </c>
      <c r="AC360" s="22">
        <f t="shared" si="89"/>
        <v>6.5928557661165899</v>
      </c>
      <c r="AD360" s="22">
        <f t="shared" si="89"/>
        <v>6.5914087042240421</v>
      </c>
      <c r="AE360" s="22">
        <f t="shared" si="89"/>
        <v>6.5897121694283252</v>
      </c>
      <c r="AF360" s="22">
        <f t="shared" si="89"/>
        <v>6.5879502534324397</v>
      </c>
      <c r="AG360" s="22">
        <f t="shared" si="89"/>
        <v>6.5861262120280504</v>
      </c>
      <c r="AH360" s="22">
        <f t="shared" si="89"/>
        <v>6.5840825367148605</v>
      </c>
      <c r="AI360" s="22">
        <f t="shared" si="89"/>
        <v>6.5821887148453193</v>
      </c>
      <c r="AJ360" s="22">
        <f t="shared" si="89"/>
        <v>6.5802043215920403</v>
      </c>
      <c r="AK360" s="22">
        <f t="shared" si="89"/>
        <v>6.5780869550268894</v>
      </c>
      <c r="AL360" s="22">
        <f t="shared" si="89"/>
        <v>6.5761330442639245</v>
      </c>
      <c r="AM360" s="22">
        <f t="shared" si="89"/>
        <v>6.5741856191244104</v>
      </c>
      <c r="AN360" s="22">
        <f t="shared" si="89"/>
        <v>6.5722693960157645</v>
      </c>
      <c r="AO360" s="22">
        <f t="shared" si="89"/>
        <v>6.5702305130032013</v>
      </c>
      <c r="AP360" s="22">
        <f t="shared" si="89"/>
        <v>6.5683441997115697</v>
      </c>
      <c r="AQ360" s="22">
        <f t="shared" si="89"/>
        <v>6.5664742649301147</v>
      </c>
      <c r="AR360" s="22">
        <f t="shared" si="89"/>
        <v>6.5645895538166226</v>
      </c>
      <c r="AS360" s="22">
        <f t="shared" si="89"/>
        <v>6.5626829690139603</v>
      </c>
      <c r="AT360" s="22">
        <f t="shared" si="89"/>
        <v>6.5607856000431974</v>
      </c>
      <c r="AU360" s="22">
        <f t="shared" si="89"/>
        <v>6.56037729248128</v>
      </c>
      <c r="AV360" s="22">
        <f t="shared" si="89"/>
        <v>6.5602713275569711</v>
      </c>
      <c r="AW360" s="22">
        <f t="shared" si="89"/>
        <v>6.5601871872641286</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4.3588282420477152E-2</v>
      </c>
      <c r="U361" s="22">
        <f t="shared" si="90"/>
        <v>4.3576951551772471E-2</v>
      </c>
      <c r="V361" s="22">
        <f t="shared" si="90"/>
        <v>4.3569813081332731E-2</v>
      </c>
      <c r="W361" s="22">
        <f t="shared" si="90"/>
        <v>4.3563749630276392E-2</v>
      </c>
      <c r="X361" s="22">
        <f t="shared" si="90"/>
        <v>4.3556979865698058E-2</v>
      </c>
      <c r="Y361" s="22">
        <f t="shared" si="90"/>
        <v>4.3549196975100048E-2</v>
      </c>
      <c r="Z361" s="22">
        <f t="shared" si="90"/>
        <v>4.3541019530258088E-2</v>
      </c>
      <c r="AA361" s="22">
        <f t="shared" si="89"/>
        <v>4.3532044068494168E-2</v>
      </c>
      <c r="AB361" s="22">
        <f t="shared" si="89"/>
        <v>4.35225931691956E-2</v>
      </c>
      <c r="AC361" s="22">
        <f t="shared" si="89"/>
        <v>4.3512848056369506E-2</v>
      </c>
      <c r="AD361" s="22">
        <f t="shared" si="89"/>
        <v>4.3503297447878682E-2</v>
      </c>
      <c r="AE361" s="22">
        <f t="shared" si="89"/>
        <v>4.3492100318226957E-2</v>
      </c>
      <c r="AF361" s="22">
        <f t="shared" si="89"/>
        <v>4.3480471672654106E-2</v>
      </c>
      <c r="AG361" s="22">
        <f t="shared" si="89"/>
        <v>4.3468432999385138E-2</v>
      </c>
      <c r="AH361" s="22">
        <f t="shared" si="89"/>
        <v>4.3454944742318098E-2</v>
      </c>
      <c r="AI361" s="22">
        <f t="shared" si="89"/>
        <v>4.3442445517979107E-2</v>
      </c>
      <c r="AJ361" s="22">
        <f t="shared" si="89"/>
        <v>4.3429348522507467E-2</v>
      </c>
      <c r="AK361" s="22">
        <f t="shared" si="89"/>
        <v>4.3415373903177484E-2</v>
      </c>
      <c r="AL361" s="22">
        <f t="shared" si="89"/>
        <v>4.3402478092141906E-2</v>
      </c>
      <c r="AM361" s="22">
        <f t="shared" si="89"/>
        <v>4.3389625086221108E-2</v>
      </c>
      <c r="AN361" s="22">
        <f t="shared" si="89"/>
        <v>4.3376978013704055E-2</v>
      </c>
      <c r="AO361" s="22">
        <f t="shared" si="89"/>
        <v>4.3363521385821134E-2</v>
      </c>
      <c r="AP361" s="22">
        <f t="shared" si="89"/>
        <v>4.3351071718096365E-2</v>
      </c>
      <c r="AQ361" s="22">
        <f t="shared" si="89"/>
        <v>4.333873014853877E-2</v>
      </c>
      <c r="AR361" s="22">
        <f t="shared" si="89"/>
        <v>4.3326291055189731E-2</v>
      </c>
      <c r="AS361" s="22">
        <f t="shared" si="89"/>
        <v>4.3313707595492149E-2</v>
      </c>
      <c r="AT361" s="22">
        <f t="shared" si="89"/>
        <v>4.3301184960285115E-2</v>
      </c>
      <c r="AU361" s="22">
        <f t="shared" si="89"/>
        <v>4.3298490130376448E-2</v>
      </c>
      <c r="AV361" s="22">
        <f t="shared" si="89"/>
        <v>4.3297790761876023E-2</v>
      </c>
      <c r="AW361" s="22">
        <f t="shared" si="89"/>
        <v>4.3297235435943257E-2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2.9657034583387558</v>
      </c>
      <c r="U362" s="22">
        <f t="shared" si="89"/>
        <v>2.9785203657401711</v>
      </c>
      <c r="V362" s="22">
        <f t="shared" si="89"/>
        <v>2.9865950435957203</v>
      </c>
      <c r="W362" s="22">
        <f t="shared" si="89"/>
        <v>2.9934537137248642</v>
      </c>
      <c r="X362" s="22">
        <f t="shared" si="89"/>
        <v>3.0011113300993242</v>
      </c>
      <c r="Y362" s="22">
        <f t="shared" si="89"/>
        <v>3.0099149435476535</v>
      </c>
      <c r="Z362" s="22">
        <f t="shared" si="89"/>
        <v>3.0191648568642107</v>
      </c>
      <c r="AA362" s="22">
        <f t="shared" si="89"/>
        <v>3.0293174466886432</v>
      </c>
      <c r="AB362" s="22">
        <f t="shared" si="89"/>
        <v>3.0400078274817584</v>
      </c>
      <c r="AC362" s="22">
        <f t="shared" si="89"/>
        <v>3.0510310077835987</v>
      </c>
      <c r="AD362" s="22">
        <f t="shared" si="89"/>
        <v>3.0618341745878643</v>
      </c>
      <c r="AE362" s="22">
        <f t="shared" si="89"/>
        <v>3.074499803115406</v>
      </c>
      <c r="AF362" s="22">
        <f t="shared" si="89"/>
        <v>3.0876535406968308</v>
      </c>
      <c r="AG362" s="22">
        <f t="shared" si="89"/>
        <v>3.1012710809354167</v>
      </c>
      <c r="AH362" s="22">
        <f t="shared" si="89"/>
        <v>3.1165283172815856</v>
      </c>
      <c r="AI362" s="22">
        <f t="shared" si="89"/>
        <v>3.1306668096706085</v>
      </c>
      <c r="AJ362" s="22">
        <f t="shared" si="89"/>
        <v>3.1454814706265948</v>
      </c>
      <c r="AK362" s="22">
        <f t="shared" si="89"/>
        <v>3.1612888554432925</v>
      </c>
      <c r="AL362" s="22">
        <f t="shared" si="89"/>
        <v>3.1758759467084774</v>
      </c>
      <c r="AM362" s="22">
        <f t="shared" si="89"/>
        <v>3.1904146189859648</v>
      </c>
      <c r="AN362" s="22">
        <f t="shared" si="89"/>
        <v>3.2047203497798442</v>
      </c>
      <c r="AO362" s="22">
        <f t="shared" si="89"/>
        <v>3.2199418087876062</v>
      </c>
      <c r="AP362" s="22">
        <f t="shared" si="89"/>
        <v>3.234024245233162</v>
      </c>
      <c r="AQ362" s="22">
        <f t="shared" si="89"/>
        <v>3.2479844064820913</v>
      </c>
      <c r="AR362" s="22">
        <f t="shared" si="89"/>
        <v>3.2620548817269688</v>
      </c>
      <c r="AS362" s="22">
        <f t="shared" si="89"/>
        <v>3.2762886569066625</v>
      </c>
      <c r="AT362" s="22">
        <f t="shared" si="89"/>
        <v>3.2904536304892997</v>
      </c>
      <c r="AU362" s="22">
        <f t="shared" si="89"/>
        <v>3.2935018862146279</v>
      </c>
      <c r="AV362" s="22">
        <f t="shared" si="89"/>
        <v>3.2942929766017031</v>
      </c>
      <c r="AW362" s="22">
        <f t="shared" si="89"/>
        <v>3.2949211332985402</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0.32056321299147922</v>
      </c>
      <c r="M363" s="22">
        <f t="shared" si="89"/>
        <v>0.32309177745176459</v>
      </c>
      <c r="N363" s="22">
        <f t="shared" si="89"/>
        <v>0.32471664946511047</v>
      </c>
      <c r="O363" s="22">
        <f t="shared" si="89"/>
        <v>0.32579638434951891</v>
      </c>
      <c r="P363" s="22">
        <f t="shared" si="89"/>
        <v>0.32632035510276458</v>
      </c>
      <c r="Q363" s="22">
        <f t="shared" si="89"/>
        <v>0.32747800149861978</v>
      </c>
      <c r="R363" s="22">
        <f t="shared" si="89"/>
        <v>0.32880601635823309</v>
      </c>
      <c r="S363" s="22">
        <f t="shared" si="89"/>
        <v>0.31892223343944798</v>
      </c>
      <c r="T363" s="22">
        <f t="shared" si="89"/>
        <v>0.32227575315697121</v>
      </c>
      <c r="U363" s="22">
        <f t="shared" si="89"/>
        <v>0.3243028206510829</v>
      </c>
      <c r="V363" s="22">
        <f t="shared" si="89"/>
        <v>0.32603799422216245</v>
      </c>
      <c r="W363" s="22">
        <f t="shared" si="89"/>
        <v>0.32808998669337819</v>
      </c>
      <c r="X363" s="22">
        <f t="shared" si="89"/>
        <v>0.33056967656109465</v>
      </c>
      <c r="Y363" s="22">
        <f t="shared" si="89"/>
        <v>0.33305373605499911</v>
      </c>
      <c r="Z363" s="22">
        <f t="shared" si="89"/>
        <v>0.33589950033387794</v>
      </c>
      <c r="AA363" s="22">
        <f t="shared" si="89"/>
        <v>0.33899861761087846</v>
      </c>
      <c r="AB363" s="22">
        <f t="shared" si="89"/>
        <v>0.34229003642496647</v>
      </c>
      <c r="AC363" s="22">
        <f t="shared" si="89"/>
        <v>0.34559397737484987</v>
      </c>
      <c r="AD363" s="22">
        <f t="shared" si="89"/>
        <v>0.3494387044260413</v>
      </c>
      <c r="AE363" s="22">
        <f t="shared" si="89"/>
        <v>0.35355271502150287</v>
      </c>
      <c r="AF363" s="22">
        <f t="shared" si="89"/>
        <v>0.3579372834095142</v>
      </c>
      <c r="AG363" s="22">
        <f t="shared" si="89"/>
        <v>0.36302467743009975</v>
      </c>
      <c r="AH363" s="22">
        <f t="shared" si="89"/>
        <v>0.36784227638665579</v>
      </c>
      <c r="AI363" s="22">
        <f t="shared" si="89"/>
        <v>0.37287650448591436</v>
      </c>
      <c r="AJ363" s="22">
        <f t="shared" si="89"/>
        <v>0.37842745808182143</v>
      </c>
      <c r="AK363" s="22">
        <f t="shared" si="89"/>
        <v>0.3836553772117296</v>
      </c>
      <c r="AL363" s="22">
        <f t="shared" si="89"/>
        <v>0.38900070458886199</v>
      </c>
      <c r="AM363" s="22">
        <f t="shared" si="89"/>
        <v>0.39438887912750603</v>
      </c>
      <c r="AN363" s="22">
        <f t="shared" si="89"/>
        <v>0.40014579596715671</v>
      </c>
      <c r="AO363" s="22">
        <f t="shared" si="89"/>
        <v>0.40557008813091078</v>
      </c>
      <c r="AP363" s="22">
        <f t="shared" si="89"/>
        <v>0.41107707279702382</v>
      </c>
      <c r="AQ363" s="22">
        <f t="shared" si="89"/>
        <v>0.41676934419166684</v>
      </c>
      <c r="AR363" s="22">
        <f t="shared" si="89"/>
        <v>0.42267651687241276</v>
      </c>
      <c r="AS363" s="22">
        <f t="shared" si="89"/>
        <v>0.42854568523305009</v>
      </c>
      <c r="AT363" s="22">
        <f t="shared" si="89"/>
        <v>0.42932836056201623</v>
      </c>
      <c r="AU363" s="22">
        <f t="shared" si="89"/>
        <v>0.42908292650186086</v>
      </c>
      <c r="AV363" s="22">
        <f t="shared" si="89"/>
        <v>0.42878500851689261</v>
      </c>
      <c r="AW363" s="22">
        <f t="shared" si="89"/>
        <v>0.42803713075529093</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0.93731746283627526</v>
      </c>
      <c r="M364" s="22">
        <f t="shared" si="89"/>
        <v>0.94471091139331731</v>
      </c>
      <c r="N364" s="22">
        <f t="shared" si="89"/>
        <v>0.94946198965576145</v>
      </c>
      <c r="O364" s="22">
        <f t="shared" si="89"/>
        <v>0.95261910289076102</v>
      </c>
      <c r="P364" s="22">
        <f t="shared" si="89"/>
        <v>0.954151178054501</v>
      </c>
      <c r="Q364" s="22">
        <f t="shared" si="89"/>
        <v>0.95753610227115837</v>
      </c>
      <c r="R364" s="22">
        <f t="shared" si="89"/>
        <v>0.96141917889497153</v>
      </c>
      <c r="S364" s="22">
        <f t="shared" si="89"/>
        <v>0.93251928660163341</v>
      </c>
      <c r="T364" s="22">
        <f t="shared" si="89"/>
        <v>0.94232488021253802</v>
      </c>
      <c r="U364" s="22">
        <f t="shared" si="89"/>
        <v>0.94825196630219832</v>
      </c>
      <c r="V364" s="22">
        <f t="shared" si="89"/>
        <v>0.95332556309469152</v>
      </c>
      <c r="W364" s="22">
        <f t="shared" si="89"/>
        <v>0.95932552908870028</v>
      </c>
      <c r="X364" s="22">
        <f t="shared" si="89"/>
        <v>0.96657606976596322</v>
      </c>
      <c r="Y364" s="22">
        <f t="shared" si="89"/>
        <v>0.97383938710244966</v>
      </c>
      <c r="Z364" s="22">
        <f t="shared" si="89"/>
        <v>0.98216031865544018</v>
      </c>
      <c r="AA364" s="22">
        <f t="shared" si="89"/>
        <v>0.99122204696793803</v>
      </c>
      <c r="AB364" s="22">
        <f t="shared" si="89"/>
        <v>1.0008460593527735</v>
      </c>
      <c r="AC364" s="22">
        <f t="shared" si="89"/>
        <v>1.0105066860965788</v>
      </c>
      <c r="AD364" s="22">
        <f t="shared" si="89"/>
        <v>1.0217485555902457</v>
      </c>
      <c r="AE364" s="22">
        <f t="shared" si="89"/>
        <v>1.0337778022946138</v>
      </c>
      <c r="AF364" s="22">
        <f t="shared" si="89"/>
        <v>1.0465981520744001</v>
      </c>
      <c r="AG364" s="22">
        <f t="shared" si="89"/>
        <v>1.0614735434561009</v>
      </c>
      <c r="AH364" s="22">
        <f t="shared" si="89"/>
        <v>1.0755600619582779</v>
      </c>
      <c r="AI364" s="22">
        <f t="shared" si="89"/>
        <v>1.0902799977403717</v>
      </c>
      <c r="AJ364" s="22">
        <f t="shared" si="89"/>
        <v>1.1065108237677352</v>
      </c>
      <c r="AK364" s="22">
        <f t="shared" si="89"/>
        <v>1.1217971064607186</v>
      </c>
      <c r="AL364" s="22">
        <f t="shared" si="89"/>
        <v>1.137426687436051</v>
      </c>
      <c r="AM364" s="22">
        <f t="shared" si="89"/>
        <v>1.1531815522589683</v>
      </c>
      <c r="AN364" s="22">
        <f t="shared" si="89"/>
        <v>1.1700146087895202</v>
      </c>
      <c r="AO364" s="22">
        <f t="shared" si="89"/>
        <v>1.1858750804923284</v>
      </c>
      <c r="AP364" s="22">
        <f t="shared" si="89"/>
        <v>1.2019773426544453</v>
      </c>
      <c r="AQ364" s="22">
        <f t="shared" si="89"/>
        <v>1.2186213777937613</v>
      </c>
      <c r="AR364" s="22">
        <f t="shared" si="89"/>
        <v>1.2358937780108121</v>
      </c>
      <c r="AS364" s="22">
        <f t="shared" si="89"/>
        <v>1.2530550547069554</v>
      </c>
      <c r="AT364" s="22">
        <f t="shared" si="89"/>
        <v>1.2553435744866432</v>
      </c>
      <c r="AU364" s="22">
        <f t="shared" si="89"/>
        <v>1.2546259324702318</v>
      </c>
      <c r="AV364" s="22">
        <f t="shared" si="89"/>
        <v>1.2537548289920819</v>
      </c>
      <c r="AW364" s="22">
        <f t="shared" si="89"/>
        <v>1.2515680562820308</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5.0141199304605817E-2</v>
      </c>
      <c r="M365" s="22">
        <f t="shared" si="89"/>
        <v>5.0536707115294892E-2</v>
      </c>
      <c r="N365" s="22">
        <f t="shared" si="89"/>
        <v>5.0790863013925151E-2</v>
      </c>
      <c r="O365" s="22">
        <f t="shared" si="89"/>
        <v>5.0959750770976343E-2</v>
      </c>
      <c r="P365" s="22">
        <f t="shared" si="89"/>
        <v>5.1041708153806126E-2</v>
      </c>
      <c r="Q365" s="22">
        <f t="shared" si="89"/>
        <v>5.122278251388987E-2</v>
      </c>
      <c r="R365" s="22">
        <f t="shared" si="89"/>
        <v>5.1430505218981189E-2</v>
      </c>
      <c r="S365" s="22">
        <f t="shared" si="89"/>
        <v>4.9884523930019499E-2</v>
      </c>
      <c r="T365" s="22">
        <f t="shared" si="89"/>
        <v>5.0409067900486659E-2</v>
      </c>
      <c r="U365" s="22">
        <f t="shared" si="89"/>
        <v>5.072613358708758E-2</v>
      </c>
      <c r="V365" s="22">
        <f t="shared" si="89"/>
        <v>5.0997542408591695E-2</v>
      </c>
      <c r="W365" s="22">
        <f t="shared" si="89"/>
        <v>5.1318506759150256E-2</v>
      </c>
      <c r="X365" s="22">
        <f t="shared" si="89"/>
        <v>5.1706369804040822E-2</v>
      </c>
      <c r="Y365" s="22">
        <f t="shared" si="89"/>
        <v>5.2094916328160164E-2</v>
      </c>
      <c r="Z365" s="22">
        <f t="shared" si="89"/>
        <v>5.2540039249625817E-2</v>
      </c>
      <c r="AA365" s="22">
        <f t="shared" si="89"/>
        <v>5.3024790620827475E-2</v>
      </c>
      <c r="AB365" s="22">
        <f t="shared" si="89"/>
        <v>5.3539621019524863E-2</v>
      </c>
      <c r="AC365" s="22">
        <f t="shared" si="89"/>
        <v>5.4056410079981292E-2</v>
      </c>
      <c r="AD365" s="22">
        <f t="shared" si="89"/>
        <v>5.4657786711899185E-2</v>
      </c>
      <c r="AE365" s="22">
        <f t="shared" si="89"/>
        <v>5.5301283585053436E-2</v>
      </c>
      <c r="AF365" s="22">
        <f t="shared" si="89"/>
        <v>5.5987100012198469E-2</v>
      </c>
      <c r="AG365" s="22">
        <f t="shared" si="89"/>
        <v>5.678284957792927E-2</v>
      </c>
      <c r="AH365" s="22">
        <f t="shared" si="89"/>
        <v>5.7536398892574926E-2</v>
      </c>
      <c r="AI365" s="22">
        <f t="shared" si="89"/>
        <v>5.8323832460245355E-2</v>
      </c>
      <c r="AJ365" s="22">
        <f t="shared" si="89"/>
        <v>5.9192090137056182E-2</v>
      </c>
      <c r="AK365" s="22">
        <f t="shared" si="89"/>
        <v>6.0009820071177014E-2</v>
      </c>
      <c r="AL365" s="22">
        <f t="shared" si="89"/>
        <v>6.0845914527755479E-2</v>
      </c>
      <c r="AM365" s="22">
        <f t="shared" si="89"/>
        <v>6.1688710963781146E-2</v>
      </c>
      <c r="AN365" s="22">
        <f t="shared" si="89"/>
        <v>6.2589184576904794E-2</v>
      </c>
      <c r="AO365" s="22">
        <f t="shared" si="89"/>
        <v>6.3437630385552321E-2</v>
      </c>
      <c r="AP365" s="22">
        <f t="shared" si="89"/>
        <v>6.4299010620465072E-2</v>
      </c>
      <c r="AQ365" s="22">
        <f t="shared" si="89"/>
        <v>6.5189372654933103E-2</v>
      </c>
      <c r="AR365" s="22">
        <f t="shared" si="89"/>
        <v>6.6113348678095415E-2</v>
      </c>
      <c r="AS365" s="22">
        <f t="shared" si="89"/>
        <v>6.7031380219446435E-2</v>
      </c>
      <c r="AT365" s="22">
        <f t="shared" si="89"/>
        <v>6.7153803124103115E-2</v>
      </c>
      <c r="AU365" s="22">
        <f t="shared" si="89"/>
        <v>6.7115413322567416E-2</v>
      </c>
      <c r="AV365" s="22">
        <f t="shared" si="89"/>
        <v>6.7068814198103538E-2</v>
      </c>
      <c r="AW365" s="22">
        <f t="shared" si="89"/>
        <v>6.6951834187983242E-2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0.39653071954810198</v>
      </c>
      <c r="M366" s="22">
        <f t="shared" si="89"/>
        <v>0.39521014945095029</v>
      </c>
      <c r="N366" s="22">
        <f t="shared" si="89"/>
        <v>0.38993263522397309</v>
      </c>
      <c r="O366" s="22">
        <f t="shared" si="89"/>
        <v>0.382272194437701</v>
      </c>
      <c r="P366" s="22">
        <f t="shared" si="89"/>
        <v>0.37238723301511378</v>
      </c>
      <c r="Q366" s="22">
        <f t="shared" si="89"/>
        <v>0.36459067483623864</v>
      </c>
      <c r="R366" s="22">
        <f t="shared" si="89"/>
        <v>0.3572142444544395</v>
      </c>
      <c r="S366" s="22">
        <f t="shared" si="89"/>
        <v>0.31424438153263862</v>
      </c>
      <c r="T366" s="22">
        <f t="shared" si="89"/>
        <v>0.3193487027496259</v>
      </c>
      <c r="U366" s="22">
        <f t="shared" si="89"/>
        <v>0.32003071631751451</v>
      </c>
      <c r="V366" s="22">
        <f t="shared" si="89"/>
        <v>0.3196187643927515</v>
      </c>
      <c r="W366" s="22">
        <f t="shared" si="89"/>
        <v>0.31997865239462103</v>
      </c>
      <c r="X366" s="22">
        <f t="shared" si="89"/>
        <v>0.32140590673548131</v>
      </c>
      <c r="Y366" s="22">
        <f t="shared" si="89"/>
        <v>0.32327474894920888</v>
      </c>
      <c r="Z366" s="22">
        <f t="shared" si="89"/>
        <v>0.32596074346768161</v>
      </c>
      <c r="AA366" s="22">
        <f t="shared" si="89"/>
        <v>0.32912557430500838</v>
      </c>
      <c r="AB366" s="22">
        <f t="shared" si="89"/>
        <v>0.33258002079289994</v>
      </c>
      <c r="AC366" s="22">
        <f t="shared" si="89"/>
        <v>0.33582115512457722</v>
      </c>
      <c r="AD366" s="22">
        <f t="shared" si="89"/>
        <v>0.33789452808364595</v>
      </c>
      <c r="AE366" s="22">
        <f t="shared" si="89"/>
        <v>0.3402606159138189</v>
      </c>
      <c r="AF366" s="22">
        <f t="shared" si="89"/>
        <v>0.34288738971632887</v>
      </c>
      <c r="AG366" s="22">
        <f t="shared" si="89"/>
        <v>0.34681321850900065</v>
      </c>
      <c r="AH366" s="22">
        <f t="shared" si="89"/>
        <v>0.3495694742670416</v>
      </c>
      <c r="AI366" s="22">
        <f t="shared" si="89"/>
        <v>0.35276912591782955</v>
      </c>
      <c r="AJ366" s="22">
        <f t="shared" si="89"/>
        <v>0.35666367344072974</v>
      </c>
      <c r="AK366" s="22">
        <f t="shared" si="89"/>
        <v>0.35928628878412144</v>
      </c>
      <c r="AL366" s="22">
        <f t="shared" si="89"/>
        <v>0.36167193340892528</v>
      </c>
      <c r="AM366" s="22">
        <f t="shared" si="89"/>
        <v>0.36365333815275047</v>
      </c>
      <c r="AN366" s="22">
        <f t="shared" si="89"/>
        <v>0.36811395965213678</v>
      </c>
      <c r="AO366" s="22">
        <f t="shared" si="89"/>
        <v>0.37145763720927594</v>
      </c>
      <c r="AP366" s="22">
        <f t="shared" si="89"/>
        <v>0.37457252212059405</v>
      </c>
      <c r="AQ366" s="22">
        <f t="shared" si="89"/>
        <v>0.37765900622878934</v>
      </c>
      <c r="AR366" s="22">
        <f t="shared" si="89"/>
        <v>0.38075946903541186</v>
      </c>
      <c r="AS366" s="22">
        <f t="shared" si="89"/>
        <v>0.38367954492211653</v>
      </c>
      <c r="AT366" s="22">
        <f t="shared" si="89"/>
        <v>0.37679221645938232</v>
      </c>
      <c r="AU366" s="22">
        <f t="shared" si="89"/>
        <v>0.36805423943121995</v>
      </c>
      <c r="AV366" s="22">
        <f t="shared" si="89"/>
        <v>0.35931383793010313</v>
      </c>
      <c r="AW366" s="22">
        <f t="shared" si="89"/>
        <v>0.34989005084485175</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2.6602988559851242</v>
      </c>
      <c r="L367" s="22">
        <f t="shared" si="89"/>
        <v>2.6372269335947092</v>
      </c>
      <c r="M367" s="22">
        <f t="shared" si="89"/>
        <v>2.6284441511866348</v>
      </c>
      <c r="N367" s="22">
        <f t="shared" si="89"/>
        <v>2.5933447201068058</v>
      </c>
      <c r="O367" s="22">
        <f t="shared" si="89"/>
        <v>2.5423970387070205</v>
      </c>
      <c r="P367" s="22">
        <f t="shared" ref="L367:AW373" si="91">P1470</f>
        <v>2.4766546252796311</v>
      </c>
      <c r="Q367" s="22">
        <f t="shared" si="91"/>
        <v>2.4248016610449814</v>
      </c>
      <c r="R367" s="22">
        <f t="shared" si="91"/>
        <v>2.375742862022205</v>
      </c>
      <c r="S367" s="22">
        <f t="shared" si="91"/>
        <v>2.0899610190432036</v>
      </c>
      <c r="T367" s="22">
        <f t="shared" si="91"/>
        <v>2.1239085866024059</v>
      </c>
      <c r="U367" s="22">
        <f t="shared" si="91"/>
        <v>2.1284444887699916</v>
      </c>
      <c r="V367" s="22">
        <f t="shared" si="91"/>
        <v>2.1257046992460693</v>
      </c>
      <c r="W367" s="22">
        <f t="shared" si="91"/>
        <v>2.1280982246019104</v>
      </c>
      <c r="X367" s="22">
        <f t="shared" si="91"/>
        <v>2.1375905373112407</v>
      </c>
      <c r="Y367" s="22">
        <f t="shared" si="91"/>
        <v>2.150019740845075</v>
      </c>
      <c r="Z367" s="22">
        <f t="shared" si="91"/>
        <v>2.1678836205860366</v>
      </c>
      <c r="AA367" s="22">
        <f t="shared" si="91"/>
        <v>2.1889321212771828</v>
      </c>
      <c r="AB367" s="22">
        <f t="shared" si="91"/>
        <v>2.2119067834393267</v>
      </c>
      <c r="AC367" s="22">
        <f t="shared" si="91"/>
        <v>2.2334627596437397</v>
      </c>
      <c r="AD367" s="22">
        <f t="shared" si="91"/>
        <v>2.2472522461613913</v>
      </c>
      <c r="AE367" s="22">
        <f t="shared" si="91"/>
        <v>2.2629885062929995</v>
      </c>
      <c r="AF367" s="22">
        <f t="shared" si="91"/>
        <v>2.28045852381985</v>
      </c>
      <c r="AG367" s="22">
        <f t="shared" si="91"/>
        <v>2.3065682321433685</v>
      </c>
      <c r="AH367" s="22">
        <f t="shared" si="91"/>
        <v>2.3248994018677847</v>
      </c>
      <c r="AI367" s="22">
        <f t="shared" si="91"/>
        <v>2.3461794871060611</v>
      </c>
      <c r="AJ367" s="22">
        <f t="shared" si="91"/>
        <v>2.3720811515048794</v>
      </c>
      <c r="AK367" s="22">
        <f t="shared" si="91"/>
        <v>2.3895235121571221</v>
      </c>
      <c r="AL367" s="22">
        <f t="shared" si="91"/>
        <v>2.4053898396529805</v>
      </c>
      <c r="AM367" s="22">
        <f t="shared" si="91"/>
        <v>2.4185676685049868</v>
      </c>
      <c r="AN367" s="22">
        <f t="shared" si="91"/>
        <v>2.4482341497606113</v>
      </c>
      <c r="AO367" s="22">
        <f t="shared" si="91"/>
        <v>2.4704721153865608</v>
      </c>
      <c r="AP367" s="22">
        <f t="shared" si="91"/>
        <v>2.4911884381787459</v>
      </c>
      <c r="AQ367" s="22">
        <f t="shared" si="91"/>
        <v>2.5117158743116157</v>
      </c>
      <c r="AR367" s="22">
        <f t="shared" si="91"/>
        <v>2.5323362792818838</v>
      </c>
      <c r="AS367" s="22">
        <f t="shared" si="91"/>
        <v>2.5517569758305245</v>
      </c>
      <c r="AT367" s="22">
        <f t="shared" si="91"/>
        <v>2.5059510717050237</v>
      </c>
      <c r="AU367" s="22">
        <f t="shared" si="91"/>
        <v>2.4478369654636136</v>
      </c>
      <c r="AV367" s="22">
        <f t="shared" si="91"/>
        <v>2.3897067346571679</v>
      </c>
      <c r="AW367" s="22">
        <f t="shared" si="91"/>
        <v>2.3270314767452223</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0.35516571939691521</v>
      </c>
      <c r="M368" s="22">
        <f t="shared" si="91"/>
        <v>0.36891582276573992</v>
      </c>
      <c r="N368" s="22">
        <f t="shared" si="91"/>
        <v>0.379170347917821</v>
      </c>
      <c r="O368" s="22">
        <f t="shared" si="91"/>
        <v>0.38707850955818868</v>
      </c>
      <c r="P368" s="22">
        <f t="shared" si="91"/>
        <v>0.39252728601928999</v>
      </c>
      <c r="Q368" s="22">
        <f t="shared" si="91"/>
        <v>0.3999671364536494</v>
      </c>
      <c r="R368" s="22">
        <f t="shared" si="91"/>
        <v>0.40776627193753157</v>
      </c>
      <c r="S368" s="22">
        <f t="shared" si="91"/>
        <v>0.37321311953085867</v>
      </c>
      <c r="T368" s="22">
        <f t="shared" si="91"/>
        <v>0.38841304242891805</v>
      </c>
      <c r="U368" s="22">
        <f t="shared" si="91"/>
        <v>0.39849167744131536</v>
      </c>
      <c r="V368" s="22">
        <f t="shared" si="91"/>
        <v>0.40731524933255242</v>
      </c>
      <c r="W368" s="22">
        <f t="shared" si="91"/>
        <v>0.41722759477210569</v>
      </c>
      <c r="X368" s="22">
        <f t="shared" si="91"/>
        <v>0.42869870273452282</v>
      </c>
      <c r="Y368" s="22">
        <f t="shared" si="91"/>
        <v>0.440979111565592</v>
      </c>
      <c r="Z368" s="22">
        <f t="shared" si="91"/>
        <v>0.45464165014975438</v>
      </c>
      <c r="AA368" s="22">
        <f t="shared" si="91"/>
        <v>0.469289070926172</v>
      </c>
      <c r="AB368" s="22">
        <f t="shared" si="91"/>
        <v>0.48470097215801394</v>
      </c>
      <c r="AC368" s="22">
        <f t="shared" si="91"/>
        <v>0.50016699741904436</v>
      </c>
      <c r="AD368" s="22">
        <f t="shared" si="91"/>
        <v>0.51994434889767294</v>
      </c>
      <c r="AE368" s="22">
        <f t="shared" si="91"/>
        <v>0.5409820221595476</v>
      </c>
      <c r="AF368" s="22">
        <f t="shared" si="91"/>
        <v>0.56331819030080266</v>
      </c>
      <c r="AG368" s="22">
        <f t="shared" si="91"/>
        <v>0.58880774036949401</v>
      </c>
      <c r="AH368" s="22">
        <f t="shared" si="91"/>
        <v>0.61339500017343807</v>
      </c>
      <c r="AI368" s="22">
        <f t="shared" si="91"/>
        <v>0.63986471341490092</v>
      </c>
      <c r="AJ368" s="22">
        <f t="shared" si="91"/>
        <v>0.66883363737205637</v>
      </c>
      <c r="AK368" s="22">
        <f t="shared" si="91"/>
        <v>0.69669250106616087</v>
      </c>
      <c r="AL368" s="22">
        <f t="shared" si="91"/>
        <v>0.72534590501203133</v>
      </c>
      <c r="AM368" s="22">
        <f t="shared" si="91"/>
        <v>0.75447618708840136</v>
      </c>
      <c r="AN368" s="22">
        <f t="shared" si="91"/>
        <v>0.78527953626699432</v>
      </c>
      <c r="AO368" s="22">
        <f t="shared" si="91"/>
        <v>0.81484783403237082</v>
      </c>
      <c r="AP368" s="22">
        <f t="shared" si="91"/>
        <v>0.84503547528450507</v>
      </c>
      <c r="AQ368" s="22">
        <f t="shared" si="91"/>
        <v>0.87631983022178062</v>
      </c>
      <c r="AR368" s="22">
        <f t="shared" si="91"/>
        <v>0.90885513896950187</v>
      </c>
      <c r="AS368" s="22">
        <f t="shared" si="91"/>
        <v>0.94222937960724962</v>
      </c>
      <c r="AT368" s="22">
        <f t="shared" si="91"/>
        <v>0.95214348685587957</v>
      </c>
      <c r="AU368" s="22">
        <f t="shared" si="91"/>
        <v>0.95719161531013108</v>
      </c>
      <c r="AV368" s="22">
        <f t="shared" si="91"/>
        <v>0.96189454806833219</v>
      </c>
      <c r="AW368" s="22">
        <f t="shared" si="91"/>
        <v>0.96435594361750065</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5.9533053152539019E-2</v>
      </c>
      <c r="T369" s="22">
        <f t="shared" si="91"/>
        <v>5.9622626433628173E-2</v>
      </c>
      <c r="U369" s="22">
        <f t="shared" si="91"/>
        <v>5.9722199774339783E-2</v>
      </c>
      <c r="V369" s="22">
        <f t="shared" si="91"/>
        <v>5.983442272336837E-2</v>
      </c>
      <c r="W369" s="22">
        <f t="shared" si="91"/>
        <v>5.9960597156867579E-2</v>
      </c>
      <c r="X369" s="22">
        <f t="shared" si="91"/>
        <v>6.0100418807922086E-2</v>
      </c>
      <c r="Y369" s="22">
        <f t="shared" si="91"/>
        <v>6.0186384074546649E-2</v>
      </c>
      <c r="Z369" s="22">
        <f t="shared" si="91"/>
        <v>6.0283905469555747E-2</v>
      </c>
      <c r="AA369" s="22">
        <f t="shared" si="91"/>
        <v>6.0392101130913527E-2</v>
      </c>
      <c r="AB369" s="22">
        <f t="shared" si="91"/>
        <v>6.0510302677043659E-2</v>
      </c>
      <c r="AC369" s="22">
        <f t="shared" si="91"/>
        <v>6.0637484104422316E-2</v>
      </c>
      <c r="AD369" s="22">
        <f t="shared" si="91"/>
        <v>6.0722267332521125E-2</v>
      </c>
      <c r="AE369" s="22">
        <f t="shared" si="91"/>
        <v>6.0815693530942252E-2</v>
      </c>
      <c r="AF369" s="22">
        <f t="shared" si="91"/>
        <v>6.0917438947275838E-2</v>
      </c>
      <c r="AG369" s="22">
        <f t="shared" si="91"/>
        <v>6.1028672702169356E-2</v>
      </c>
      <c r="AH369" s="22">
        <f t="shared" si="91"/>
        <v>6.1145817503656337E-2</v>
      </c>
      <c r="AI369" s="22">
        <f t="shared" si="91"/>
        <v>6.1220417018935484E-2</v>
      </c>
      <c r="AJ369" s="22">
        <f t="shared" si="91"/>
        <v>6.1302728119439355E-2</v>
      </c>
      <c r="AK369" s="22">
        <f t="shared" si="91"/>
        <v>6.1389674469168841E-2</v>
      </c>
      <c r="AL369" s="22">
        <f t="shared" si="91"/>
        <v>6.1482543590372467E-2</v>
      </c>
      <c r="AM369" s="22">
        <f t="shared" si="91"/>
        <v>6.1580890323504577E-2</v>
      </c>
      <c r="AN369" s="22">
        <f t="shared" si="91"/>
        <v>6.1639213186725099E-2</v>
      </c>
      <c r="AO369" s="22">
        <f t="shared" si="91"/>
        <v>6.1701105053193442E-2</v>
      </c>
      <c r="AP369" s="22">
        <f t="shared" si="91"/>
        <v>6.1767811324277284E-2</v>
      </c>
      <c r="AQ369" s="22">
        <f t="shared" si="91"/>
        <v>6.1839527340479886E-2</v>
      </c>
      <c r="AR369" s="22">
        <f t="shared" si="91"/>
        <v>6.1916211063779515E-2</v>
      </c>
      <c r="AS369" s="22">
        <f t="shared" si="91"/>
        <v>6.1949982934671022E-2</v>
      </c>
      <c r="AT369" s="22">
        <f t="shared" si="91"/>
        <v>6.1970279607974715E-2</v>
      </c>
      <c r="AU369" s="22">
        <f t="shared" si="91"/>
        <v>6.19907354661028E-2</v>
      </c>
      <c r="AV369" s="22">
        <f t="shared" si="91"/>
        <v>6.2014540117516635E-2</v>
      </c>
      <c r="AW369" s="22">
        <f t="shared" si="91"/>
        <v>6.2040237192478087E-2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4.8451812868114626E-2</v>
      </c>
      <c r="T370" s="22">
        <f t="shared" si="91"/>
        <v>4.8524713343119572E-2</v>
      </c>
      <c r="U370" s="22">
        <f t="shared" si="91"/>
        <v>4.8605752507337306E-2</v>
      </c>
      <c r="V370" s="22">
        <f t="shared" si="91"/>
        <v>4.8697086733248914E-2</v>
      </c>
      <c r="W370" s="22">
        <f t="shared" si="91"/>
        <v>4.8799775571077862E-2</v>
      </c>
      <c r="X370" s="22">
        <f t="shared" si="91"/>
        <v>4.8913571388914487E-2</v>
      </c>
      <c r="Y370" s="22">
        <f t="shared" si="91"/>
        <v>4.8983535430586901E-2</v>
      </c>
      <c r="Z370" s="22">
        <f t="shared" si="91"/>
        <v>4.9062904589926196E-2</v>
      </c>
      <c r="AA370" s="22">
        <f t="shared" si="91"/>
        <v>4.9150961151107717E-2</v>
      </c>
      <c r="AB370" s="22">
        <f t="shared" si="91"/>
        <v>4.9247161142382222E-2</v>
      </c>
      <c r="AC370" s="22">
        <f t="shared" si="91"/>
        <v>4.9350669536347196E-2</v>
      </c>
      <c r="AD370" s="22">
        <f t="shared" si="91"/>
        <v>4.9419671559335535E-2</v>
      </c>
      <c r="AE370" s="22">
        <f t="shared" si="91"/>
        <v>4.9495707785317124E-2</v>
      </c>
      <c r="AF370" s="22">
        <f t="shared" si="91"/>
        <v>4.9578514723838341E-2</v>
      </c>
      <c r="AG370" s="22">
        <f t="shared" si="91"/>
        <v>4.9669043880186323E-2</v>
      </c>
      <c r="AH370" s="22">
        <f t="shared" si="91"/>
        <v>4.9764383824965848E-2</v>
      </c>
      <c r="AI370" s="22">
        <f t="shared" si="91"/>
        <v>4.9825097690003088E-2</v>
      </c>
      <c r="AJ370" s="22">
        <f t="shared" si="91"/>
        <v>4.9892087737168356E-2</v>
      </c>
      <c r="AK370" s="22">
        <f t="shared" si="91"/>
        <v>4.9962850247128418E-2</v>
      </c>
      <c r="AL370" s="22">
        <f t="shared" si="91"/>
        <v>5.0038433087979103E-2</v>
      </c>
      <c r="AM370" s="22">
        <f t="shared" si="91"/>
        <v>5.0118473960361357E-2</v>
      </c>
      <c r="AN370" s="22">
        <f t="shared" si="91"/>
        <v>5.0165940843127331E-2</v>
      </c>
      <c r="AO370" s="22">
        <f t="shared" si="91"/>
        <v>5.0216312409398237E-2</v>
      </c>
      <c r="AP370" s="22">
        <f t="shared" si="91"/>
        <v>5.0270602246598461E-2</v>
      </c>
      <c r="AQ370" s="22">
        <f t="shared" si="91"/>
        <v>5.0328969335344809E-2</v>
      </c>
      <c r="AR370" s="22">
        <f t="shared" si="91"/>
        <v>5.0391379462401874E-2</v>
      </c>
      <c r="AS370" s="22">
        <f t="shared" si="91"/>
        <v>5.0418865174657372E-2</v>
      </c>
      <c r="AT370" s="22">
        <f t="shared" si="91"/>
        <v>5.0435383907775841E-2</v>
      </c>
      <c r="AU370" s="22">
        <f t="shared" si="91"/>
        <v>5.0452032195703198E-2</v>
      </c>
      <c r="AV370" s="22">
        <f t="shared" si="91"/>
        <v>5.0471405946159772E-2</v>
      </c>
      <c r="AW370" s="22">
        <f t="shared" si="91"/>
        <v>5.0492319872144718E-2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7.2140927380493743E-3</v>
      </c>
      <c r="L371" s="22">
        <f t="shared" si="91"/>
        <v>7.2328458969643629E-3</v>
      </c>
      <c r="M371" s="22">
        <f t="shared" si="91"/>
        <v>7.2587152169743159E-3</v>
      </c>
      <c r="N371" s="22">
        <f t="shared" si="91"/>
        <v>7.2902308808567339E-3</v>
      </c>
      <c r="O371" s="22">
        <f t="shared" si="91"/>
        <v>7.3273479389297461E-3</v>
      </c>
      <c r="P371" s="22">
        <f t="shared" si="91"/>
        <v>7.3698404773103405E-3</v>
      </c>
      <c r="Q371" s="22">
        <f t="shared" si="91"/>
        <v>7.4155715935563127E-3</v>
      </c>
      <c r="R371" s="22">
        <f t="shared" si="91"/>
        <v>7.4643602602570466E-3</v>
      </c>
      <c r="S371" s="22">
        <f t="shared" si="91"/>
        <v>7.5086060518870686E-3</v>
      </c>
      <c r="T371" s="22">
        <f t="shared" si="91"/>
        <v>7.5302183985576495E-3</v>
      </c>
      <c r="U371" s="22">
        <f t="shared" si="91"/>
        <v>7.5531198022373361E-3</v>
      </c>
      <c r="V371" s="22">
        <f t="shared" si="91"/>
        <v>7.5778528986263022E-3</v>
      </c>
      <c r="W371" s="22">
        <f t="shared" si="91"/>
        <v>7.6046941828391288E-3</v>
      </c>
      <c r="X371" s="22">
        <f t="shared" si="91"/>
        <v>7.63360928511267E-3</v>
      </c>
      <c r="Y371" s="22">
        <f t="shared" si="91"/>
        <v>7.6518706820358868E-3</v>
      </c>
      <c r="Z371" s="22">
        <f t="shared" si="91"/>
        <v>7.6719056460518853E-3</v>
      </c>
      <c r="AA371" s="22">
        <f t="shared" si="91"/>
        <v>7.6935629291402302E-3</v>
      </c>
      <c r="AB371" s="22">
        <f t="shared" si="91"/>
        <v>7.7167304504399828E-3</v>
      </c>
      <c r="AC371" s="22">
        <f t="shared" si="91"/>
        <v>7.7412282077326386E-3</v>
      </c>
      <c r="AD371" s="22">
        <f t="shared" si="91"/>
        <v>7.7574695759522879E-3</v>
      </c>
      <c r="AE371" s="22">
        <f t="shared" si="91"/>
        <v>7.7750387618441127E-3</v>
      </c>
      <c r="AF371" s="22">
        <f t="shared" si="91"/>
        <v>7.7938832208585716E-3</v>
      </c>
      <c r="AG371" s="22">
        <f t="shared" si="91"/>
        <v>7.8142269323919957E-3</v>
      </c>
      <c r="AH371" s="22">
        <f t="shared" si="91"/>
        <v>7.8354114800063077E-3</v>
      </c>
      <c r="AI371" s="22">
        <f t="shared" si="91"/>
        <v>7.8484807490541032E-3</v>
      </c>
      <c r="AJ371" s="22">
        <f t="shared" si="91"/>
        <v>7.8627709579553399E-3</v>
      </c>
      <c r="AK371" s="22">
        <f t="shared" si="91"/>
        <v>7.8777182590411693E-3</v>
      </c>
      <c r="AL371" s="22">
        <f t="shared" si="91"/>
        <v>7.8935651065519113E-3</v>
      </c>
      <c r="AM371" s="22">
        <f t="shared" si="91"/>
        <v>7.9102334488757396E-3</v>
      </c>
      <c r="AN371" s="22">
        <f t="shared" si="91"/>
        <v>7.9193860887941704E-3</v>
      </c>
      <c r="AO371" s="22">
        <f t="shared" si="91"/>
        <v>7.9290467345807074E-3</v>
      </c>
      <c r="AP371" s="22">
        <f t="shared" si="91"/>
        <v>7.9394467167043584E-3</v>
      </c>
      <c r="AQ371" s="22">
        <f t="shared" si="91"/>
        <v>7.95062391653731E-3</v>
      </c>
      <c r="AR371" s="22">
        <f t="shared" si="91"/>
        <v>7.9625724210610899E-3</v>
      </c>
      <c r="AS371" s="22">
        <f t="shared" si="91"/>
        <v>7.9665912066544317E-3</v>
      </c>
      <c r="AT371" s="22">
        <f t="shared" si="91"/>
        <v>7.9680657528091153E-3</v>
      </c>
      <c r="AU371" s="22">
        <f t="shared" si="91"/>
        <v>7.9694827773169712E-3</v>
      </c>
      <c r="AV371" s="22">
        <f t="shared" si="91"/>
        <v>7.9714233641309858E-3</v>
      </c>
      <c r="AW371" s="22">
        <f t="shared" si="91"/>
        <v>7.9736256463651504E-3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8.7045671471293523E-2</v>
      </c>
      <c r="L372" s="22">
        <f t="shared" si="91"/>
        <v>8.7271948200639313E-2</v>
      </c>
      <c r="M372" s="22">
        <f t="shared" si="91"/>
        <v>8.7584088952434094E-2</v>
      </c>
      <c r="N372" s="22">
        <f t="shared" si="91"/>
        <v>8.7964358824768801E-2</v>
      </c>
      <c r="O372" s="22">
        <f t="shared" si="91"/>
        <v>8.8412215452112058E-2</v>
      </c>
      <c r="P372" s="22">
        <f t="shared" si="91"/>
        <v>8.8924932944132923E-2</v>
      </c>
      <c r="Q372" s="22">
        <f t="shared" si="91"/>
        <v>8.9476727309038565E-2</v>
      </c>
      <c r="R372" s="22">
        <f t="shared" si="91"/>
        <v>9.0065414259340074E-2</v>
      </c>
      <c r="S372" s="22">
        <f t="shared" si="91"/>
        <v>9.0599286609206187E-2</v>
      </c>
      <c r="T372" s="22">
        <f t="shared" si="91"/>
        <v>9.0860062467837524E-2</v>
      </c>
      <c r="U372" s="22">
        <f t="shared" si="91"/>
        <v>9.1136392164906599E-2</v>
      </c>
      <c r="V372" s="22">
        <f t="shared" si="91"/>
        <v>9.1434823175002525E-2</v>
      </c>
      <c r="W372" s="22">
        <f t="shared" si="91"/>
        <v>9.175869170460077E-2</v>
      </c>
      <c r="X372" s="22">
        <f t="shared" si="91"/>
        <v>9.210758304609773E-2</v>
      </c>
      <c r="Y372" s="22">
        <f t="shared" si="91"/>
        <v>9.2327926146041697E-2</v>
      </c>
      <c r="Z372" s="22">
        <f t="shared" si="91"/>
        <v>9.2569669211871403E-2</v>
      </c>
      <c r="AA372" s="22">
        <f t="shared" si="91"/>
        <v>9.2830987275988583E-2</v>
      </c>
      <c r="AB372" s="22">
        <f t="shared" si="91"/>
        <v>9.3110527964067921E-2</v>
      </c>
      <c r="AC372" s="22">
        <f t="shared" si="91"/>
        <v>9.340611935864937E-2</v>
      </c>
      <c r="AD372" s="22">
        <f t="shared" si="91"/>
        <v>9.360208867227289E-2</v>
      </c>
      <c r="AE372" s="22">
        <f t="shared" si="91"/>
        <v>9.381407951279698E-2</v>
      </c>
      <c r="AF372" s="22">
        <f t="shared" si="91"/>
        <v>9.4041457874565929E-2</v>
      </c>
      <c r="AG372" s="22">
        <f t="shared" si="91"/>
        <v>9.4286926306279495E-2</v>
      </c>
      <c r="AH372" s="22">
        <f t="shared" si="91"/>
        <v>9.4542540316088011E-2</v>
      </c>
      <c r="AI372" s="22">
        <f t="shared" si="91"/>
        <v>9.4700234892691387E-2</v>
      </c>
      <c r="AJ372" s="22">
        <f t="shared" si="91"/>
        <v>9.4872661402086347E-2</v>
      </c>
      <c r="AK372" s="22">
        <f t="shared" si="91"/>
        <v>9.5053016424809761E-2</v>
      </c>
      <c r="AL372" s="22">
        <f t="shared" si="91"/>
        <v>9.5244225428126342E-2</v>
      </c>
      <c r="AM372" s="22">
        <f t="shared" si="91"/>
        <v>9.5445346636651732E-2</v>
      </c>
      <c r="AN372" s="22">
        <f t="shared" si="91"/>
        <v>9.5555782933544969E-2</v>
      </c>
      <c r="AO372" s="22">
        <f t="shared" si="91"/>
        <v>9.5672348859416764E-2</v>
      </c>
      <c r="AP372" s="22">
        <f t="shared" si="91"/>
        <v>9.5797835661446368E-2</v>
      </c>
      <c r="AQ372" s="22">
        <f t="shared" si="91"/>
        <v>9.5932700418520603E-2</v>
      </c>
      <c r="AR372" s="22">
        <f t="shared" si="91"/>
        <v>9.6076871783807402E-2</v>
      </c>
      <c r="AS372" s="22">
        <f t="shared" si="91"/>
        <v>9.6125362689479618E-2</v>
      </c>
      <c r="AT372" s="22">
        <f t="shared" si="91"/>
        <v>9.6143154650965387E-2</v>
      </c>
      <c r="AU372" s="22">
        <f t="shared" si="91"/>
        <v>9.616025255284387E-2</v>
      </c>
      <c r="AV372" s="22">
        <f t="shared" si="91"/>
        <v>9.6183667788606389E-2</v>
      </c>
      <c r="AW372" s="22">
        <f t="shared" si="91"/>
        <v>9.6210240656852353E-2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0.12395129293471778</v>
      </c>
      <c r="M375" s="22">
        <f t="shared" si="92"/>
        <v>0.12400689511310994</v>
      </c>
      <c r="N375" s="22">
        <f t="shared" si="92"/>
        <v>0.12286841678965586</v>
      </c>
      <c r="O375" s="22">
        <f t="shared" si="92"/>
        <v>0.12100901910045002</v>
      </c>
      <c r="P375" s="22">
        <f t="shared" si="92"/>
        <v>0.11845842648899831</v>
      </c>
      <c r="Q375" s="22">
        <f t="shared" si="92"/>
        <v>0.11660641339960404</v>
      </c>
      <c r="R375" s="22">
        <f t="shared" si="92"/>
        <v>0.11491827863139022</v>
      </c>
      <c r="S375" s="22">
        <f t="shared" si="92"/>
        <v>0.101467076990198</v>
      </c>
      <c r="T375" s="22">
        <f t="shared" si="92"/>
        <v>0.10275021191947765</v>
      </c>
      <c r="U375" s="22">
        <f t="shared" si="92"/>
        <v>0.10258663770926492</v>
      </c>
      <c r="V375" s="22">
        <f t="shared" si="92"/>
        <v>0.10207952624312924</v>
      </c>
      <c r="W375" s="22">
        <f t="shared" si="92"/>
        <v>0.10184317730738571</v>
      </c>
      <c r="X375" s="22">
        <f t="shared" si="92"/>
        <v>0.10197243584744421</v>
      </c>
      <c r="Y375" s="22">
        <f t="shared" si="92"/>
        <v>0.10229579128224912</v>
      </c>
      <c r="Z375" s="22">
        <f t="shared" si="92"/>
        <v>0.10289814522109636</v>
      </c>
      <c r="AA375" s="22">
        <f t="shared" si="92"/>
        <v>0.10366727555543398</v>
      </c>
      <c r="AB375" s="22">
        <f t="shared" si="92"/>
        <v>0.10454036147091289</v>
      </c>
      <c r="AC375" s="22">
        <f t="shared" si="92"/>
        <v>0.10535261602600154</v>
      </c>
      <c r="AD375" s="22">
        <f t="shared" si="92"/>
        <v>0.10675302526148493</v>
      </c>
      <c r="AE375" s="22">
        <f t="shared" si="92"/>
        <v>0.10830076093311568</v>
      </c>
      <c r="AF375" s="22">
        <f t="shared" si="92"/>
        <v>0.10998945808492858</v>
      </c>
      <c r="AG375" s="22">
        <f t="shared" si="92"/>
        <v>0.11217308101064093</v>
      </c>
      <c r="AH375" s="22">
        <f t="shared" si="92"/>
        <v>0.11402741546889351</v>
      </c>
      <c r="AI375" s="22">
        <f t="shared" si="92"/>
        <v>0.1161211775765659</v>
      </c>
      <c r="AJ375" s="22">
        <f t="shared" si="92"/>
        <v>0.11852454053029134</v>
      </c>
      <c r="AK375" s="22">
        <f t="shared" si="92"/>
        <v>0.12056169864441726</v>
      </c>
      <c r="AL375" s="22">
        <f t="shared" si="92"/>
        <v>0.12258841732257759</v>
      </c>
      <c r="AM375" s="22">
        <f t="shared" si="92"/>
        <v>0.12454656550373072</v>
      </c>
      <c r="AN375" s="22">
        <f t="shared" si="92"/>
        <v>0.12682113310417009</v>
      </c>
      <c r="AO375" s="22">
        <f t="shared" si="92"/>
        <v>0.1287411275075494</v>
      </c>
      <c r="AP375" s="22">
        <f t="shared" si="92"/>
        <v>0.13062302866024528</v>
      </c>
      <c r="AQ375" s="22">
        <f t="shared" si="92"/>
        <v>0.1325401695346235</v>
      </c>
      <c r="AR375" s="22">
        <f t="shared" si="92"/>
        <v>0.13450980913093183</v>
      </c>
      <c r="AS375" s="22">
        <f t="shared" si="92"/>
        <v>0.13648147598617866</v>
      </c>
      <c r="AT375" s="22">
        <f t="shared" si="92"/>
        <v>0.13486341024302007</v>
      </c>
      <c r="AU375" s="22">
        <f t="shared" si="92"/>
        <v>0.13255678635655244</v>
      </c>
      <c r="AV375" s="22">
        <f t="shared" si="92"/>
        <v>0.13024204261164679</v>
      </c>
      <c r="AW375" s="22">
        <f t="shared" si="92"/>
        <v>0.127659987048893</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3.1446916354757506E-2</v>
      </c>
      <c r="M376" s="22">
        <f t="shared" si="92"/>
        <v>3.1461022839745618E-2</v>
      </c>
      <c r="N376" s="22">
        <f t="shared" si="92"/>
        <v>3.1172186541537576E-2</v>
      </c>
      <c r="O376" s="22">
        <f t="shared" si="92"/>
        <v>3.0700450247237832E-2</v>
      </c>
      <c r="P376" s="22">
        <f t="shared" si="92"/>
        <v>3.0053355161673637E-2</v>
      </c>
      <c r="Q376" s="22">
        <f t="shared" si="92"/>
        <v>2.9583492368545915E-2</v>
      </c>
      <c r="R376" s="22">
        <f t="shared" si="92"/>
        <v>2.9155206131309681E-2</v>
      </c>
      <c r="S376" s="22">
        <f t="shared" si="92"/>
        <v>2.5742584908356129E-2</v>
      </c>
      <c r="T376" s="22">
        <f t="shared" si="92"/>
        <v>2.6068121139867468E-2</v>
      </c>
      <c r="U376" s="22">
        <f t="shared" si="92"/>
        <v>2.6026621738089832E-2</v>
      </c>
      <c r="V376" s="22">
        <f t="shared" si="92"/>
        <v>2.5897965622606579E-2</v>
      </c>
      <c r="W376" s="22">
        <f t="shared" si="92"/>
        <v>2.5838002995054343E-2</v>
      </c>
      <c r="X376" s="22">
        <f t="shared" si="92"/>
        <v>2.5870796380271382E-2</v>
      </c>
      <c r="Y376" s="22">
        <f t="shared" si="92"/>
        <v>2.5952832888890311E-2</v>
      </c>
      <c r="Z376" s="22">
        <f t="shared" si="92"/>
        <v>2.6105652383406307E-2</v>
      </c>
      <c r="AA376" s="22">
        <f t="shared" si="92"/>
        <v>2.6300783686333176E-2</v>
      </c>
      <c r="AB376" s="22">
        <f t="shared" si="92"/>
        <v>2.6522288917174477E-2</v>
      </c>
      <c r="AC376" s="22">
        <f t="shared" si="92"/>
        <v>2.6728360999585882E-2</v>
      </c>
      <c r="AD376" s="22">
        <f t="shared" si="92"/>
        <v>2.7083650170420671E-2</v>
      </c>
      <c r="AE376" s="22">
        <f t="shared" si="92"/>
        <v>2.7476316620706768E-2</v>
      </c>
      <c r="AF376" s="22">
        <f t="shared" si="92"/>
        <v>2.7904745536809689E-2</v>
      </c>
      <c r="AG376" s="22">
        <f t="shared" si="92"/>
        <v>2.8458739011741598E-2</v>
      </c>
      <c r="AH376" s="22">
        <f t="shared" si="92"/>
        <v>2.892919074501336E-2</v>
      </c>
      <c r="AI376" s="22">
        <f t="shared" si="92"/>
        <v>2.9460386187253818E-2</v>
      </c>
      <c r="AJ376" s="22">
        <f t="shared" si="92"/>
        <v>3.0070128546421729E-2</v>
      </c>
      <c r="AK376" s="22">
        <f t="shared" si="92"/>
        <v>3.058696333934376E-2</v>
      </c>
      <c r="AL376" s="22">
        <f t="shared" si="92"/>
        <v>3.1101149607495868E-2</v>
      </c>
      <c r="AM376" s="22">
        <f t="shared" si="92"/>
        <v>3.1597939278704669E-2</v>
      </c>
      <c r="AN376" s="22">
        <f t="shared" si="92"/>
        <v>3.2175005764908497E-2</v>
      </c>
      <c r="AO376" s="22">
        <f t="shared" si="92"/>
        <v>3.2662115676996874E-2</v>
      </c>
      <c r="AP376" s="22">
        <f t="shared" si="92"/>
        <v>3.3139561185918813E-2</v>
      </c>
      <c r="AQ376" s="22">
        <f t="shared" si="92"/>
        <v>3.362594714680274E-2</v>
      </c>
      <c r="AR376" s="22">
        <f t="shared" si="92"/>
        <v>3.4125652233919085E-2</v>
      </c>
      <c r="AS376" s="22">
        <f t="shared" si="92"/>
        <v>3.4625871644369692E-2</v>
      </c>
      <c r="AT376" s="22">
        <f t="shared" si="92"/>
        <v>3.4215362186365041E-2</v>
      </c>
      <c r="AU376" s="22">
        <f t="shared" si="92"/>
        <v>3.3630162897981368E-2</v>
      </c>
      <c r="AV376" s="22">
        <f t="shared" si="92"/>
        <v>3.3042903570504364E-2</v>
      </c>
      <c r="AW376" s="22">
        <f t="shared" si="92"/>
        <v>3.2387826214046143E-2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0.15700744358616767</v>
      </c>
      <c r="L377" s="22">
        <f t="shared" si="92"/>
        <v>0.16019971617730661</v>
      </c>
      <c r="M377" s="22">
        <f t="shared" si="92"/>
        <v>0.16393118028621731</v>
      </c>
      <c r="N377" s="22">
        <f t="shared" si="92"/>
        <v>0.1667959170810015</v>
      </c>
      <c r="O377" s="22">
        <f t="shared" si="92"/>
        <v>0.16909558154641688</v>
      </c>
      <c r="P377" s="22">
        <f t="shared" si="92"/>
        <v>0.17081649742586288</v>
      </c>
      <c r="Q377" s="22">
        <f t="shared" si="92"/>
        <v>0.17302318661183388</v>
      </c>
      <c r="R377" s="22">
        <f t="shared" si="92"/>
        <v>0.17531753251219057</v>
      </c>
      <c r="S377" s="22">
        <f t="shared" si="92"/>
        <v>0.16751439167232346</v>
      </c>
      <c r="T377" s="22">
        <f t="shared" si="92"/>
        <v>0.17168381150374643</v>
      </c>
      <c r="U377" s="22">
        <f t="shared" si="92"/>
        <v>0.17462960888598014</v>
      </c>
      <c r="V377" s="22">
        <f t="shared" si="92"/>
        <v>0.17727621979362421</v>
      </c>
      <c r="W377" s="22">
        <f t="shared" si="92"/>
        <v>0.18017914577695479</v>
      </c>
      <c r="X377" s="22">
        <f t="shared" si="92"/>
        <v>0.18344712511248185</v>
      </c>
      <c r="Y377" s="22">
        <f t="shared" si="92"/>
        <v>0.18678041815930246</v>
      </c>
      <c r="Z377" s="22">
        <f t="shared" si="92"/>
        <v>0.19043038479102564</v>
      </c>
      <c r="AA377" s="22">
        <f t="shared" si="92"/>
        <v>0.19430192770741841</v>
      </c>
      <c r="AB377" s="22">
        <f t="shared" si="92"/>
        <v>0.19834211958597051</v>
      </c>
      <c r="AC377" s="22">
        <f t="shared" si="92"/>
        <v>0.20238480959489014</v>
      </c>
      <c r="AD377" s="22">
        <f t="shared" si="92"/>
        <v>0.20700075173319599</v>
      </c>
      <c r="AE377" s="22">
        <f t="shared" si="92"/>
        <v>0.21187069073400747</v>
      </c>
      <c r="AF377" s="22">
        <f t="shared" si="92"/>
        <v>0.21699955400027579</v>
      </c>
      <c r="AG377" s="22">
        <f t="shared" si="92"/>
        <v>0.22280537751825527</v>
      </c>
      <c r="AH377" s="22">
        <f t="shared" si="92"/>
        <v>0.22836017500620498</v>
      </c>
      <c r="AI377" s="22">
        <f t="shared" si="92"/>
        <v>0.23419825655889057</v>
      </c>
      <c r="AJ377" s="22">
        <f t="shared" si="92"/>
        <v>0.24054720814583372</v>
      </c>
      <c r="AK377" s="22">
        <f t="shared" si="92"/>
        <v>0.24659501477586243</v>
      </c>
      <c r="AL377" s="22">
        <f t="shared" si="92"/>
        <v>0.25276864724471049</v>
      </c>
      <c r="AM377" s="22">
        <f t="shared" si="92"/>
        <v>0.25899622855652998</v>
      </c>
      <c r="AN377" s="22">
        <f t="shared" si="92"/>
        <v>0.26566268994922193</v>
      </c>
      <c r="AO377" s="22">
        <f t="shared" si="92"/>
        <v>0.2720161807302261</v>
      </c>
      <c r="AP377" s="22">
        <f t="shared" si="92"/>
        <v>0.27846485675721011</v>
      </c>
      <c r="AQ377" s="22">
        <f t="shared" si="92"/>
        <v>0.28511150165656601</v>
      </c>
      <c r="AR377" s="22">
        <f t="shared" si="92"/>
        <v>0.29198740104317844</v>
      </c>
      <c r="AS377" s="22">
        <f t="shared" si="92"/>
        <v>0.29890694265276063</v>
      </c>
      <c r="AT377" s="22">
        <f t="shared" si="92"/>
        <v>0.3007369186945249</v>
      </c>
      <c r="AU377" s="22">
        <f t="shared" si="92"/>
        <v>0.30151646692611195</v>
      </c>
      <c r="AV377" s="22">
        <f t="shared" si="92"/>
        <v>0.30222207208780622</v>
      </c>
      <c r="AW377" s="22">
        <f t="shared" si="92"/>
        <v>0.30245121413667359</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0.78620275218739066</v>
      </c>
      <c r="L378" s="22">
        <f t="shared" si="92"/>
        <v>0.79655563720176403</v>
      </c>
      <c r="M378" s="22">
        <f t="shared" si="92"/>
        <v>0.81318534024672162</v>
      </c>
      <c r="N378" s="22">
        <f t="shared" si="92"/>
        <v>0.81796021384654105</v>
      </c>
      <c r="O378" s="22">
        <f t="shared" si="92"/>
        <v>0.81503229757580664</v>
      </c>
      <c r="P378" s="22">
        <f t="shared" si="92"/>
        <v>0.80443274266431941</v>
      </c>
      <c r="Q378" s="22">
        <f t="shared" si="92"/>
        <v>0.7999705721751077</v>
      </c>
      <c r="R378" s="22">
        <f t="shared" si="92"/>
        <v>0.79652072541357855</v>
      </c>
      <c r="S378" s="22">
        <f t="shared" si="92"/>
        <v>0.67142556402210918</v>
      </c>
      <c r="T378" s="22">
        <f t="shared" si="92"/>
        <v>0.698017439049614</v>
      </c>
      <c r="U378" s="22">
        <f t="shared" si="92"/>
        <v>0.70961824723891676</v>
      </c>
      <c r="V378" s="22">
        <f t="shared" si="92"/>
        <v>0.71745642327771375</v>
      </c>
      <c r="W378" s="22">
        <f t="shared" si="92"/>
        <v>0.72807175787186651</v>
      </c>
      <c r="X378" s="22">
        <f t="shared" si="92"/>
        <v>0.74263868915766529</v>
      </c>
      <c r="Y378" s="22">
        <f t="shared" si="92"/>
        <v>0.76008333515656301</v>
      </c>
      <c r="Z378" s="22">
        <f t="shared" si="92"/>
        <v>0.78080233820176337</v>
      </c>
      <c r="AA378" s="22">
        <f t="shared" si="92"/>
        <v>0.80365039081916612</v>
      </c>
      <c r="AB378" s="22">
        <f t="shared" si="92"/>
        <v>0.82798969048563331</v>
      </c>
      <c r="AC378" s="22">
        <f t="shared" si="92"/>
        <v>0.85195015744544678</v>
      </c>
      <c r="AD378" s="22">
        <f t="shared" si="92"/>
        <v>0.88375858967920196</v>
      </c>
      <c r="AE378" s="22">
        <f t="shared" si="92"/>
        <v>0.91786917326087925</v>
      </c>
      <c r="AF378" s="22">
        <f t="shared" si="92"/>
        <v>0.95429145264310511</v>
      </c>
      <c r="AG378" s="22">
        <f t="shared" si="92"/>
        <v>0.99747902653271348</v>
      </c>
      <c r="AH378" s="22">
        <f t="shared" si="92"/>
        <v>1.0373867294252066</v>
      </c>
      <c r="AI378" s="22">
        <f t="shared" si="92"/>
        <v>1.0815722110934196</v>
      </c>
      <c r="AJ378" s="22">
        <f t="shared" si="92"/>
        <v>1.1305826291585863</v>
      </c>
      <c r="AK378" s="22">
        <f t="shared" si="92"/>
        <v>1.1758235212483361</v>
      </c>
      <c r="AL378" s="22">
        <f t="shared" si="92"/>
        <v>1.2218182420668209</v>
      </c>
      <c r="AM378" s="22">
        <f t="shared" si="92"/>
        <v>1.2678145661383233</v>
      </c>
      <c r="AN378" s="22">
        <f t="shared" si="92"/>
        <v>1.3194491845421654</v>
      </c>
      <c r="AO378" s="22">
        <f t="shared" si="92"/>
        <v>1.3672989071660318</v>
      </c>
      <c r="AP378" s="22">
        <f t="shared" si="92"/>
        <v>1.4155860288375828</v>
      </c>
      <c r="AQ378" s="22">
        <f t="shared" si="92"/>
        <v>1.465347325066084</v>
      </c>
      <c r="AR378" s="22">
        <f t="shared" si="92"/>
        <v>1.5168773408498712</v>
      </c>
      <c r="AS378" s="22">
        <f t="shared" si="92"/>
        <v>1.5699643496329094</v>
      </c>
      <c r="AT378" s="22">
        <f t="shared" si="92"/>
        <v>1.571899806129051</v>
      </c>
      <c r="AU378" s="22">
        <f t="shared" si="92"/>
        <v>1.5634634278695607</v>
      </c>
      <c r="AV378" s="22">
        <f t="shared" si="92"/>
        <v>1.5544246150393388</v>
      </c>
      <c r="AW378" s="22">
        <f t="shared" si="92"/>
        <v>1.5408492188425149</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1.0836040032789309</v>
      </c>
      <c r="M380" s="22">
        <f t="shared" si="92"/>
        <v>1.0921513426512339</v>
      </c>
      <c r="N380" s="22">
        <f t="shared" si="92"/>
        <v>1.0976439186771809</v>
      </c>
      <c r="O380" s="22">
        <f t="shared" si="92"/>
        <v>1.1012937605673541</v>
      </c>
      <c r="P380" s="22">
        <f t="shared" si="92"/>
        <v>1.1030649457277466</v>
      </c>
      <c r="Q380" s="22">
        <f t="shared" si="92"/>
        <v>1.1069781529146336</v>
      </c>
      <c r="R380" s="22">
        <f t="shared" si="92"/>
        <v>1.1114672588381174</v>
      </c>
      <c r="S380" s="22">
        <f t="shared" si="92"/>
        <v>1.0780569787302119</v>
      </c>
      <c r="T380" s="22">
        <f t="shared" si="92"/>
        <v>1.0893929251011998</v>
      </c>
      <c r="U380" s="22">
        <f t="shared" si="92"/>
        <v>1.0962450477482062</v>
      </c>
      <c r="V380" s="22">
        <f t="shared" si="92"/>
        <v>1.1021104775661175</v>
      </c>
      <c r="W380" s="22">
        <f t="shared" si="92"/>
        <v>1.1090468544378038</v>
      </c>
      <c r="X380" s="22">
        <f t="shared" si="92"/>
        <v>1.1174289823883965</v>
      </c>
      <c r="Y380" s="22">
        <f t="shared" si="92"/>
        <v>1.1258258810432944</v>
      </c>
      <c r="Z380" s="22">
        <f t="shared" si="92"/>
        <v>1.1354454550929944</v>
      </c>
      <c r="AA380" s="22">
        <f t="shared" si="92"/>
        <v>1.1459214415814314</v>
      </c>
      <c r="AB380" s="22">
        <f t="shared" si="92"/>
        <v>1.1570474674598534</v>
      </c>
      <c r="AC380" s="22">
        <f t="shared" si="92"/>
        <v>1.1682158220769698</v>
      </c>
      <c r="AD380" s="22">
        <f t="shared" si="92"/>
        <v>1.1812122029945036</v>
      </c>
      <c r="AE380" s="22">
        <f t="shared" si="92"/>
        <v>1.1951188465833686</v>
      </c>
      <c r="AF380" s="22">
        <f t="shared" ref="L380:AW387" si="94">AF1483</f>
        <v>1.2099400602016188</v>
      </c>
      <c r="AG380" s="22">
        <f t="shared" si="94"/>
        <v>1.2271370444579202</v>
      </c>
      <c r="AH380" s="22">
        <f t="shared" si="94"/>
        <v>1.2434220369459863</v>
      </c>
      <c r="AI380" s="22">
        <f t="shared" si="94"/>
        <v>1.2604393037460944</v>
      </c>
      <c r="AJ380" s="22">
        <f t="shared" si="94"/>
        <v>1.2792032644713704</v>
      </c>
      <c r="AK380" s="22">
        <f t="shared" si="94"/>
        <v>1.2968752675846458</v>
      </c>
      <c r="AL380" s="22">
        <f t="shared" si="94"/>
        <v>1.3149441473249144</v>
      </c>
      <c r="AM380" s="22">
        <f t="shared" si="94"/>
        <v>1.3331578638832005</v>
      </c>
      <c r="AN380" s="22">
        <f t="shared" si="94"/>
        <v>1.352618044843376</v>
      </c>
      <c r="AO380" s="22">
        <f t="shared" si="94"/>
        <v>1.3709538502801482</v>
      </c>
      <c r="AP380" s="22">
        <f t="shared" si="94"/>
        <v>1.3895691822594745</v>
      </c>
      <c r="AQ380" s="22">
        <f t="shared" si="94"/>
        <v>1.4088108413800711</v>
      </c>
      <c r="AR380" s="22">
        <f t="shared" si="94"/>
        <v>1.428778934116546</v>
      </c>
      <c r="AS380" s="22">
        <f t="shared" si="94"/>
        <v>1.4486185603548618</v>
      </c>
      <c r="AT380" s="22">
        <f t="shared" si="94"/>
        <v>1.4512642479614373</v>
      </c>
      <c r="AU380" s="22">
        <f t="shared" si="94"/>
        <v>1.4504346040118288</v>
      </c>
      <c r="AV380" s="22">
        <f t="shared" si="94"/>
        <v>1.4494275479677248</v>
      </c>
      <c r="AW380" s="22">
        <f t="shared" si="94"/>
        <v>1.4468994870312495</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0.73794174034663862</v>
      </c>
      <c r="M381" s="22">
        <f t="shared" si="94"/>
        <v>0.74376253694082328</v>
      </c>
      <c r="N381" s="22">
        <f t="shared" si="94"/>
        <v>0.74750301879518044</v>
      </c>
      <c r="O381" s="22">
        <f t="shared" si="94"/>
        <v>0.74998858609492669</v>
      </c>
      <c r="P381" s="22">
        <f t="shared" si="94"/>
        <v>0.75119477530775858</v>
      </c>
      <c r="Q381" s="22">
        <f t="shared" si="94"/>
        <v>0.7538596961765357</v>
      </c>
      <c r="R381" s="22">
        <f t="shared" si="94"/>
        <v>0.75691680802528449</v>
      </c>
      <c r="S381" s="22">
        <f t="shared" si="94"/>
        <v>0.73416417867573247</v>
      </c>
      <c r="T381" s="22">
        <f t="shared" si="94"/>
        <v>0.7418840357159151</v>
      </c>
      <c r="U381" s="22">
        <f t="shared" si="94"/>
        <v>0.74655037812135083</v>
      </c>
      <c r="V381" s="22">
        <f t="shared" si="94"/>
        <v>0.75054477595913394</v>
      </c>
      <c r="W381" s="22">
        <f t="shared" si="94"/>
        <v>0.7552684960680518</v>
      </c>
      <c r="X381" s="22">
        <f t="shared" si="94"/>
        <v>0.76097678255366041</v>
      </c>
      <c r="Y381" s="22">
        <f t="shared" si="94"/>
        <v>0.76669512798996364</v>
      </c>
      <c r="Z381" s="22">
        <f t="shared" si="94"/>
        <v>0.77324612373577895</v>
      </c>
      <c r="AA381" s="22">
        <f t="shared" si="94"/>
        <v>0.78038034221202335</v>
      </c>
      <c r="AB381" s="22">
        <f t="shared" si="94"/>
        <v>0.78795724196047434</v>
      </c>
      <c r="AC381" s="22">
        <f t="shared" si="94"/>
        <v>0.79556296786959302</v>
      </c>
      <c r="AD381" s="22">
        <f t="shared" si="94"/>
        <v>0.80441359219681208</v>
      </c>
      <c r="AE381" s="22">
        <f t="shared" si="94"/>
        <v>0.81388411163130536</v>
      </c>
      <c r="AF381" s="22">
        <f t="shared" si="94"/>
        <v>0.82397745951337786</v>
      </c>
      <c r="AG381" s="22">
        <f t="shared" si="94"/>
        <v>0.83568872345519474</v>
      </c>
      <c r="AH381" s="22">
        <f t="shared" si="94"/>
        <v>0.84677891476291534</v>
      </c>
      <c r="AI381" s="22">
        <f t="shared" si="94"/>
        <v>0.85836778988742168</v>
      </c>
      <c r="AJ381" s="22">
        <f t="shared" si="94"/>
        <v>0.87114617552600082</v>
      </c>
      <c r="AK381" s="22">
        <f t="shared" si="94"/>
        <v>0.88318093055953772</v>
      </c>
      <c r="AL381" s="22">
        <f t="shared" si="94"/>
        <v>0.89548596129152125</v>
      </c>
      <c r="AM381" s="22">
        <f t="shared" si="94"/>
        <v>0.90788962688756136</v>
      </c>
      <c r="AN381" s="22">
        <f t="shared" si="94"/>
        <v>0.92114214326970645</v>
      </c>
      <c r="AO381" s="22">
        <f t="shared" si="94"/>
        <v>0.93362895222733877</v>
      </c>
      <c r="AP381" s="22">
        <f t="shared" si="94"/>
        <v>0.9463061206729948</v>
      </c>
      <c r="AQ381" s="22">
        <f t="shared" si="94"/>
        <v>0.95940982218724158</v>
      </c>
      <c r="AR381" s="22">
        <f t="shared" si="94"/>
        <v>0.97300822996422376</v>
      </c>
      <c r="AS381" s="22">
        <f t="shared" si="94"/>
        <v>0.98651915117698075</v>
      </c>
      <c r="AT381" s="22">
        <f t="shared" si="94"/>
        <v>0.98832088253908534</v>
      </c>
      <c r="AU381" s="22">
        <f t="shared" si="94"/>
        <v>0.98775588933290526</v>
      </c>
      <c r="AV381" s="22">
        <f t="shared" si="94"/>
        <v>0.98707007727650453</v>
      </c>
      <c r="AW381" s="22">
        <f t="shared" si="94"/>
        <v>0.98534845048155029</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15.353527292296841</v>
      </c>
      <c r="L382" s="22">
        <f t="shared" si="94"/>
        <v>15.220371053361486</v>
      </c>
      <c r="M382" s="22">
        <f t="shared" si="94"/>
        <v>15.16968250417789</v>
      </c>
      <c r="N382" s="22">
        <f t="shared" si="94"/>
        <v>14.967111251021189</v>
      </c>
      <c r="O382" s="22">
        <f t="shared" si="94"/>
        <v>14.673074129931956</v>
      </c>
      <c r="P382" s="22">
        <f t="shared" si="94"/>
        <v>14.293651368256896</v>
      </c>
      <c r="Q382" s="22">
        <f t="shared" si="94"/>
        <v>13.994389539168758</v>
      </c>
      <c r="R382" s="22">
        <f t="shared" si="94"/>
        <v>13.711253827544143</v>
      </c>
      <c r="S382" s="22">
        <f t="shared" si="94"/>
        <v>12.061905553778045</v>
      </c>
      <c r="T382" s="22">
        <f t="shared" si="94"/>
        <v>12.257828994430085</v>
      </c>
      <c r="U382" s="22">
        <f t="shared" si="94"/>
        <v>12.284007292995502</v>
      </c>
      <c r="V382" s="22">
        <f t="shared" si="94"/>
        <v>12.268194996893492</v>
      </c>
      <c r="W382" s="22">
        <f t="shared" si="94"/>
        <v>12.282008879793533</v>
      </c>
      <c r="X382" s="22">
        <f t="shared" si="94"/>
        <v>12.336792379745747</v>
      </c>
      <c r="Y382" s="22">
        <f t="shared" si="94"/>
        <v>12.408525717242357</v>
      </c>
      <c r="Z382" s="22">
        <f t="shared" si="94"/>
        <v>12.511624496739294</v>
      </c>
      <c r="AA382" s="22">
        <f t="shared" si="94"/>
        <v>12.633102852111428</v>
      </c>
      <c r="AB382" s="22">
        <f t="shared" si="94"/>
        <v>12.765697767808277</v>
      </c>
      <c r="AC382" s="22">
        <f t="shared" si="94"/>
        <v>12.890104944175688</v>
      </c>
      <c r="AD382" s="22">
        <f t="shared" si="94"/>
        <v>12.969688956746007</v>
      </c>
      <c r="AE382" s="22">
        <f t="shared" si="94"/>
        <v>13.060508489621331</v>
      </c>
      <c r="AF382" s="22">
        <f t="shared" si="94"/>
        <v>13.161334150727772</v>
      </c>
      <c r="AG382" s="22">
        <f t="shared" si="94"/>
        <v>13.312022528628306</v>
      </c>
      <c r="AH382" s="22">
        <f t="shared" si="94"/>
        <v>13.417818204189475</v>
      </c>
      <c r="AI382" s="22">
        <f t="shared" si="94"/>
        <v>13.540633116037901</v>
      </c>
      <c r="AJ382" s="22">
        <f t="shared" si="94"/>
        <v>13.690120798735078</v>
      </c>
      <c r="AK382" s="22">
        <f t="shared" si="94"/>
        <v>13.7907868422188</v>
      </c>
      <c r="AL382" s="22">
        <f t="shared" si="94"/>
        <v>13.882357039938549</v>
      </c>
      <c r="AM382" s="22">
        <f t="shared" si="94"/>
        <v>13.958410959398501</v>
      </c>
      <c r="AN382" s="22">
        <f t="shared" si="94"/>
        <v>14.129626734122418</v>
      </c>
      <c r="AO382" s="22">
        <f t="shared" si="94"/>
        <v>14.257969913083317</v>
      </c>
      <c r="AP382" s="22">
        <f t="shared" si="94"/>
        <v>14.377531152103607</v>
      </c>
      <c r="AQ382" s="22">
        <f t="shared" si="94"/>
        <v>14.496002259286861</v>
      </c>
      <c r="AR382" s="22">
        <f t="shared" si="94"/>
        <v>14.615009922571364</v>
      </c>
      <c r="AS382" s="22">
        <f t="shared" si="94"/>
        <v>14.727093643475177</v>
      </c>
      <c r="AT382" s="22">
        <f t="shared" si="94"/>
        <v>14.462731540865176</v>
      </c>
      <c r="AU382" s="22">
        <f t="shared" si="94"/>
        <v>14.127334442814504</v>
      </c>
      <c r="AV382" s="22">
        <f t="shared" si="94"/>
        <v>13.791844284185775</v>
      </c>
      <c r="AW382" s="22">
        <f t="shared" si="94"/>
        <v>13.430123163741788</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9.6543103644621429</v>
      </c>
      <c r="L383" s="22">
        <f t="shared" si="94"/>
        <v>9.5705816138517648</v>
      </c>
      <c r="M383" s="22">
        <f t="shared" si="94"/>
        <v>9.5387086131773042</v>
      </c>
      <c r="N383" s="22">
        <f t="shared" si="94"/>
        <v>9.4113316455488931</v>
      </c>
      <c r="O383" s="22">
        <f t="shared" si="94"/>
        <v>9.22644086627548</v>
      </c>
      <c r="P383" s="22">
        <f t="shared" si="94"/>
        <v>8.9878595272244652</v>
      </c>
      <c r="Q383" s="22">
        <f t="shared" si="94"/>
        <v>8.7996834473406569</v>
      </c>
      <c r="R383" s="22">
        <f t="shared" si="94"/>
        <v>8.6216474831450984</v>
      </c>
      <c r="S383" s="22">
        <f t="shared" si="94"/>
        <v>7.5845359562051762</v>
      </c>
      <c r="T383" s="22">
        <f t="shared" si="94"/>
        <v>7.7077327739603421</v>
      </c>
      <c r="U383" s="22">
        <f t="shared" si="94"/>
        <v>7.7241937092459372</v>
      </c>
      <c r="V383" s="22">
        <f t="shared" si="94"/>
        <v>7.7142509246833155</v>
      </c>
      <c r="W383" s="22">
        <f t="shared" si="94"/>
        <v>7.7229371054101597</v>
      </c>
      <c r="X383" s="22">
        <f t="shared" si="94"/>
        <v>7.7573850144359557</v>
      </c>
      <c r="Y383" s="22">
        <f t="shared" si="94"/>
        <v>7.8024909950022883</v>
      </c>
      <c r="Z383" s="22">
        <f t="shared" si="94"/>
        <v>7.8673195908364244</v>
      </c>
      <c r="AA383" s="22">
        <f t="shared" si="94"/>
        <v>7.9437052788284843</v>
      </c>
      <c r="AB383" s="22">
        <f t="shared" si="94"/>
        <v>8.0270810689330396</v>
      </c>
      <c r="AC383" s="22">
        <f t="shared" si="94"/>
        <v>8.1053084019329269</v>
      </c>
      <c r="AD383" s="22">
        <f t="shared" si="94"/>
        <v>8.1553508933276309</v>
      </c>
      <c r="AE383" s="22">
        <f t="shared" si="94"/>
        <v>8.2124582889665323</v>
      </c>
      <c r="AF383" s="22">
        <f t="shared" si="94"/>
        <v>8.2758575461204238</v>
      </c>
      <c r="AG383" s="22">
        <f t="shared" si="94"/>
        <v>8.3706105198751271</v>
      </c>
      <c r="AH383" s="22">
        <f t="shared" si="94"/>
        <v>8.4371349261330888</v>
      </c>
      <c r="AI383" s="22">
        <f t="shared" si="94"/>
        <v>8.5143610419171587</v>
      </c>
      <c r="AJ383" s="22">
        <f t="shared" si="94"/>
        <v>8.608359017558028</v>
      </c>
      <c r="AK383" s="22">
        <f t="shared" si="94"/>
        <v>8.6716579070218138</v>
      </c>
      <c r="AL383" s="22">
        <f t="shared" si="94"/>
        <v>8.7292373213213015</v>
      </c>
      <c r="AM383" s="22">
        <f t="shared" si="94"/>
        <v>8.7770600873164835</v>
      </c>
      <c r="AN383" s="22">
        <f t="shared" si="94"/>
        <v>8.8847207047764112</v>
      </c>
      <c r="AO383" s="22">
        <f t="shared" si="94"/>
        <v>8.9654229993867141</v>
      </c>
      <c r="AP383" s="22">
        <f t="shared" si="94"/>
        <v>9.0406032030680272</v>
      </c>
      <c r="AQ383" s="22">
        <f t="shared" si="94"/>
        <v>9.1150979309695739</v>
      </c>
      <c r="AR383" s="22">
        <f t="shared" si="94"/>
        <v>9.1899300457810309</v>
      </c>
      <c r="AS383" s="22">
        <f t="shared" si="94"/>
        <v>9.26040838003013</v>
      </c>
      <c r="AT383" s="22">
        <f t="shared" si="94"/>
        <v>9.0941772763488746</v>
      </c>
      <c r="AU383" s="22">
        <f t="shared" si="94"/>
        <v>8.8832793101502094</v>
      </c>
      <c r="AV383" s="22">
        <f t="shared" si="94"/>
        <v>8.6723228273848836</v>
      </c>
      <c r="AW383" s="22">
        <f t="shared" si="94"/>
        <v>8.444872294639918</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5.9174420302222517</v>
      </c>
      <c r="T385" s="22">
        <f t="shared" si="94"/>
        <v>5.9263453985232823</v>
      </c>
      <c r="U385" s="22">
        <f t="shared" si="94"/>
        <v>5.9362427486542551</v>
      </c>
      <c r="V385" s="22">
        <f t="shared" si="94"/>
        <v>5.9473974393709526</v>
      </c>
      <c r="W385" s="22">
        <f t="shared" si="94"/>
        <v>5.959938874025994</v>
      </c>
      <c r="X385" s="22">
        <f t="shared" si="94"/>
        <v>5.9738368092211722</v>
      </c>
      <c r="Y385" s="22">
        <f t="shared" si="94"/>
        <v>5.9823815495784309</v>
      </c>
      <c r="Z385" s="22">
        <f t="shared" si="94"/>
        <v>5.9920749412510226</v>
      </c>
      <c r="AA385" s="22">
        <f t="shared" si="94"/>
        <v>6.0028293292775494</v>
      </c>
      <c r="AB385" s="22">
        <f t="shared" si="94"/>
        <v>6.0145782781398829</v>
      </c>
      <c r="AC385" s="22">
        <f t="shared" si="94"/>
        <v>6.0272198055600503</v>
      </c>
      <c r="AD385" s="22">
        <f t="shared" si="94"/>
        <v>6.0356470541361364</v>
      </c>
      <c r="AE385" s="22">
        <f t="shared" si="94"/>
        <v>6.0449333931358264</v>
      </c>
      <c r="AF385" s="22">
        <f t="shared" si="94"/>
        <v>6.0550466423497058</v>
      </c>
      <c r="AG385" s="22">
        <f t="shared" si="94"/>
        <v>6.066103009552978</v>
      </c>
      <c r="AH385" s="22">
        <f t="shared" si="94"/>
        <v>6.0777469205441541</v>
      </c>
      <c r="AI385" s="22">
        <f t="shared" si="94"/>
        <v>6.0851619326050326</v>
      </c>
      <c r="AJ385" s="22">
        <f t="shared" si="94"/>
        <v>6.0933434576551146</v>
      </c>
      <c r="AK385" s="22">
        <f t="shared" si="94"/>
        <v>6.1019857153089507</v>
      </c>
      <c r="AL385" s="22">
        <f t="shared" si="94"/>
        <v>6.1112166821755771</v>
      </c>
      <c r="AM385" s="22">
        <f t="shared" si="94"/>
        <v>6.120992110468829</v>
      </c>
      <c r="AN385" s="22">
        <f t="shared" si="94"/>
        <v>6.1267892625359277</v>
      </c>
      <c r="AO385" s="22">
        <f t="shared" si="94"/>
        <v>6.1329411649258532</v>
      </c>
      <c r="AP385" s="22">
        <f t="shared" si="94"/>
        <v>6.1395716075335853</v>
      </c>
      <c r="AQ385" s="22">
        <f t="shared" si="94"/>
        <v>6.1467000067344459</v>
      </c>
      <c r="AR385" s="22">
        <f t="shared" si="94"/>
        <v>6.1543221840503746</v>
      </c>
      <c r="AS385" s="22">
        <f t="shared" si="94"/>
        <v>6.157679026638986</v>
      </c>
      <c r="AT385" s="22">
        <f t="shared" si="94"/>
        <v>6.159696467057727</v>
      </c>
      <c r="AU385" s="22">
        <f t="shared" si="94"/>
        <v>6.161729730064434</v>
      </c>
      <c r="AV385" s="22">
        <f t="shared" si="94"/>
        <v>6.1640958550543639</v>
      </c>
      <c r="AW385" s="22">
        <f t="shared" si="94"/>
        <v>6.1666500823848702</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0.66056125437728641</v>
      </c>
      <c r="T386" s="22">
        <f t="shared" si="94"/>
        <v>0.66155513316867531</v>
      </c>
      <c r="U386" s="22">
        <f t="shared" si="94"/>
        <v>0.66265996968150243</v>
      </c>
      <c r="V386" s="22">
        <f t="shared" si="94"/>
        <v>0.66390516252908405</v>
      </c>
      <c r="W386" s="22">
        <f t="shared" si="94"/>
        <v>0.66530515694645465</v>
      </c>
      <c r="X386" s="22">
        <f t="shared" si="94"/>
        <v>0.66685657687737987</v>
      </c>
      <c r="Y386" s="22">
        <f t="shared" si="94"/>
        <v>0.66781042220106746</v>
      </c>
      <c r="Z386" s="22">
        <f t="shared" si="94"/>
        <v>0.66889249092767522</v>
      </c>
      <c r="AA386" s="22">
        <f t="shared" si="94"/>
        <v>0.6700929981753303</v>
      </c>
      <c r="AB386" s="22">
        <f t="shared" si="94"/>
        <v>0.67140452777857451</v>
      </c>
      <c r="AC386" s="22">
        <f t="shared" si="94"/>
        <v>0.67281569550396358</v>
      </c>
      <c r="AD386" s="22">
        <f t="shared" si="94"/>
        <v>0.67375642527570245</v>
      </c>
      <c r="AE386" s="22">
        <f t="shared" si="94"/>
        <v>0.67479305490500496</v>
      </c>
      <c r="AF386" s="22">
        <f t="shared" si="94"/>
        <v>0.67592199213031812</v>
      </c>
      <c r="AG386" s="22">
        <f t="shared" si="94"/>
        <v>0.67715620917061159</v>
      </c>
      <c r="AH386" s="22">
        <f t="shared" si="94"/>
        <v>0.67845601344599038</v>
      </c>
      <c r="AI386" s="22">
        <f t="shared" si="94"/>
        <v>0.67928374773441114</v>
      </c>
      <c r="AJ386" s="22">
        <f t="shared" si="94"/>
        <v>0.68019704750519028</v>
      </c>
      <c r="AK386" s="22">
        <f t="shared" si="94"/>
        <v>0.68116177863856064</v>
      </c>
      <c r="AL386" s="22">
        <f t="shared" si="94"/>
        <v>0.68219222710284488</v>
      </c>
      <c r="AM386" s="22">
        <f t="shared" si="94"/>
        <v>0.68328345353860653</v>
      </c>
      <c r="AN386" s="22">
        <f t="shared" si="94"/>
        <v>0.68393058688130781</v>
      </c>
      <c r="AO386" s="22">
        <f t="shared" si="94"/>
        <v>0.68461732083471893</v>
      </c>
      <c r="AP386" s="22">
        <f t="shared" si="94"/>
        <v>0.68535747400625313</v>
      </c>
      <c r="AQ386" s="22">
        <f t="shared" si="94"/>
        <v>0.68615321383670258</v>
      </c>
      <c r="AR386" s="22">
        <f t="shared" si="94"/>
        <v>0.68700407388453755</v>
      </c>
      <c r="AS386" s="22">
        <f t="shared" si="94"/>
        <v>0.68737879663463075</v>
      </c>
      <c r="AT386" s="22">
        <f t="shared" si="94"/>
        <v>0.68760400255415266</v>
      </c>
      <c r="AU386" s="22">
        <f t="shared" si="94"/>
        <v>0.68783097474168386</v>
      </c>
      <c r="AV386" s="22">
        <f t="shared" si="94"/>
        <v>0.68809510415493047</v>
      </c>
      <c r="AW386" s="22">
        <f t="shared" si="94"/>
        <v>0.68838023134346649</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0.71892745361392774</v>
      </c>
      <c r="M387" s="22">
        <f t="shared" si="94"/>
        <v>0.72149880168720604</v>
      </c>
      <c r="N387" s="22">
        <f t="shared" si="94"/>
        <v>0.72463138273575967</v>
      </c>
      <c r="O387" s="22">
        <f t="shared" si="94"/>
        <v>0.72832072886952293</v>
      </c>
      <c r="P387" s="22">
        <f t="shared" si="94"/>
        <v>0.7325443847928953</v>
      </c>
      <c r="Q387" s="22">
        <f t="shared" si="94"/>
        <v>0.73708994755228407</v>
      </c>
      <c r="R387" s="22">
        <f t="shared" si="94"/>
        <v>0.74193942345928476</v>
      </c>
      <c r="S387" s="22">
        <f t="shared" si="94"/>
        <v>0.74633734853094358</v>
      </c>
      <c r="T387" s="22">
        <f t="shared" si="94"/>
        <v>0.74848556371205566</v>
      </c>
      <c r="U387" s="22">
        <f t="shared" ref="L387:AW393" si="95">U1490</f>
        <v>0.75076190805371101</v>
      </c>
      <c r="V387" s="22">
        <f t="shared" si="95"/>
        <v>0.75322031823695168</v>
      </c>
      <c r="W387" s="22">
        <f t="shared" si="95"/>
        <v>0.75588827720991336</v>
      </c>
      <c r="X387" s="22">
        <f t="shared" si="95"/>
        <v>0.75876236870095803</v>
      </c>
      <c r="Y387" s="22">
        <f t="shared" si="95"/>
        <v>0.76057750755175979</v>
      </c>
      <c r="Z387" s="22">
        <f t="shared" si="95"/>
        <v>0.76256893469792841</v>
      </c>
      <c r="AA387" s="22">
        <f t="shared" si="95"/>
        <v>0.76472161645068537</v>
      </c>
      <c r="AB387" s="22">
        <f t="shared" si="95"/>
        <v>0.76702441224252838</v>
      </c>
      <c r="AC387" s="22">
        <f t="shared" si="95"/>
        <v>0.76945943028667785</v>
      </c>
      <c r="AD387" s="22">
        <f t="shared" si="95"/>
        <v>0.77107378315188402</v>
      </c>
      <c r="AE387" s="22">
        <f t="shared" si="95"/>
        <v>0.77282011789414362</v>
      </c>
      <c r="AF387" s="22">
        <f t="shared" si="95"/>
        <v>0.77469321171184602</v>
      </c>
      <c r="AG387" s="22">
        <f t="shared" si="95"/>
        <v>0.77671532761727669</v>
      </c>
      <c r="AH387" s="22">
        <f t="shared" si="95"/>
        <v>0.7788210206030366</v>
      </c>
      <c r="AI387" s="22">
        <f t="shared" si="95"/>
        <v>0.78012007445417286</v>
      </c>
      <c r="AJ387" s="22">
        <f t="shared" si="95"/>
        <v>0.78154048678471755</v>
      </c>
      <c r="AK387" s="22">
        <f t="shared" si="95"/>
        <v>0.78302621249505588</v>
      </c>
      <c r="AL387" s="22">
        <f t="shared" si="95"/>
        <v>0.78460135095244909</v>
      </c>
      <c r="AM387" s="22">
        <f t="shared" si="95"/>
        <v>0.78625814401475724</v>
      </c>
      <c r="AN387" s="22">
        <f t="shared" si="95"/>
        <v>0.78716789436809509</v>
      </c>
      <c r="AO387" s="22">
        <f t="shared" si="95"/>
        <v>0.78812813928061254</v>
      </c>
      <c r="AP387" s="22">
        <f t="shared" si="95"/>
        <v>0.78916187244350566</v>
      </c>
      <c r="AQ387" s="22">
        <f t="shared" si="95"/>
        <v>0.79027285917388934</v>
      </c>
      <c r="AR387" s="22">
        <f t="shared" si="95"/>
        <v>0.79146051173197585</v>
      </c>
      <c r="AS387" s="22">
        <f t="shared" si="95"/>
        <v>0.79185996933613323</v>
      </c>
      <c r="AT387" s="22">
        <f t="shared" si="95"/>
        <v>0.79200653567078572</v>
      </c>
      <c r="AU387" s="22">
        <f t="shared" si="95"/>
        <v>0.79214738449234956</v>
      </c>
      <c r="AV387" s="22">
        <f t="shared" si="95"/>
        <v>0.79234027414554964</v>
      </c>
      <c r="AW387" s="22">
        <f t="shared" si="95"/>
        <v>0.79255917569292156</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1.1867254191644501</v>
      </c>
      <c r="L388" s="22">
        <f t="shared" si="95"/>
        <v>1.1898103324282718</v>
      </c>
      <c r="M388" s="22">
        <f t="shared" si="95"/>
        <v>1.1940658612587216</v>
      </c>
      <c r="N388" s="22">
        <f t="shared" si="95"/>
        <v>1.1992502192631385</v>
      </c>
      <c r="O388" s="22">
        <f t="shared" si="95"/>
        <v>1.2053560121742171</v>
      </c>
      <c r="P388" s="22">
        <f t="shared" si="95"/>
        <v>1.212346076933865</v>
      </c>
      <c r="Q388" s="22">
        <f t="shared" si="95"/>
        <v>1.2198688909683482</v>
      </c>
      <c r="R388" s="22">
        <f t="shared" si="95"/>
        <v>1.2278946750888551</v>
      </c>
      <c r="S388" s="22">
        <f t="shared" si="95"/>
        <v>1.2351731517490538</v>
      </c>
      <c r="T388" s="22">
        <f t="shared" si="95"/>
        <v>1.2387284042379079</v>
      </c>
      <c r="U388" s="22">
        <f t="shared" si="95"/>
        <v>1.2424957078848218</v>
      </c>
      <c r="V388" s="22">
        <f t="shared" si="95"/>
        <v>1.2465643268013245</v>
      </c>
      <c r="W388" s="22">
        <f t="shared" si="95"/>
        <v>1.2509797447083293</v>
      </c>
      <c r="X388" s="22">
        <f t="shared" si="95"/>
        <v>1.2557363077456696</v>
      </c>
      <c r="Y388" s="22">
        <f t="shared" si="95"/>
        <v>1.2587403256735139</v>
      </c>
      <c r="Z388" s="22">
        <f t="shared" si="95"/>
        <v>1.2620360971493132</v>
      </c>
      <c r="AA388" s="22">
        <f t="shared" si="95"/>
        <v>1.2655987417235119</v>
      </c>
      <c r="AB388" s="22">
        <f t="shared" si="95"/>
        <v>1.2694098219831875</v>
      </c>
      <c r="AC388" s="22">
        <f t="shared" si="95"/>
        <v>1.2734397273846501</v>
      </c>
      <c r="AD388" s="22">
        <f t="shared" si="95"/>
        <v>1.2761114485848239</v>
      </c>
      <c r="AE388" s="22">
        <f t="shared" si="95"/>
        <v>1.2790015971106234</v>
      </c>
      <c r="AF388" s="22">
        <f t="shared" si="95"/>
        <v>1.282101529331471</v>
      </c>
      <c r="AG388" s="22">
        <f t="shared" si="95"/>
        <v>1.2854480900804797</v>
      </c>
      <c r="AH388" s="22">
        <f t="shared" si="95"/>
        <v>1.2889329691997629</v>
      </c>
      <c r="AI388" s="22">
        <f t="shared" si="95"/>
        <v>1.2910828769362013</v>
      </c>
      <c r="AJ388" s="22">
        <f t="shared" si="95"/>
        <v>1.2934336304909519</v>
      </c>
      <c r="AK388" s="22">
        <f t="shared" si="95"/>
        <v>1.2958924763625748</v>
      </c>
      <c r="AL388" s="22">
        <f t="shared" si="95"/>
        <v>1.2984992985143662</v>
      </c>
      <c r="AM388" s="22">
        <f t="shared" si="95"/>
        <v>1.3012412573786718</v>
      </c>
      <c r="AN388" s="22">
        <f t="shared" si="95"/>
        <v>1.3027468757340293</v>
      </c>
      <c r="AO388" s="22">
        <f t="shared" si="95"/>
        <v>1.3043360615591526</v>
      </c>
      <c r="AP388" s="22">
        <f t="shared" si="95"/>
        <v>1.3060468689459077</v>
      </c>
      <c r="AQ388" s="22">
        <f t="shared" si="95"/>
        <v>1.3078855294176372</v>
      </c>
      <c r="AR388" s="22">
        <f t="shared" si="95"/>
        <v>1.3098510702769313</v>
      </c>
      <c r="AS388" s="22">
        <f t="shared" si="95"/>
        <v>1.3105121644977793</v>
      </c>
      <c r="AT388" s="22">
        <f t="shared" si="95"/>
        <v>1.3107547288044825</v>
      </c>
      <c r="AU388" s="22">
        <f t="shared" si="95"/>
        <v>1.3109878307431619</v>
      </c>
      <c r="AV388" s="22">
        <f t="shared" si="95"/>
        <v>1.3113070592011131</v>
      </c>
      <c r="AW388" s="22">
        <f t="shared" si="95"/>
        <v>1.311669336815549</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0.19240499933397137</v>
      </c>
      <c r="M389" s="22">
        <f t="shared" si="95"/>
        <v>0.19381280191845887</v>
      </c>
      <c r="N389" s="22">
        <f t="shared" si="95"/>
        <v>0.19411375969056666</v>
      </c>
      <c r="O389" s="22">
        <f t="shared" si="95"/>
        <v>0.19368291106027902</v>
      </c>
      <c r="P389" s="22">
        <f t="shared" si="95"/>
        <v>0.19253602379697465</v>
      </c>
      <c r="Q389" s="22">
        <f t="shared" si="95"/>
        <v>0.19190012409058904</v>
      </c>
      <c r="R389" s="22">
        <f t="shared" si="95"/>
        <v>0.19132863754616411</v>
      </c>
      <c r="S389" s="22">
        <f t="shared" si="95"/>
        <v>0.1803905766291535</v>
      </c>
      <c r="T389" s="22">
        <f t="shared" si="95"/>
        <v>0.1826245756693145</v>
      </c>
      <c r="U389" s="22">
        <f t="shared" si="95"/>
        <v>0.18356080495030164</v>
      </c>
      <c r="V389" s="22">
        <f t="shared" si="95"/>
        <v>0.18415696617811583</v>
      </c>
      <c r="W389" s="22">
        <f t="shared" si="95"/>
        <v>0.18496727658485598</v>
      </c>
      <c r="X389" s="22">
        <f t="shared" si="95"/>
        <v>0.18608902587161008</v>
      </c>
      <c r="Y389" s="22">
        <f t="shared" si="95"/>
        <v>0.18752321495946164</v>
      </c>
      <c r="Z389" s="22">
        <f t="shared" si="95"/>
        <v>0.18921252332374269</v>
      </c>
      <c r="AA389" s="22">
        <f t="shared" si="95"/>
        <v>0.19105962763803044</v>
      </c>
      <c r="AB389" s="22">
        <f t="shared" si="95"/>
        <v>0.19301005313077035</v>
      </c>
      <c r="AC389" s="22">
        <f t="shared" si="95"/>
        <v>0.19490714617679963</v>
      </c>
      <c r="AD389" s="22">
        <f t="shared" si="95"/>
        <v>0.19752032513537773</v>
      </c>
      <c r="AE389" s="22">
        <f t="shared" si="95"/>
        <v>0.2003055493027025</v>
      </c>
      <c r="AF389" s="22">
        <f t="shared" si="95"/>
        <v>0.20326218406801491</v>
      </c>
      <c r="AG389" s="22">
        <f t="shared" si="95"/>
        <v>0.20675702349841499</v>
      </c>
      <c r="AH389" s="22">
        <f t="shared" si="95"/>
        <v>0.20995711479118087</v>
      </c>
      <c r="AI389" s="22">
        <f t="shared" si="95"/>
        <v>0.2135856312321594</v>
      </c>
      <c r="AJ389" s="22">
        <f t="shared" si="95"/>
        <v>0.21759462167006366</v>
      </c>
      <c r="AK389" s="22">
        <f t="shared" si="95"/>
        <v>0.22127443936743332</v>
      </c>
      <c r="AL389" s="22">
        <f t="shared" si="95"/>
        <v>0.22499730595265302</v>
      </c>
      <c r="AM389" s="22">
        <f t="shared" si="95"/>
        <v>0.22870049395333916</v>
      </c>
      <c r="AN389" s="22">
        <f t="shared" si="95"/>
        <v>0.23295846114487964</v>
      </c>
      <c r="AO389" s="22">
        <f t="shared" si="95"/>
        <v>0.2368924419602069</v>
      </c>
      <c r="AP389" s="22">
        <f t="shared" si="95"/>
        <v>0.24084858832616518</v>
      </c>
      <c r="AQ389" s="22">
        <f t="shared" si="95"/>
        <v>0.24491124539364534</v>
      </c>
      <c r="AR389" s="22">
        <f t="shared" si="95"/>
        <v>0.24910372048669324</v>
      </c>
      <c r="AS389" s="22">
        <f t="shared" si="95"/>
        <v>0.25354274140944594</v>
      </c>
      <c r="AT389" s="22">
        <f t="shared" si="95"/>
        <v>0.25377721875718207</v>
      </c>
      <c r="AU389" s="22">
        <f t="shared" si="95"/>
        <v>0.25315017599548001</v>
      </c>
      <c r="AV389" s="22">
        <f t="shared" si="95"/>
        <v>0.25246344217753508</v>
      </c>
      <c r="AW389" s="22">
        <f t="shared" si="95"/>
        <v>0.25139447750270916</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0.66042852152238107</v>
      </c>
      <c r="U407" s="22">
        <f t="shared" si="97"/>
        <v>0.66025684169352206</v>
      </c>
      <c r="V407" s="22">
        <f t="shared" si="97"/>
        <v>0.66014868305049579</v>
      </c>
      <c r="W407" s="22">
        <f t="shared" si="97"/>
        <v>0.66005681257994508</v>
      </c>
      <c r="X407" s="22">
        <f t="shared" si="97"/>
        <v>0.65995424038936434</v>
      </c>
      <c r="Y407" s="22">
        <f t="shared" si="97"/>
        <v>0.65983631780454621</v>
      </c>
      <c r="Z407" s="22">
        <f t="shared" ref="L407:AW414" si="98">Z1510</f>
        <v>0.65971241712512252</v>
      </c>
      <c r="AA407" s="22">
        <f t="shared" si="98"/>
        <v>0.65957642528021465</v>
      </c>
      <c r="AB407" s="22">
        <f t="shared" si="98"/>
        <v>0.6594332298362966</v>
      </c>
      <c r="AC407" s="22">
        <f t="shared" si="98"/>
        <v>0.6592855766116591</v>
      </c>
      <c r="AD407" s="22">
        <f t="shared" si="98"/>
        <v>0.65914087042240432</v>
      </c>
      <c r="AE407" s="22">
        <f t="shared" si="98"/>
        <v>0.65897121694283256</v>
      </c>
      <c r="AF407" s="22">
        <f t="shared" si="98"/>
        <v>0.65879502534324397</v>
      </c>
      <c r="AG407" s="22">
        <f t="shared" si="98"/>
        <v>0.65861262120280506</v>
      </c>
      <c r="AH407" s="22">
        <f t="shared" si="98"/>
        <v>0.65840825367148614</v>
      </c>
      <c r="AI407" s="22">
        <f t="shared" si="98"/>
        <v>0.65821887148453184</v>
      </c>
      <c r="AJ407" s="22">
        <f t="shared" si="98"/>
        <v>0.65802043215920403</v>
      </c>
      <c r="AK407" s="22">
        <f t="shared" si="98"/>
        <v>0.65780869550268894</v>
      </c>
      <c r="AL407" s="22">
        <f t="shared" si="98"/>
        <v>0.65761330442639243</v>
      </c>
      <c r="AM407" s="22">
        <f t="shared" si="98"/>
        <v>0.65741856191244097</v>
      </c>
      <c r="AN407" s="22">
        <f t="shared" si="98"/>
        <v>0.65722693960157652</v>
      </c>
      <c r="AO407" s="22">
        <f t="shared" si="98"/>
        <v>0.65702305130032002</v>
      </c>
      <c r="AP407" s="22">
        <f t="shared" si="98"/>
        <v>0.65683441997115699</v>
      </c>
      <c r="AQ407" s="22">
        <f t="shared" si="98"/>
        <v>0.65664742649301167</v>
      </c>
      <c r="AR407" s="22">
        <f t="shared" si="98"/>
        <v>0.65645895538166232</v>
      </c>
      <c r="AS407" s="22">
        <f t="shared" si="98"/>
        <v>0.65626829690139621</v>
      </c>
      <c r="AT407" s="22">
        <f t="shared" si="98"/>
        <v>0.65607856000431986</v>
      </c>
      <c r="AU407" s="22">
        <f t="shared" si="98"/>
        <v>0.65603772924812798</v>
      </c>
      <c r="AV407" s="22">
        <f t="shared" si="98"/>
        <v>0.65602713275569724</v>
      </c>
      <c r="AW407" s="22">
        <f t="shared" si="98"/>
        <v>0.65601871872641282</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8.7176564840954294E-3</v>
      </c>
      <c r="U408" s="22">
        <f t="shared" si="98"/>
        <v>8.7153903103544955E-3</v>
      </c>
      <c r="V408" s="22">
        <f t="shared" si="98"/>
        <v>8.7139626162665452E-3</v>
      </c>
      <c r="W408" s="22">
        <f t="shared" si="98"/>
        <v>8.7127499260552799E-3</v>
      </c>
      <c r="X408" s="22">
        <f t="shared" si="98"/>
        <v>8.7113959731396108E-3</v>
      </c>
      <c r="Y408" s="22">
        <f t="shared" si="98"/>
        <v>8.7098393950200102E-3</v>
      </c>
      <c r="Z408" s="22">
        <f t="shared" si="98"/>
        <v>8.7082039060516168E-3</v>
      </c>
      <c r="AA408" s="22">
        <f t="shared" si="98"/>
        <v>8.7064088136988328E-3</v>
      </c>
      <c r="AB408" s="22">
        <f t="shared" si="98"/>
        <v>8.7045186338391197E-3</v>
      </c>
      <c r="AC408" s="22">
        <f t="shared" si="98"/>
        <v>8.7025696112738998E-3</v>
      </c>
      <c r="AD408" s="22">
        <f t="shared" si="98"/>
        <v>8.7006594895757388E-3</v>
      </c>
      <c r="AE408" s="22">
        <f t="shared" si="98"/>
        <v>8.6984200636453912E-3</v>
      </c>
      <c r="AF408" s="22">
        <f t="shared" si="98"/>
        <v>8.6960943345308194E-3</v>
      </c>
      <c r="AG408" s="22">
        <f t="shared" si="98"/>
        <v>8.6936865998770273E-3</v>
      </c>
      <c r="AH408" s="22">
        <f t="shared" si="98"/>
        <v>8.6909889484636203E-3</v>
      </c>
      <c r="AI408" s="22">
        <f t="shared" si="98"/>
        <v>8.6884891035958235E-3</v>
      </c>
      <c r="AJ408" s="22">
        <f t="shared" si="98"/>
        <v>8.6858697045014942E-3</v>
      </c>
      <c r="AK408" s="22">
        <f t="shared" si="98"/>
        <v>8.6830747806354996E-3</v>
      </c>
      <c r="AL408" s="22">
        <f t="shared" si="98"/>
        <v>8.6804956184283813E-3</v>
      </c>
      <c r="AM408" s="22">
        <f t="shared" si="98"/>
        <v>8.6779250172442229E-3</v>
      </c>
      <c r="AN408" s="22">
        <f t="shared" si="98"/>
        <v>8.6753956027408128E-3</v>
      </c>
      <c r="AO408" s="22">
        <f t="shared" si="98"/>
        <v>8.6727042771642272E-3</v>
      </c>
      <c r="AP408" s="22">
        <f t="shared" si="98"/>
        <v>8.6702143436192744E-3</v>
      </c>
      <c r="AQ408" s="22">
        <f t="shared" si="98"/>
        <v>8.6677460297077541E-3</v>
      </c>
      <c r="AR408" s="22">
        <f t="shared" si="98"/>
        <v>8.6652582110379444E-3</v>
      </c>
      <c r="AS408" s="22">
        <f t="shared" si="98"/>
        <v>8.6627415190984325E-3</v>
      </c>
      <c r="AT408" s="22">
        <f t="shared" si="98"/>
        <v>8.6602369920570233E-3</v>
      </c>
      <c r="AU408" s="22">
        <f t="shared" si="98"/>
        <v>8.6596980260752899E-3</v>
      </c>
      <c r="AV408" s="22">
        <f t="shared" si="98"/>
        <v>8.6595581523752057E-3</v>
      </c>
      <c r="AW408" s="22">
        <f t="shared" si="98"/>
        <v>8.6594470871886511E-3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1.2019035107607596</v>
      </c>
      <c r="M409" s="22">
        <f t="shared" si="98"/>
        <v>1.2088775122881092</v>
      </c>
      <c r="N409" s="22">
        <f t="shared" si="98"/>
        <v>1.2055442230548157</v>
      </c>
      <c r="O409" s="22">
        <f t="shared" si="98"/>
        <v>1.195843583832628</v>
      </c>
      <c r="P409" s="22">
        <f t="shared" si="98"/>
        <v>1.1799964998501227</v>
      </c>
      <c r="Q409" s="22">
        <f t="shared" si="98"/>
        <v>1.169776622170569</v>
      </c>
      <c r="R409" s="22">
        <f t="shared" si="98"/>
        <v>1.1606871439933115</v>
      </c>
      <c r="S409" s="22">
        <f t="shared" si="98"/>
        <v>1.0501973880705069</v>
      </c>
      <c r="T409" s="22">
        <f t="shared" si="98"/>
        <v>1.0703474474613595</v>
      </c>
      <c r="U409" s="22">
        <f t="shared" si="98"/>
        <v>1.0780252765780527</v>
      </c>
      <c r="V409" s="22">
        <f t="shared" si="98"/>
        <v>1.0826508266328274</v>
      </c>
      <c r="W409" s="22">
        <f t="shared" si="98"/>
        <v>1.0896188673753024</v>
      </c>
      <c r="X409" s="22">
        <f t="shared" si="98"/>
        <v>1.0998462983876509</v>
      </c>
      <c r="Y409" s="22">
        <f t="shared" si="98"/>
        <v>1.1115047469331398</v>
      </c>
      <c r="Z409" s="22">
        <f t="shared" si="98"/>
        <v>1.1257821555914229</v>
      </c>
      <c r="AA409" s="22">
        <f t="shared" si="98"/>
        <v>1.1417160423927022</v>
      </c>
      <c r="AB409" s="22">
        <f t="shared" si="98"/>
        <v>1.1587685351762258</v>
      </c>
      <c r="AC409" s="22">
        <f t="shared" si="98"/>
        <v>1.1754318862023696</v>
      </c>
      <c r="AD409" s="22">
        <f t="shared" si="98"/>
        <v>1.1934067367710564</v>
      </c>
      <c r="AE409" s="22">
        <f t="shared" si="98"/>
        <v>1.2128560812814293</v>
      </c>
      <c r="AF409" s="22">
        <f t="shared" si="98"/>
        <v>1.2337406288729504</v>
      </c>
      <c r="AG409" s="22">
        <f t="shared" si="98"/>
        <v>1.2594370710760741</v>
      </c>
      <c r="AH409" s="22">
        <f t="shared" si="98"/>
        <v>1.2821588554631616</v>
      </c>
      <c r="AI409" s="22">
        <f t="shared" si="98"/>
        <v>1.3070479845784275</v>
      </c>
      <c r="AJ409" s="22">
        <f t="shared" si="98"/>
        <v>1.335072717780412</v>
      </c>
      <c r="AK409" s="22">
        <f t="shared" si="98"/>
        <v>1.3597630126318272</v>
      </c>
      <c r="AL409" s="22">
        <f t="shared" si="98"/>
        <v>1.3845232416162481</v>
      </c>
      <c r="AM409" s="22">
        <f t="shared" si="98"/>
        <v>1.4087933159886152</v>
      </c>
      <c r="AN409" s="22">
        <f t="shared" si="98"/>
        <v>1.4387531142851964</v>
      </c>
      <c r="AO409" s="22">
        <f t="shared" si="98"/>
        <v>1.4655795059548784</v>
      </c>
      <c r="AP409" s="22">
        <f t="shared" si="98"/>
        <v>1.4923478066091527</v>
      </c>
      <c r="AQ409" s="22">
        <f t="shared" si="98"/>
        <v>1.5197903139635012</v>
      </c>
      <c r="AR409" s="22">
        <f t="shared" si="98"/>
        <v>1.5480963537674137</v>
      </c>
      <c r="AS409" s="22">
        <f t="shared" si="98"/>
        <v>1.5765474924882046</v>
      </c>
      <c r="AT409" s="22">
        <f t="shared" si="98"/>
        <v>1.5689889788731068</v>
      </c>
      <c r="AU409" s="22">
        <f t="shared" si="98"/>
        <v>1.5543292879083597</v>
      </c>
      <c r="AV409" s="22">
        <f t="shared" si="98"/>
        <v>1.5394192885776781</v>
      </c>
      <c r="AW409" s="22">
        <f t="shared" si="98"/>
        <v>1.5215798324085699</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4.3975799639737039</v>
      </c>
      <c r="L410" s="22">
        <f t="shared" si="98"/>
        <v>4.3787767883653972</v>
      </c>
      <c r="M410" s="22">
        <f t="shared" si="98"/>
        <v>4.3752716537638952</v>
      </c>
      <c r="N410" s="22">
        <f t="shared" si="98"/>
        <v>4.3473821211305586</v>
      </c>
      <c r="O410" s="22">
        <f t="shared" si="98"/>
        <v>4.3052096453824609</v>
      </c>
      <c r="P410" s="22">
        <f t="shared" si="98"/>
        <v>4.2496956169043703</v>
      </c>
      <c r="Q410" s="22">
        <f t="shared" si="98"/>
        <v>4.2083609134426787</v>
      </c>
      <c r="R410" s="22">
        <f t="shared" si="98"/>
        <v>4.1703852155628232</v>
      </c>
      <c r="S410" s="22">
        <f t="shared" si="98"/>
        <v>3.9007752533263682</v>
      </c>
      <c r="T410" s="22">
        <f t="shared" si="98"/>
        <v>3.9381598022687156</v>
      </c>
      <c r="U410" s="22">
        <f t="shared" si="98"/>
        <v>3.9471719849417339</v>
      </c>
      <c r="V410" s="22">
        <f t="shared" si="98"/>
        <v>3.9494870744192068</v>
      </c>
      <c r="W410" s="22">
        <f t="shared" si="98"/>
        <v>3.9572701137517781</v>
      </c>
      <c r="X410" s="22">
        <f t="shared" si="98"/>
        <v>3.9724426478814481</v>
      </c>
      <c r="Y410" s="22">
        <f t="shared" si="98"/>
        <v>3.9886884904063513</v>
      </c>
      <c r="Z410" s="22">
        <f t="shared" si="98"/>
        <v>4.0106486783961</v>
      </c>
      <c r="AA410" s="22">
        <f t="shared" si="98"/>
        <v>4.0360995684120731</v>
      </c>
      <c r="AB410" s="22">
        <f t="shared" si="98"/>
        <v>4.0637918875568682</v>
      </c>
      <c r="AC410" s="22">
        <f t="shared" si="98"/>
        <v>4.0904156888736605</v>
      </c>
      <c r="AD410" s="22">
        <f t="shared" si="98"/>
        <v>4.1088164860689949</v>
      </c>
      <c r="AE410" s="22">
        <f t="shared" si="98"/>
        <v>4.1294958304356273</v>
      </c>
      <c r="AF410" s="22">
        <f t="shared" si="98"/>
        <v>4.1522441478603058</v>
      </c>
      <c r="AG410" s="22">
        <f t="shared" si="98"/>
        <v>4.1839099279113201</v>
      </c>
      <c r="AH410" s="22">
        <f t="shared" si="98"/>
        <v>4.2082263302056857</v>
      </c>
      <c r="AI410" s="22">
        <f t="shared" si="98"/>
        <v>4.2341550920369668</v>
      </c>
      <c r="AJ410" s="22">
        <f t="shared" si="98"/>
        <v>4.265032888735969</v>
      </c>
      <c r="AK410" s="22">
        <f t="shared" si="98"/>
        <v>4.2878463334587096</v>
      </c>
      <c r="AL410" s="22">
        <f t="shared" si="98"/>
        <v>4.3094319342129213</v>
      </c>
      <c r="AM410" s="22">
        <f t="shared" si="98"/>
        <v>4.3286750599051294</v>
      </c>
      <c r="AN410" s="22">
        <f t="shared" si="98"/>
        <v>4.3624574931197531</v>
      </c>
      <c r="AO410" s="22">
        <f t="shared" si="98"/>
        <v>4.3891087114955756</v>
      </c>
      <c r="AP410" s="22">
        <f t="shared" si="98"/>
        <v>4.4145263623472086</v>
      </c>
      <c r="AQ410" s="22">
        <f t="shared" si="98"/>
        <v>4.4400447705793535</v>
      </c>
      <c r="AR410" s="22">
        <f t="shared" si="98"/>
        <v>4.465949139615133</v>
      </c>
      <c r="AS410" s="22">
        <f t="shared" si="98"/>
        <v>4.4893866274928254</v>
      </c>
      <c r="AT410" s="22">
        <f t="shared" si="98"/>
        <v>4.4473452996260381</v>
      </c>
      <c r="AU410" s="22">
        <f t="shared" si="98"/>
        <v>4.392977758124081</v>
      </c>
      <c r="AV410" s="22">
        <f t="shared" si="98"/>
        <v>4.3386549349139036</v>
      </c>
      <c r="AW410" s="22">
        <f t="shared" si="98"/>
        <v>4.2797831146230694</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2.278478399252214E-4</v>
      </c>
      <c r="U411" s="22">
        <f t="shared" si="98"/>
        <v>2.2778861038426509E-4</v>
      </c>
      <c r="V411" s="22">
        <f t="shared" si="98"/>
        <v>2.27751295652421E-4</v>
      </c>
      <c r="W411" s="22">
        <f t="shared" si="98"/>
        <v>2.2771960034008101E-4</v>
      </c>
      <c r="X411" s="22">
        <f t="shared" si="98"/>
        <v>2.2768421293433067E-4</v>
      </c>
      <c r="Y411" s="22">
        <f t="shared" si="98"/>
        <v>2.2764352964256836E-4</v>
      </c>
      <c r="Z411" s="22">
        <f t="shared" si="98"/>
        <v>2.276007839081672E-4</v>
      </c>
      <c r="AA411" s="22">
        <f t="shared" si="98"/>
        <v>2.27553866721674E-4</v>
      </c>
      <c r="AB411" s="22">
        <f t="shared" si="98"/>
        <v>2.2750446429352234E-4</v>
      </c>
      <c r="AC411" s="22">
        <f t="shared" si="98"/>
        <v>2.2745352393102234E-4</v>
      </c>
      <c r="AD411" s="22">
        <f t="shared" si="98"/>
        <v>2.2740360029572943E-4</v>
      </c>
      <c r="AE411" s="22">
        <f t="shared" si="98"/>
        <v>2.2734506984527716E-4</v>
      </c>
      <c r="AF411" s="22">
        <f t="shared" si="98"/>
        <v>2.2728428374341916E-4</v>
      </c>
      <c r="AG411" s="22">
        <f t="shared" si="98"/>
        <v>2.2722135431496774E-4</v>
      </c>
      <c r="AH411" s="22">
        <f t="shared" si="98"/>
        <v>2.2715084751666269E-4</v>
      </c>
      <c r="AI411" s="22">
        <f t="shared" si="98"/>
        <v>2.2708551066216349E-4</v>
      </c>
      <c r="AJ411" s="22">
        <f t="shared" si="98"/>
        <v>2.2701704909492532E-4</v>
      </c>
      <c r="AK411" s="22">
        <f t="shared" si="98"/>
        <v>2.2694399994842767E-4</v>
      </c>
      <c r="AL411" s="22">
        <f t="shared" si="98"/>
        <v>2.2687659002710534E-4</v>
      </c>
      <c r="AM411" s="22">
        <f t="shared" si="98"/>
        <v>2.2680940385979212E-4</v>
      </c>
      <c r="AN411" s="22">
        <f t="shared" si="98"/>
        <v>2.2674329416254386E-4</v>
      </c>
      <c r="AO411" s="22">
        <f t="shared" si="98"/>
        <v>2.266729526986104E-4</v>
      </c>
      <c r="AP411" s="22">
        <f t="shared" si="98"/>
        <v>2.2660787489004914E-4</v>
      </c>
      <c r="AQ411" s="22">
        <f t="shared" si="98"/>
        <v>2.2654336214008894E-4</v>
      </c>
      <c r="AR411" s="22">
        <f t="shared" si="98"/>
        <v>2.2647833960667349E-4</v>
      </c>
      <c r="AS411" s="22">
        <f t="shared" si="98"/>
        <v>2.2641256243098162E-4</v>
      </c>
      <c r="AT411" s="22">
        <f t="shared" si="98"/>
        <v>2.2634710320149033E-4</v>
      </c>
      <c r="AU411" s="22">
        <f t="shared" si="98"/>
        <v>2.2633301659060411E-4</v>
      </c>
      <c r="AV411" s="22">
        <f t="shared" si="98"/>
        <v>2.263293608007155E-4</v>
      </c>
      <c r="AW411" s="22">
        <f t="shared" si="98"/>
        <v>2.2632645796061241E-4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1.5037957435064618E-6</v>
      </c>
      <c r="U412" s="22">
        <f t="shared" si="98"/>
        <v>1.5034048285361503E-6</v>
      </c>
      <c r="V412" s="22">
        <f t="shared" si="98"/>
        <v>1.503158551305979E-6</v>
      </c>
      <c r="W412" s="22">
        <f t="shared" si="98"/>
        <v>1.5029493622445352E-6</v>
      </c>
      <c r="X412" s="22">
        <f t="shared" si="98"/>
        <v>1.502715805366583E-6</v>
      </c>
      <c r="Y412" s="22">
        <f t="shared" si="98"/>
        <v>1.5024472956409517E-6</v>
      </c>
      <c r="Z412" s="22">
        <f t="shared" si="98"/>
        <v>1.502165173793904E-6</v>
      </c>
      <c r="AA412" s="22">
        <f t="shared" si="98"/>
        <v>1.5018555203630485E-6</v>
      </c>
      <c r="AB412" s="22">
        <f t="shared" si="98"/>
        <v>1.5015294643372477E-6</v>
      </c>
      <c r="AC412" s="22">
        <f t="shared" si="98"/>
        <v>1.5011932579447476E-6</v>
      </c>
      <c r="AD412" s="22">
        <f t="shared" si="98"/>
        <v>1.5008637619518148E-6</v>
      </c>
      <c r="AE412" s="22">
        <f t="shared" si="98"/>
        <v>1.5004774609788298E-6</v>
      </c>
      <c r="AF412" s="22">
        <f t="shared" si="98"/>
        <v>1.5000762727065665E-6</v>
      </c>
      <c r="AG412" s="22">
        <f t="shared" si="98"/>
        <v>1.4996609384787873E-6</v>
      </c>
      <c r="AH412" s="22">
        <f t="shared" si="98"/>
        <v>1.499195593609974E-6</v>
      </c>
      <c r="AI412" s="22">
        <f t="shared" si="98"/>
        <v>1.4987643703702793E-6</v>
      </c>
      <c r="AJ412" s="22">
        <f t="shared" si="98"/>
        <v>1.4983125240265075E-6</v>
      </c>
      <c r="AK412" s="22">
        <f t="shared" si="98"/>
        <v>1.497830399659623E-6</v>
      </c>
      <c r="AL412" s="22">
        <f t="shared" si="98"/>
        <v>1.4973854941788956E-6</v>
      </c>
      <c r="AM412" s="22">
        <f t="shared" si="98"/>
        <v>1.4969420654746282E-6</v>
      </c>
      <c r="AN412" s="22">
        <f t="shared" si="98"/>
        <v>1.4965057414727902E-6</v>
      </c>
      <c r="AO412" s="22">
        <f t="shared" si="98"/>
        <v>1.4960414878108286E-6</v>
      </c>
      <c r="AP412" s="22">
        <f t="shared" si="98"/>
        <v>1.4956119742743247E-6</v>
      </c>
      <c r="AQ412" s="22">
        <f t="shared" si="98"/>
        <v>1.4951861901245873E-6</v>
      </c>
      <c r="AR412" s="22">
        <f t="shared" si="98"/>
        <v>1.4947570414040451E-6</v>
      </c>
      <c r="AS412" s="22">
        <f t="shared" si="98"/>
        <v>1.4943229120444793E-6</v>
      </c>
      <c r="AT412" s="22">
        <f t="shared" si="98"/>
        <v>1.4938908811298365E-6</v>
      </c>
      <c r="AU412" s="22">
        <f t="shared" si="98"/>
        <v>1.4937979094979873E-6</v>
      </c>
      <c r="AV412" s="22">
        <f t="shared" si="98"/>
        <v>1.4937737812847226E-6</v>
      </c>
      <c r="AW412" s="22">
        <f t="shared" si="98"/>
        <v>1.4937546225400421E-6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0.20732835560623103</v>
      </c>
      <c r="M413" s="22">
        <f t="shared" si="98"/>
        <v>0.20853137086969883</v>
      </c>
      <c r="N413" s="22">
        <f t="shared" si="98"/>
        <v>0.20795637847695569</v>
      </c>
      <c r="O413" s="22">
        <f t="shared" si="98"/>
        <v>0.20628301821112832</v>
      </c>
      <c r="P413" s="22">
        <f t="shared" si="98"/>
        <v>0.20354939622414608</v>
      </c>
      <c r="Q413" s="22">
        <f t="shared" si="98"/>
        <v>0.20178646732442315</v>
      </c>
      <c r="R413" s="22">
        <f t="shared" si="98"/>
        <v>0.20021853233884618</v>
      </c>
      <c r="S413" s="22">
        <f t="shared" si="98"/>
        <v>0.18115904944216243</v>
      </c>
      <c r="T413" s="22">
        <f t="shared" si="98"/>
        <v>0.18463493468708442</v>
      </c>
      <c r="U413" s="22">
        <f t="shared" si="98"/>
        <v>0.18595936020971404</v>
      </c>
      <c r="V413" s="22">
        <f t="shared" si="98"/>
        <v>0.18675726759416275</v>
      </c>
      <c r="W413" s="22">
        <f t="shared" si="98"/>
        <v>0.18795925462223972</v>
      </c>
      <c r="X413" s="22">
        <f t="shared" si="98"/>
        <v>0.18972348647186973</v>
      </c>
      <c r="Y413" s="22">
        <f t="shared" si="98"/>
        <v>0.19173456884596662</v>
      </c>
      <c r="Z413" s="22">
        <f t="shared" si="98"/>
        <v>0.19419742183952043</v>
      </c>
      <c r="AA413" s="22">
        <f t="shared" si="98"/>
        <v>0.19694601731274111</v>
      </c>
      <c r="AB413" s="22">
        <f t="shared" si="98"/>
        <v>0.19988757231789897</v>
      </c>
      <c r="AC413" s="22">
        <f t="shared" si="98"/>
        <v>0.20276200036990866</v>
      </c>
      <c r="AD413" s="22">
        <f t="shared" si="98"/>
        <v>0.20586266209300716</v>
      </c>
      <c r="AE413" s="22">
        <f t="shared" si="98"/>
        <v>0.20921767402104655</v>
      </c>
      <c r="AF413" s="22">
        <f t="shared" si="98"/>
        <v>0.21282025848058392</v>
      </c>
      <c r="AG413" s="22">
        <f t="shared" si="98"/>
        <v>0.21725289476062279</v>
      </c>
      <c r="AH413" s="22">
        <f t="shared" si="98"/>
        <v>0.22117240256739534</v>
      </c>
      <c r="AI413" s="22">
        <f t="shared" si="98"/>
        <v>0.22546577733977871</v>
      </c>
      <c r="AJ413" s="22">
        <f t="shared" si="98"/>
        <v>0.23030004381712108</v>
      </c>
      <c r="AK413" s="22">
        <f t="shared" si="98"/>
        <v>0.23455911967899021</v>
      </c>
      <c r="AL413" s="22">
        <f t="shared" si="98"/>
        <v>0.23883025917880277</v>
      </c>
      <c r="AM413" s="22">
        <f t="shared" si="98"/>
        <v>0.24301684700803614</v>
      </c>
      <c r="AN413" s="22">
        <f t="shared" si="98"/>
        <v>0.24818491221419631</v>
      </c>
      <c r="AO413" s="22">
        <f t="shared" si="98"/>
        <v>0.25281246477721647</v>
      </c>
      <c r="AP413" s="22">
        <f t="shared" si="98"/>
        <v>0.25742999664007876</v>
      </c>
      <c r="AQ413" s="22">
        <f t="shared" si="98"/>
        <v>0.2621638291587039</v>
      </c>
      <c r="AR413" s="22">
        <f t="shared" si="98"/>
        <v>0.26704662102487886</v>
      </c>
      <c r="AS413" s="22">
        <f t="shared" si="98"/>
        <v>0.27195444245421529</v>
      </c>
      <c r="AT413" s="22">
        <f t="shared" si="98"/>
        <v>0.27065059885561094</v>
      </c>
      <c r="AU413" s="22">
        <f t="shared" si="98"/>
        <v>0.26812180216419201</v>
      </c>
      <c r="AV413" s="22">
        <f t="shared" si="98"/>
        <v>0.26554982727964949</v>
      </c>
      <c r="AW413" s="22">
        <f t="shared" si="98"/>
        <v>0.26247252109047825</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0.10231676931268709</v>
      </c>
      <c r="U415" s="22">
        <f t="shared" si="99"/>
        <v>0.1027589526180359</v>
      </c>
      <c r="V415" s="22">
        <f t="shared" si="99"/>
        <v>0.10303752900405234</v>
      </c>
      <c r="W415" s="22">
        <f t="shared" si="99"/>
        <v>0.10327415312350779</v>
      </c>
      <c r="X415" s="22">
        <f t="shared" si="99"/>
        <v>0.10353834088842666</v>
      </c>
      <c r="Y415" s="22">
        <f t="shared" si="99"/>
        <v>0.10384206555239403</v>
      </c>
      <c r="Z415" s="22">
        <f t="shared" si="99"/>
        <v>0.10416118756181525</v>
      </c>
      <c r="AA415" s="22">
        <f t="shared" si="99"/>
        <v>0.10451145191075817</v>
      </c>
      <c r="AB415" s="22">
        <f t="shared" si="99"/>
        <v>0.10488027004812063</v>
      </c>
      <c r="AC415" s="22">
        <f t="shared" si="99"/>
        <v>0.10526056976853415</v>
      </c>
      <c r="AD415" s="22">
        <f t="shared" si="99"/>
        <v>0.10563327902328132</v>
      </c>
      <c r="AE415" s="22">
        <f t="shared" si="99"/>
        <v>0.1060702432074815</v>
      </c>
      <c r="AF415" s="22">
        <f t="shared" si="99"/>
        <v>0.10652404715404064</v>
      </c>
      <c r="AG415" s="22">
        <f t="shared" si="99"/>
        <v>0.10699385229227187</v>
      </c>
      <c r="AH415" s="22">
        <f t="shared" si="99"/>
        <v>0.10752022694621469</v>
      </c>
      <c r="AI415" s="22">
        <f t="shared" si="99"/>
        <v>0.10800800493363598</v>
      </c>
      <c r="AJ415" s="22">
        <f t="shared" si="99"/>
        <v>0.10851911073661751</v>
      </c>
      <c r="AK415" s="22">
        <f t="shared" si="99"/>
        <v>0.10906446551279358</v>
      </c>
      <c r="AL415" s="22">
        <f t="shared" si="99"/>
        <v>0.10956772016144245</v>
      </c>
      <c r="AM415" s="22">
        <f t="shared" si="99"/>
        <v>0.11006930435501579</v>
      </c>
      <c r="AN415" s="22">
        <f t="shared" si="99"/>
        <v>0.11056285206740461</v>
      </c>
      <c r="AO415" s="22">
        <f t="shared" si="99"/>
        <v>0.11108799240317241</v>
      </c>
      <c r="AP415" s="22">
        <f t="shared" si="99"/>
        <v>0.11157383646054408</v>
      </c>
      <c r="AQ415" s="22">
        <f t="shared" si="99"/>
        <v>0.11205546202363216</v>
      </c>
      <c r="AR415" s="22">
        <f t="shared" si="99"/>
        <v>0.11254089341958043</v>
      </c>
      <c r="AS415" s="22">
        <f t="shared" si="99"/>
        <v>0.11303195866327982</v>
      </c>
      <c r="AT415" s="22">
        <f t="shared" si="99"/>
        <v>0.11352065025188082</v>
      </c>
      <c r="AU415" s="22">
        <f t="shared" si="99"/>
        <v>0.11362581507440464</v>
      </c>
      <c r="AV415" s="22">
        <f t="shared" si="99"/>
        <v>0.11365310769275874</v>
      </c>
      <c r="AW415" s="22">
        <f t="shared" si="99"/>
        <v>0.11367477909879964</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0.39831175345583053</v>
      </c>
      <c r="M428" s="22">
        <f t="shared" si="102"/>
        <v>0.40145358914715529</v>
      </c>
      <c r="N428" s="22">
        <f t="shared" si="102"/>
        <v>0.40347255325329029</v>
      </c>
      <c r="O428" s="22">
        <f t="shared" si="102"/>
        <v>0.40481416413578281</v>
      </c>
      <c r="P428" s="22">
        <f t="shared" si="102"/>
        <v>0.40546521734783819</v>
      </c>
      <c r="Q428" s="22">
        <f t="shared" si="102"/>
        <v>0.40690363619044922</v>
      </c>
      <c r="R428" s="22">
        <f t="shared" si="102"/>
        <v>0.40855374420631202</v>
      </c>
      <c r="S428" s="22">
        <f t="shared" si="102"/>
        <v>0.39627277513185138</v>
      </c>
      <c r="T428" s="22">
        <f t="shared" si="102"/>
        <v>0.40043964851220676</v>
      </c>
      <c r="U428" s="22">
        <f t="shared" si="102"/>
        <v>0.40295835551048725</v>
      </c>
      <c r="V428" s="22">
        <f t="shared" si="102"/>
        <v>0.40511437341783624</v>
      </c>
      <c r="W428" s="22">
        <f t="shared" si="102"/>
        <v>0.407664050630205</v>
      </c>
      <c r="X428" s="22">
        <f t="shared" si="102"/>
        <v>0.41074515781658399</v>
      </c>
      <c r="Y428" s="22">
        <f t="shared" si="102"/>
        <v>0.41383169442654738</v>
      </c>
      <c r="Z428" s="22">
        <f t="shared" si="102"/>
        <v>0.41736766272828868</v>
      </c>
      <c r="AA428" s="22">
        <f t="shared" si="102"/>
        <v>0.42121843158366618</v>
      </c>
      <c r="AB428" s="22">
        <f t="shared" si="102"/>
        <v>0.4253081422743053</v>
      </c>
      <c r="AC428" s="22">
        <f t="shared" si="102"/>
        <v>0.42941341218591422</v>
      </c>
      <c r="AD428" s="22">
        <f t="shared" si="102"/>
        <v>0.43419062900698419</v>
      </c>
      <c r="AE428" s="22">
        <f t="shared" si="102"/>
        <v>0.43930244067970314</v>
      </c>
      <c r="AF428" s="22">
        <f t="shared" si="102"/>
        <v>0.44475043050510532</v>
      </c>
      <c r="AG428" s="22">
        <f t="shared" si="102"/>
        <v>0.45107170740381791</v>
      </c>
      <c r="AH428" s="22">
        <f t="shared" si="102"/>
        <v>0.45705775386849401</v>
      </c>
      <c r="AI428" s="22">
        <f t="shared" si="102"/>
        <v>0.46331297012615474</v>
      </c>
      <c r="AJ428" s="22">
        <f t="shared" si="102"/>
        <v>0.47021023709420351</v>
      </c>
      <c r="AK428" s="22">
        <f t="shared" si="102"/>
        <v>0.47670612168472376</v>
      </c>
      <c r="AL428" s="22">
        <f t="shared" si="102"/>
        <v>0.48334789040332482</v>
      </c>
      <c r="AM428" s="22">
        <f t="shared" si="102"/>
        <v>0.49004289831887871</v>
      </c>
      <c r="AN428" s="22">
        <f t="shared" si="102"/>
        <v>0.49719608230247453</v>
      </c>
      <c r="AO428" s="22">
        <f t="shared" si="102"/>
        <v>0.50393596771490046</v>
      </c>
      <c r="AP428" s="22">
        <f t="shared" si="102"/>
        <v>0.51077860164704825</v>
      </c>
      <c r="AQ428" s="22">
        <f t="shared" si="102"/>
        <v>0.51785146125307857</v>
      </c>
      <c r="AR428" s="22">
        <f t="shared" si="102"/>
        <v>0.52519134372579646</v>
      </c>
      <c r="AS428" s="22">
        <f t="shared" si="102"/>
        <v>0.53248400441270771</v>
      </c>
      <c r="AT428" s="22">
        <f t="shared" si="102"/>
        <v>0.53345650771325159</v>
      </c>
      <c r="AU428" s="22">
        <f t="shared" si="102"/>
        <v>0.53315154673552123</v>
      </c>
      <c r="AV428" s="22">
        <f t="shared" si="102"/>
        <v>0.5327813725228554</v>
      </c>
      <c r="AW428" s="22">
        <f t="shared" si="102"/>
        <v>0.5318521064981786</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3.1424516095088999E-2</v>
      </c>
      <c r="M429" s="22">
        <f t="shared" si="102"/>
        <v>3.1672388936885787E-2</v>
      </c>
      <c r="N429" s="22">
        <f t="shared" si="102"/>
        <v>3.1831673641638247E-2</v>
      </c>
      <c r="O429" s="22">
        <f t="shared" si="102"/>
        <v>3.1937519056453263E-2</v>
      </c>
      <c r="P429" s="22">
        <f t="shared" si="102"/>
        <v>3.1988883426104654E-2</v>
      </c>
      <c r="Q429" s="22">
        <f t="shared" si="102"/>
        <v>3.2102366434524382E-2</v>
      </c>
      <c r="R429" s="22">
        <f t="shared" si="102"/>
        <v>3.2232550506305399E-2</v>
      </c>
      <c r="S429" s="22">
        <f t="shared" si="102"/>
        <v>3.126365238317614E-2</v>
      </c>
      <c r="T429" s="22">
        <f t="shared" si="102"/>
        <v>3.1592394827934793E-2</v>
      </c>
      <c r="U429" s="22">
        <f t="shared" si="102"/>
        <v>3.1791106384697981E-2</v>
      </c>
      <c r="V429" s="22">
        <f t="shared" si="102"/>
        <v>3.1961203849417405E-2</v>
      </c>
      <c r="W429" s="22">
        <f t="shared" si="102"/>
        <v>3.2162358778696304E-2</v>
      </c>
      <c r="X429" s="22">
        <f t="shared" si="102"/>
        <v>3.2405440489263498E-2</v>
      </c>
      <c r="Y429" s="22">
        <f t="shared" si="102"/>
        <v>3.2648950550255545E-2</v>
      </c>
      <c r="Z429" s="22">
        <f t="shared" si="102"/>
        <v>3.2927918197696839E-2</v>
      </c>
      <c r="AA429" s="22">
        <f t="shared" si="102"/>
        <v>3.3231721805861508E-2</v>
      </c>
      <c r="AB429" s="22">
        <f t="shared" si="102"/>
        <v>3.3554376556335759E-2</v>
      </c>
      <c r="AC429" s="22">
        <f t="shared" si="102"/>
        <v>3.3878258840232128E-2</v>
      </c>
      <c r="AD429" s="22">
        <f t="shared" si="102"/>
        <v>3.4255153886840604E-2</v>
      </c>
      <c r="AE429" s="22">
        <f t="shared" si="102"/>
        <v>3.4658446550917703E-2</v>
      </c>
      <c r="AF429" s="22">
        <f t="shared" si="102"/>
        <v>3.5088261745846949E-2</v>
      </c>
      <c r="AG429" s="22">
        <f t="shared" si="102"/>
        <v>3.5586974289279677E-2</v>
      </c>
      <c r="AH429" s="22">
        <f t="shared" si="102"/>
        <v>3.6059239071433602E-2</v>
      </c>
      <c r="AI429" s="22">
        <f t="shared" si="102"/>
        <v>3.6552739808636728E-2</v>
      </c>
      <c r="AJ429" s="22">
        <f t="shared" si="102"/>
        <v>3.7096894669669742E-2</v>
      </c>
      <c r="AK429" s="22">
        <f t="shared" si="102"/>
        <v>3.7609382759954728E-2</v>
      </c>
      <c r="AL429" s="22">
        <f t="shared" si="102"/>
        <v>3.8133380272422517E-2</v>
      </c>
      <c r="AM429" s="22">
        <f t="shared" si="102"/>
        <v>3.8661578052612812E-2</v>
      </c>
      <c r="AN429" s="22">
        <f t="shared" si="102"/>
        <v>3.9225923300457904E-2</v>
      </c>
      <c r="AO429" s="22">
        <f t="shared" si="102"/>
        <v>3.9757661658124305E-2</v>
      </c>
      <c r="AP429" s="22">
        <f t="shared" si="102"/>
        <v>4.029750628552476E-2</v>
      </c>
      <c r="AQ429" s="22">
        <f t="shared" si="102"/>
        <v>4.085551440002206E-2</v>
      </c>
      <c r="AR429" s="22">
        <f t="shared" si="102"/>
        <v>4.1434589089379831E-2</v>
      </c>
      <c r="AS429" s="22">
        <f t="shared" si="102"/>
        <v>4.2009938250291E-2</v>
      </c>
      <c r="AT429" s="22">
        <f t="shared" si="102"/>
        <v>4.2086663190881675E-2</v>
      </c>
      <c r="AU429" s="22">
        <f t="shared" si="102"/>
        <v>4.2062603516343035E-2</v>
      </c>
      <c r="AV429" s="22">
        <f t="shared" si="102"/>
        <v>4.2033398891064014E-2</v>
      </c>
      <c r="AW429" s="22">
        <f t="shared" si="102"/>
        <v>4.1960085123906234E-2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2.9129279224209421E-4</v>
      </c>
      <c r="M430" s="22">
        <f t="shared" si="102"/>
        <v>2.9359047510821973E-4</v>
      </c>
      <c r="N430" s="22">
        <f t="shared" si="102"/>
        <v>2.9506698110336069E-4</v>
      </c>
      <c r="O430" s="22">
        <f t="shared" si="102"/>
        <v>2.960481260901027E-4</v>
      </c>
      <c r="P430" s="22">
        <f t="shared" si="102"/>
        <v>2.9652425341095731E-4</v>
      </c>
      <c r="Q430" s="22">
        <f t="shared" si="102"/>
        <v>2.9757619585915883E-4</v>
      </c>
      <c r="R430" s="22">
        <f t="shared" si="102"/>
        <v>2.9878295053629658E-4</v>
      </c>
      <c r="S430" s="22">
        <f t="shared" si="102"/>
        <v>2.8980164947726278E-4</v>
      </c>
      <c r="T430" s="22">
        <f t="shared" si="102"/>
        <v>2.9284896146680858E-4</v>
      </c>
      <c r="U430" s="22">
        <f t="shared" si="102"/>
        <v>2.9469093873211218E-4</v>
      </c>
      <c r="V430" s="22">
        <f t="shared" si="102"/>
        <v>2.9626767472071085E-4</v>
      </c>
      <c r="W430" s="22">
        <f t="shared" si="102"/>
        <v>2.9813230107949402E-4</v>
      </c>
      <c r="X430" s="22">
        <f t="shared" si="102"/>
        <v>3.0038557206065548E-4</v>
      </c>
      <c r="Y430" s="22">
        <f t="shared" si="102"/>
        <v>3.0264281368024882E-4</v>
      </c>
      <c r="Z430" s="22">
        <f t="shared" si="102"/>
        <v>3.0522873305359699E-4</v>
      </c>
      <c r="AA430" s="22">
        <f t="shared" si="102"/>
        <v>3.080448719257987E-4</v>
      </c>
      <c r="AB430" s="22">
        <f t="shared" si="102"/>
        <v>3.1103575340545042E-4</v>
      </c>
      <c r="AC430" s="22">
        <f t="shared" si="102"/>
        <v>3.1403801363273404E-4</v>
      </c>
      <c r="AD430" s="22">
        <f t="shared" si="102"/>
        <v>3.1753168113032062E-4</v>
      </c>
      <c r="AE430" s="22">
        <f t="shared" si="102"/>
        <v>3.2127004406498904E-4</v>
      </c>
      <c r="AF430" s="22">
        <f t="shared" si="102"/>
        <v>3.2525426033422816E-4</v>
      </c>
      <c r="AG430" s="22">
        <f t="shared" si="102"/>
        <v>3.2987712767968205E-4</v>
      </c>
      <c r="AH430" s="22">
        <f t="shared" si="102"/>
        <v>3.3425483477483501E-4</v>
      </c>
      <c r="AI430" s="22">
        <f t="shared" si="102"/>
        <v>3.3882939074503493E-4</v>
      </c>
      <c r="AJ430" s="22">
        <f t="shared" si="102"/>
        <v>3.4387349033921099E-4</v>
      </c>
      <c r="AK430" s="22">
        <f t="shared" si="102"/>
        <v>3.4862405153665961E-4</v>
      </c>
      <c r="AL430" s="22">
        <f t="shared" si="102"/>
        <v>3.534813005098111E-4</v>
      </c>
      <c r="AM430" s="22">
        <f t="shared" si="102"/>
        <v>3.5837748429772161E-4</v>
      </c>
      <c r="AN430" s="22">
        <f t="shared" si="102"/>
        <v>3.6360874076435786E-4</v>
      </c>
      <c r="AO430" s="22">
        <f t="shared" si="102"/>
        <v>3.685377443002653E-4</v>
      </c>
      <c r="AP430" s="22">
        <f t="shared" si="102"/>
        <v>3.7354188973934006E-4</v>
      </c>
      <c r="AQ430" s="22">
        <f t="shared" si="102"/>
        <v>3.7871440349496383E-4</v>
      </c>
      <c r="AR430" s="22">
        <f t="shared" si="102"/>
        <v>3.8408219603850937E-4</v>
      </c>
      <c r="AS430" s="22">
        <f t="shared" si="102"/>
        <v>3.8941545441196606E-4</v>
      </c>
      <c r="AT430" s="22">
        <f t="shared" si="102"/>
        <v>3.901266641601652E-4</v>
      </c>
      <c r="AU430" s="22">
        <f t="shared" si="102"/>
        <v>3.8990364052614681E-4</v>
      </c>
      <c r="AV430" s="22">
        <f t="shared" si="102"/>
        <v>3.8963292524072551E-4</v>
      </c>
      <c r="AW430" s="22">
        <f t="shared" si="102"/>
        <v>3.889533357164015E-4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3.2323215352203878E-3</v>
      </c>
      <c r="L431" s="22">
        <f t="shared" si="102"/>
        <v>3.2042886428129452E-3</v>
      </c>
      <c r="M431" s="22">
        <f t="shared" si="102"/>
        <v>3.1936173693006093E-3</v>
      </c>
      <c r="N431" s="22">
        <f t="shared" si="102"/>
        <v>3.150970789688672E-3</v>
      </c>
      <c r="O431" s="22">
        <f t="shared" si="102"/>
        <v>3.0890682378804119E-3</v>
      </c>
      <c r="P431" s="22">
        <f t="shared" si="102"/>
        <v>3.0091897617382942E-3</v>
      </c>
      <c r="Q431" s="22">
        <f t="shared" si="102"/>
        <v>2.9461872714039491E-3</v>
      </c>
      <c r="R431" s="22">
        <f t="shared" si="102"/>
        <v>2.8865797531671877E-3</v>
      </c>
      <c r="S431" s="22">
        <f t="shared" si="102"/>
        <v>2.539348537637483E-3</v>
      </c>
      <c r="T431" s="22">
        <f t="shared" si="102"/>
        <v>2.5805955777747549E-3</v>
      </c>
      <c r="U431" s="22">
        <f t="shared" si="102"/>
        <v>2.5861067985253699E-3</v>
      </c>
      <c r="V431" s="22">
        <f t="shared" si="102"/>
        <v>2.5827778940828404E-3</v>
      </c>
      <c r="W431" s="22">
        <f t="shared" si="102"/>
        <v>2.5856860799565338E-3</v>
      </c>
      <c r="X431" s="22">
        <f t="shared" si="102"/>
        <v>2.5972194483675267E-3</v>
      </c>
      <c r="Y431" s="22">
        <f t="shared" si="102"/>
        <v>2.6123212036299704E-3</v>
      </c>
      <c r="Z431" s="22">
        <f t="shared" si="102"/>
        <v>2.6340262098398515E-3</v>
      </c>
      <c r="AA431" s="22">
        <f t="shared" si="102"/>
        <v>2.6596006004445125E-3</v>
      </c>
      <c r="AB431" s="22">
        <f t="shared" si="102"/>
        <v>2.6875153195385854E-3</v>
      </c>
      <c r="AC431" s="22">
        <f t="shared" si="102"/>
        <v>2.7137063040369876E-3</v>
      </c>
      <c r="AD431" s="22">
        <f t="shared" si="102"/>
        <v>2.7304608329991593E-3</v>
      </c>
      <c r="AE431" s="22">
        <f t="shared" si="102"/>
        <v>2.7495807346571231E-3</v>
      </c>
      <c r="AF431" s="22">
        <f t="shared" si="102"/>
        <v>2.7708071896268998E-3</v>
      </c>
      <c r="AG431" s="22">
        <f t="shared" si="102"/>
        <v>2.8025310586585915E-3</v>
      </c>
      <c r="AH431" s="22">
        <f t="shared" si="102"/>
        <v>2.8248038324609421E-3</v>
      </c>
      <c r="AI431" s="22">
        <f t="shared" si="102"/>
        <v>2.8506596033764002E-3</v>
      </c>
      <c r="AJ431" s="22">
        <f t="shared" si="102"/>
        <v>2.8821306944705432E-3</v>
      </c>
      <c r="AK431" s="22">
        <f t="shared" si="102"/>
        <v>2.9033235457302741E-3</v>
      </c>
      <c r="AL431" s="22">
        <f t="shared" si="102"/>
        <v>2.9226014820923265E-3</v>
      </c>
      <c r="AM431" s="22">
        <f t="shared" si="102"/>
        <v>2.9386128335575795E-3</v>
      </c>
      <c r="AN431" s="22">
        <f t="shared" si="102"/>
        <v>2.9746582598152468E-3</v>
      </c>
      <c r="AO431" s="22">
        <f t="shared" si="102"/>
        <v>3.0016778764385939E-3</v>
      </c>
      <c r="AP431" s="22">
        <f t="shared" si="102"/>
        <v>3.0268486636007598E-3</v>
      </c>
      <c r="AQ431" s="22">
        <f t="shared" si="102"/>
        <v>3.05178994932355E-3</v>
      </c>
      <c r="AR431" s="22">
        <f t="shared" si="102"/>
        <v>3.0768441942255506E-3</v>
      </c>
      <c r="AS431" s="22">
        <f t="shared" si="102"/>
        <v>3.1004407670474064E-3</v>
      </c>
      <c r="AT431" s="22">
        <f t="shared" si="102"/>
        <v>3.0447855875505637E-3</v>
      </c>
      <c r="AU431" s="22">
        <f t="shared" si="102"/>
        <v>2.9741756721714751E-3</v>
      </c>
      <c r="AV431" s="22">
        <f t="shared" si="102"/>
        <v>2.9035461650917427E-3</v>
      </c>
      <c r="AW431" s="22">
        <f t="shared" si="102"/>
        <v>2.8273943502614288E-3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1.5950969356419611E-2</v>
      </c>
      <c r="M432" s="22">
        <f t="shared" si="102"/>
        <v>1.5897847688628838E-2</v>
      </c>
      <c r="N432" s="22">
        <f t="shared" si="102"/>
        <v>1.5685552742581484E-2</v>
      </c>
      <c r="O432" s="22">
        <f t="shared" si="102"/>
        <v>1.5377401443792467E-2</v>
      </c>
      <c r="P432" s="22">
        <f t="shared" si="102"/>
        <v>1.4979765878707444E-2</v>
      </c>
      <c r="Q432" s="22">
        <f t="shared" si="102"/>
        <v>1.4666139078901096E-2</v>
      </c>
      <c r="R432" s="22">
        <f t="shared" si="102"/>
        <v>1.4369412471908498E-2</v>
      </c>
      <c r="S432" s="22">
        <f t="shared" si="102"/>
        <v>1.2640893260341957E-2</v>
      </c>
      <c r="T432" s="22">
        <f t="shared" si="102"/>
        <v>1.2846221289933906E-2</v>
      </c>
      <c r="U432" s="22">
        <f t="shared" si="102"/>
        <v>1.2873656182076561E-2</v>
      </c>
      <c r="V432" s="22">
        <f t="shared" si="102"/>
        <v>1.2857084874472192E-2</v>
      </c>
      <c r="W432" s="22">
        <f t="shared" si="102"/>
        <v>1.2871561842350264E-2</v>
      </c>
      <c r="X432" s="22">
        <f t="shared" si="102"/>
        <v>1.2928975024059925E-2</v>
      </c>
      <c r="Y432" s="22">
        <f t="shared" si="102"/>
        <v>1.3004151658337144E-2</v>
      </c>
      <c r="Z432" s="22">
        <f t="shared" si="102"/>
        <v>1.3112199318060706E-2</v>
      </c>
      <c r="AA432" s="22">
        <f t="shared" si="102"/>
        <v>1.3239508798047476E-2</v>
      </c>
      <c r="AB432" s="22">
        <f t="shared" si="102"/>
        <v>1.337846844822173E-2</v>
      </c>
      <c r="AC432" s="22">
        <f t="shared" si="102"/>
        <v>1.3508847336554879E-2</v>
      </c>
      <c r="AD432" s="22">
        <f t="shared" si="102"/>
        <v>1.3592251488879385E-2</v>
      </c>
      <c r="AE432" s="22">
        <f t="shared" si="102"/>
        <v>1.3687430481610884E-2</v>
      </c>
      <c r="AF432" s="22">
        <f t="shared" si="102"/>
        <v>1.3793095910200706E-2</v>
      </c>
      <c r="AG432" s="22">
        <f t="shared" si="102"/>
        <v>1.3951017533125212E-2</v>
      </c>
      <c r="AH432" s="22">
        <f t="shared" si="102"/>
        <v>1.4061891543555147E-2</v>
      </c>
      <c r="AI432" s="22">
        <f t="shared" si="102"/>
        <v>1.4190601736528594E-2</v>
      </c>
      <c r="AJ432" s="22">
        <f t="shared" si="102"/>
        <v>1.4347265029263381E-2</v>
      </c>
      <c r="AK432" s="22">
        <f t="shared" si="102"/>
        <v>1.4452763178369687E-2</v>
      </c>
      <c r="AL432" s="22">
        <f t="shared" si="102"/>
        <v>1.4548728868868833E-2</v>
      </c>
      <c r="AM432" s="22">
        <f t="shared" si="102"/>
        <v>1.4628433478860807E-2</v>
      </c>
      <c r="AN432" s="22">
        <f t="shared" si="102"/>
        <v>1.4807867841294018E-2</v>
      </c>
      <c r="AO432" s="22">
        <f t="shared" si="102"/>
        <v>1.4942371665644518E-2</v>
      </c>
      <c r="AP432" s="22">
        <f t="shared" si="102"/>
        <v>1.5067672005113379E-2</v>
      </c>
      <c r="AQ432" s="22">
        <f t="shared" si="102"/>
        <v>1.5191829884949286E-2</v>
      </c>
      <c r="AR432" s="22">
        <f t="shared" si="102"/>
        <v>1.5316550076301718E-2</v>
      </c>
      <c r="AS432" s="22">
        <f t="shared" si="102"/>
        <v>1.543401396671688E-2</v>
      </c>
      <c r="AT432" s="22">
        <f t="shared" si="102"/>
        <v>1.5156962127248126E-2</v>
      </c>
      <c r="AU432" s="22">
        <f t="shared" si="102"/>
        <v>1.4805465516917016E-2</v>
      </c>
      <c r="AV432" s="22">
        <f t="shared" si="102"/>
        <v>1.4453871378974806E-2</v>
      </c>
      <c r="AW432" s="22">
        <f t="shared" si="102"/>
        <v>1.4074787157733198E-2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0.16370016056893649</v>
      </c>
      <c r="M433" s="22">
        <f t="shared" si="102"/>
        <v>0.17003774892948592</v>
      </c>
      <c r="N433" s="22">
        <f t="shared" si="102"/>
        <v>0.17476418316081979</v>
      </c>
      <c r="O433" s="22">
        <f t="shared" si="102"/>
        <v>0.17840915017095665</v>
      </c>
      <c r="P433" s="22">
        <f t="shared" si="102"/>
        <v>0.18092055691117109</v>
      </c>
      <c r="Q433" s="22">
        <f t="shared" si="102"/>
        <v>0.18434967364231722</v>
      </c>
      <c r="R433" s="22">
        <f t="shared" si="102"/>
        <v>0.18794438918293391</v>
      </c>
      <c r="S433" s="22">
        <f t="shared" si="102"/>
        <v>0.17201842480005375</v>
      </c>
      <c r="T433" s="22">
        <f t="shared" si="102"/>
        <v>0.17902425245502246</v>
      </c>
      <c r="U433" s="22">
        <f t="shared" si="102"/>
        <v>0.18366961680112739</v>
      </c>
      <c r="V433" s="22">
        <f t="shared" si="102"/>
        <v>0.18773650742852169</v>
      </c>
      <c r="W433" s="22">
        <f t="shared" si="102"/>
        <v>0.1923052269063614</v>
      </c>
      <c r="X433" s="22">
        <f t="shared" si="102"/>
        <v>0.19759239881737778</v>
      </c>
      <c r="Y433" s="22">
        <f t="shared" si="102"/>
        <v>0.20325258725254483</v>
      </c>
      <c r="Z433" s="22">
        <f t="shared" si="102"/>
        <v>0.20954981594850242</v>
      </c>
      <c r="AA433" s="22">
        <f t="shared" si="102"/>
        <v>0.2163009887167861</v>
      </c>
      <c r="AB433" s="22">
        <f t="shared" si="102"/>
        <v>0.22340451974058295</v>
      </c>
      <c r="AC433" s="22">
        <f t="shared" si="102"/>
        <v>0.23053299718174192</v>
      </c>
      <c r="AD433" s="22">
        <f t="shared" si="102"/>
        <v>0.23964861683720101</v>
      </c>
      <c r="AE433" s="22">
        <f t="shared" si="102"/>
        <v>0.24934513399210423</v>
      </c>
      <c r="AF433" s="22">
        <f t="shared" si="102"/>
        <v>0.25964014308652628</v>
      </c>
      <c r="AG433" s="22">
        <f t="shared" si="102"/>
        <v>0.27138858391623261</v>
      </c>
      <c r="AH433" s="22">
        <f t="shared" si="102"/>
        <v>0.28272114828840883</v>
      </c>
      <c r="AI433" s="22">
        <f t="shared" si="102"/>
        <v>0.29492135813748688</v>
      </c>
      <c r="AJ433" s="22">
        <f t="shared" si="102"/>
        <v>0.30827348432620832</v>
      </c>
      <c r="AK433" s="22">
        <f t="shared" si="102"/>
        <v>0.32111397036111317</v>
      </c>
      <c r="AL433" s="22">
        <f t="shared" si="102"/>
        <v>0.33432066957394929</v>
      </c>
      <c r="AM433" s="22">
        <f t="shared" si="102"/>
        <v>0.34774716766452368</v>
      </c>
      <c r="AN433" s="22">
        <f t="shared" si="102"/>
        <v>0.36194480254651368</v>
      </c>
      <c r="AO433" s="22">
        <f t="shared" si="102"/>
        <v>0.37557318734716766</v>
      </c>
      <c r="AP433" s="22">
        <f t="shared" si="102"/>
        <v>0.38948703502526855</v>
      </c>
      <c r="AQ433" s="22">
        <f t="shared" si="102"/>
        <v>0.40390637125857315</v>
      </c>
      <c r="AR433" s="22">
        <f t="shared" si="102"/>
        <v>0.41890228717975414</v>
      </c>
      <c r="AS433" s="22">
        <f t="shared" si="102"/>
        <v>0.43428487691995377</v>
      </c>
      <c r="AT433" s="22">
        <f t="shared" si="102"/>
        <v>0.43885440843683049</v>
      </c>
      <c r="AU433" s="22">
        <f t="shared" si="102"/>
        <v>0.44118115168203109</v>
      </c>
      <c r="AV433" s="22">
        <f t="shared" si="102"/>
        <v>0.44334879007058303</v>
      </c>
      <c r="AW433" s="22">
        <f t="shared" si="102"/>
        <v>0.44448327694422263</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1.1954428343883336E-4</v>
      </c>
      <c r="T434" s="22">
        <f t="shared" si="102"/>
        <v>1.1972414946511682E-4</v>
      </c>
      <c r="U434" s="22">
        <f t="shared" si="102"/>
        <v>1.1992409593240921E-4</v>
      </c>
      <c r="V434" s="22">
        <f t="shared" si="102"/>
        <v>1.201494432196152E-4</v>
      </c>
      <c r="W434" s="22">
        <f t="shared" si="102"/>
        <v>1.2040280553587867E-4</v>
      </c>
      <c r="X434" s="22">
        <f t="shared" si="102"/>
        <v>1.20683571903458E-4</v>
      </c>
      <c r="Y434" s="22">
        <f t="shared" si="102"/>
        <v>1.208561929207764E-4</v>
      </c>
      <c r="Z434" s="22">
        <f t="shared" si="102"/>
        <v>1.2105201901517219E-4</v>
      </c>
      <c r="AA434" s="22">
        <f t="shared" si="102"/>
        <v>1.2126927937934441E-4</v>
      </c>
      <c r="AB434" s="22">
        <f t="shared" si="102"/>
        <v>1.2150663188161378E-4</v>
      </c>
      <c r="AC434" s="22">
        <f t="shared" si="102"/>
        <v>1.217620162739404E-4</v>
      </c>
      <c r="AD434" s="22">
        <f t="shared" si="102"/>
        <v>1.2193226371992196E-4</v>
      </c>
      <c r="AE434" s="22">
        <f t="shared" si="102"/>
        <v>1.2211986652799648E-4</v>
      </c>
      <c r="AF434" s="22">
        <f t="shared" si="102"/>
        <v>1.2232417459292339E-4</v>
      </c>
      <c r="AG434" s="22">
        <f t="shared" si="102"/>
        <v>1.225475355465248E-4</v>
      </c>
      <c r="AH434" s="22">
        <f t="shared" si="102"/>
        <v>1.2278276607159908E-4</v>
      </c>
      <c r="AI434" s="22">
        <f t="shared" ref="L434:AW441" si="103">AI1537</f>
        <v>1.2293256429505119E-4</v>
      </c>
      <c r="AJ434" s="22">
        <f t="shared" si="103"/>
        <v>1.230978476293963E-4</v>
      </c>
      <c r="AK434" s="22">
        <f t="shared" si="103"/>
        <v>1.2327243869311014E-4</v>
      </c>
      <c r="AL434" s="22">
        <f t="shared" si="103"/>
        <v>1.2345892287223388E-4</v>
      </c>
      <c r="AM434" s="22">
        <f t="shared" si="103"/>
        <v>1.2365640627209754E-4</v>
      </c>
      <c r="AN434" s="22">
        <f t="shared" si="103"/>
        <v>1.2377352045527126E-4</v>
      </c>
      <c r="AO434" s="22">
        <f t="shared" si="103"/>
        <v>1.238978013116334E-4</v>
      </c>
      <c r="AP434" s="22">
        <f t="shared" si="103"/>
        <v>1.2403174964714311E-4</v>
      </c>
      <c r="AQ434" s="22">
        <f t="shared" si="103"/>
        <v>1.2417575771180698E-4</v>
      </c>
      <c r="AR434" s="22">
        <f t="shared" si="103"/>
        <v>1.2432974109192677E-4</v>
      </c>
      <c r="AS434" s="22">
        <f t="shared" si="103"/>
        <v>1.2439755609371689E-4</v>
      </c>
      <c r="AT434" s="22">
        <f t="shared" si="103"/>
        <v>1.2443831246581265E-4</v>
      </c>
      <c r="AU434" s="22">
        <f t="shared" si="103"/>
        <v>1.2447938848615019E-4</v>
      </c>
      <c r="AV434" s="22">
        <f t="shared" si="103"/>
        <v>1.2452718899099723E-4</v>
      </c>
      <c r="AW434" s="22">
        <f t="shared" si="103"/>
        <v>1.2457878954312868E-4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8.2037446108146881E-4</v>
      </c>
      <c r="T435" s="22">
        <f t="shared" si="103"/>
        <v>8.2160879441916146E-4</v>
      </c>
      <c r="U435" s="22">
        <f t="shared" si="103"/>
        <v>8.2298093008831763E-4</v>
      </c>
      <c r="V435" s="22">
        <f t="shared" si="103"/>
        <v>8.2452737926999174E-4</v>
      </c>
      <c r="W435" s="22">
        <f t="shared" si="103"/>
        <v>8.2626608201414545E-4</v>
      </c>
      <c r="X435" s="22">
        <f t="shared" si="103"/>
        <v>8.2819284547674618E-4</v>
      </c>
      <c r="Y435" s="22">
        <f t="shared" si="103"/>
        <v>8.2937745983035799E-4</v>
      </c>
      <c r="Z435" s="22">
        <f t="shared" si="103"/>
        <v>8.3072131937791938E-4</v>
      </c>
      <c r="AA435" s="22">
        <f t="shared" si="103"/>
        <v>8.3221227192742679E-4</v>
      </c>
      <c r="AB435" s="22">
        <f t="shared" si="103"/>
        <v>8.3384110707984281E-4</v>
      </c>
      <c r="AC435" s="22">
        <f t="shared" si="103"/>
        <v>8.3559368635169708E-4</v>
      </c>
      <c r="AD435" s="22">
        <f t="shared" si="103"/>
        <v>8.3676201203595308E-4</v>
      </c>
      <c r="AE435" s="22">
        <f t="shared" si="103"/>
        <v>8.3804943915621617E-4</v>
      </c>
      <c r="AF435" s="22">
        <f t="shared" si="103"/>
        <v>8.3945150635539529E-4</v>
      </c>
      <c r="AG435" s="22">
        <f t="shared" si="103"/>
        <v>8.4098432429253393E-4</v>
      </c>
      <c r="AH435" s="22">
        <f t="shared" si="103"/>
        <v>8.4259859734421398E-4</v>
      </c>
      <c r="AI435" s="22">
        <f t="shared" si="103"/>
        <v>8.4362658992822041E-4</v>
      </c>
      <c r="AJ435" s="22">
        <f t="shared" si="103"/>
        <v>8.4476084932096247E-4</v>
      </c>
      <c r="AK435" s="22">
        <f t="shared" si="103"/>
        <v>8.459589831478902E-4</v>
      </c>
      <c r="AL435" s="22">
        <f t="shared" si="103"/>
        <v>8.4723873365998492E-4</v>
      </c>
      <c r="AM435" s="22">
        <f t="shared" si="103"/>
        <v>8.4859396649149558E-4</v>
      </c>
      <c r="AN435" s="22">
        <f t="shared" si="103"/>
        <v>8.4939766435259193E-4</v>
      </c>
      <c r="AO435" s="22">
        <f t="shared" si="103"/>
        <v>8.5025054361731239E-4</v>
      </c>
      <c r="AP435" s="22">
        <f t="shared" si="103"/>
        <v>8.511697661045403E-4</v>
      </c>
      <c r="AQ435" s="22">
        <f t="shared" si="103"/>
        <v>8.5215802363590486E-4</v>
      </c>
      <c r="AR435" s="22">
        <f t="shared" si="103"/>
        <v>8.5321473692111954E-4</v>
      </c>
      <c r="AS435" s="22">
        <f t="shared" si="103"/>
        <v>8.5368011840107399E-4</v>
      </c>
      <c r="AT435" s="22">
        <f t="shared" si="103"/>
        <v>8.5395980962370581E-4</v>
      </c>
      <c r="AU435" s="22">
        <f t="shared" si="103"/>
        <v>8.5424169443725287E-4</v>
      </c>
      <c r="AV435" s="22">
        <f t="shared" si="103"/>
        <v>8.5456972612789762E-4</v>
      </c>
      <c r="AW435" s="22">
        <f t="shared" si="103"/>
        <v>8.5492383570075702E-4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1.4486129996083081E-5</v>
      </c>
      <c r="L436" s="22">
        <f t="shared" si="103"/>
        <v>1.4523786941695509E-5</v>
      </c>
      <c r="M436" s="22">
        <f t="shared" si="103"/>
        <v>1.4575733367418303E-5</v>
      </c>
      <c r="N436" s="22">
        <f t="shared" si="103"/>
        <v>1.4639017833045651E-5</v>
      </c>
      <c r="O436" s="22">
        <f t="shared" si="103"/>
        <v>1.471355007817218E-5</v>
      </c>
      <c r="P436" s="22">
        <f t="shared" si="103"/>
        <v>1.4798876460462532E-5</v>
      </c>
      <c r="Q436" s="22">
        <f t="shared" si="103"/>
        <v>1.4890706011157255E-5</v>
      </c>
      <c r="R436" s="22">
        <f t="shared" si="103"/>
        <v>1.4988675221399694E-5</v>
      </c>
      <c r="S436" s="22">
        <f t="shared" si="103"/>
        <v>1.5077522192544314E-5</v>
      </c>
      <c r="T436" s="22">
        <f t="shared" si="103"/>
        <v>1.5120920479031429E-5</v>
      </c>
      <c r="U436" s="22">
        <f t="shared" si="103"/>
        <v>1.5166907233408302E-5</v>
      </c>
      <c r="V436" s="22">
        <f t="shared" si="103"/>
        <v>1.5216572085594984E-5</v>
      </c>
      <c r="W436" s="22">
        <f t="shared" si="103"/>
        <v>1.5270470246664915E-5</v>
      </c>
      <c r="X436" s="22">
        <f t="shared" si="103"/>
        <v>1.5328532701029456E-5</v>
      </c>
      <c r="Y436" s="22">
        <f t="shared" si="103"/>
        <v>1.5365202172762824E-5</v>
      </c>
      <c r="Z436" s="22">
        <f t="shared" si="103"/>
        <v>1.5405433024200575E-5</v>
      </c>
      <c r="AA436" s="22">
        <f t="shared" si="103"/>
        <v>1.5448921544458292E-5</v>
      </c>
      <c r="AB436" s="22">
        <f t="shared" si="103"/>
        <v>1.5495442671566232E-5</v>
      </c>
      <c r="AC436" s="22">
        <f t="shared" si="103"/>
        <v>1.5544634955286424E-5</v>
      </c>
      <c r="AD436" s="22">
        <f t="shared" si="103"/>
        <v>1.5577248144482508E-5</v>
      </c>
      <c r="AE436" s="22">
        <f t="shared" si="103"/>
        <v>1.5612527634225129E-5</v>
      </c>
      <c r="AF436" s="22">
        <f t="shared" si="103"/>
        <v>1.5650367913370624E-5</v>
      </c>
      <c r="AG436" s="22">
        <f t="shared" si="103"/>
        <v>1.5691218739742962E-5</v>
      </c>
      <c r="AH436" s="22">
        <f t="shared" si="103"/>
        <v>1.5733757991980536E-5</v>
      </c>
      <c r="AI436" s="22">
        <f t="shared" si="103"/>
        <v>1.5760001504124704E-5</v>
      </c>
      <c r="AJ436" s="22">
        <f t="shared" si="103"/>
        <v>1.5788696702721565E-5</v>
      </c>
      <c r="AK436" s="22">
        <f t="shared" si="103"/>
        <v>1.5818711363536487E-5</v>
      </c>
      <c r="AL436" s="22">
        <f t="shared" si="103"/>
        <v>1.5850532342473721E-5</v>
      </c>
      <c r="AM436" s="22">
        <f t="shared" si="103"/>
        <v>1.5884002909389034E-5</v>
      </c>
      <c r="AN436" s="22">
        <f t="shared" si="103"/>
        <v>1.5902381704405965E-5</v>
      </c>
      <c r="AO436" s="22">
        <f t="shared" si="103"/>
        <v>1.5921780591527528E-5</v>
      </c>
      <c r="AP436" s="22">
        <f t="shared" si="103"/>
        <v>1.594266408976779E-5</v>
      </c>
      <c r="AQ436" s="22">
        <f t="shared" si="103"/>
        <v>1.5965108266139178E-5</v>
      </c>
      <c r="AR436" s="22">
        <f t="shared" si="103"/>
        <v>1.5989101247110622E-5</v>
      </c>
      <c r="AS436" s="22">
        <f t="shared" si="103"/>
        <v>1.5997171097699661E-5</v>
      </c>
      <c r="AT436" s="22">
        <f t="shared" si="103"/>
        <v>1.6000132033753247E-5</v>
      </c>
      <c r="AU436" s="22">
        <f t="shared" si="103"/>
        <v>1.6002977464491909E-5</v>
      </c>
      <c r="AV436" s="22">
        <f t="shared" si="103"/>
        <v>1.6006874225162621E-5</v>
      </c>
      <c r="AW436" s="22">
        <f t="shared" si="103"/>
        <v>1.6011296478644884E-5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1.4738364076719785E-3</v>
      </c>
      <c r="L437" s="22">
        <f t="shared" si="103"/>
        <v>1.4776676709189829E-3</v>
      </c>
      <c r="M437" s="22">
        <f t="shared" si="103"/>
        <v>1.4829527631761545E-3</v>
      </c>
      <c r="N437" s="22">
        <f t="shared" si="103"/>
        <v>1.4893914013429299E-3</v>
      </c>
      <c r="O437" s="22">
        <f t="shared" si="103"/>
        <v>1.4969744022163664E-3</v>
      </c>
      <c r="P437" s="22">
        <f t="shared" si="103"/>
        <v>1.5056556116759296E-3</v>
      </c>
      <c r="Q437" s="22">
        <f t="shared" si="103"/>
        <v>1.5149984613639165E-3</v>
      </c>
      <c r="R437" s="22">
        <f t="shared" si="103"/>
        <v>1.5249659674490624E-3</v>
      </c>
      <c r="S437" s="22">
        <f t="shared" si="103"/>
        <v>1.5340053658818901E-3</v>
      </c>
      <c r="T437" s="22">
        <f t="shared" si="103"/>
        <v>1.538420760101918E-3</v>
      </c>
      <c r="U437" s="22">
        <f t="shared" si="103"/>
        <v>1.5430995081795373E-3</v>
      </c>
      <c r="V437" s="22">
        <f t="shared" si="103"/>
        <v>1.5481524703822901E-3</v>
      </c>
      <c r="W437" s="22">
        <f t="shared" si="103"/>
        <v>1.5536361345571189E-3</v>
      </c>
      <c r="X437" s="22">
        <f t="shared" si="103"/>
        <v>1.559543478974461E-3</v>
      </c>
      <c r="Y437" s="22">
        <f t="shared" si="103"/>
        <v>1.5632742754332356E-3</v>
      </c>
      <c r="Z437" s="22">
        <f t="shared" si="103"/>
        <v>1.56736741097576E-3</v>
      </c>
      <c r="AA437" s="22">
        <f t="shared" si="103"/>
        <v>1.5717919856888779E-3</v>
      </c>
      <c r="AB437" s="22">
        <f t="shared" si="103"/>
        <v>1.5765251014952495E-3</v>
      </c>
      <c r="AC437" s="22">
        <f t="shared" si="103"/>
        <v>1.5815299840099691E-3</v>
      </c>
      <c r="AD437" s="22">
        <f t="shared" si="103"/>
        <v>1.5848480893714753E-3</v>
      </c>
      <c r="AE437" s="22">
        <f t="shared" si="103"/>
        <v>1.588437467379323E-3</v>
      </c>
      <c r="AF437" s="22">
        <f t="shared" si="103"/>
        <v>1.5922873832019885E-3</v>
      </c>
      <c r="AG437" s="22">
        <f t="shared" si="103"/>
        <v>1.5964435957451118E-3</v>
      </c>
      <c r="AH437" s="22">
        <f t="shared" si="103"/>
        <v>1.6007715907803513E-3</v>
      </c>
      <c r="AI437" s="22">
        <f t="shared" si="103"/>
        <v>1.6034416374852828E-3</v>
      </c>
      <c r="AJ437" s="22">
        <f t="shared" si="103"/>
        <v>1.6063611217387633E-3</v>
      </c>
      <c r="AK437" s="22">
        <f t="shared" si="103"/>
        <v>1.6094148496761016E-3</v>
      </c>
      <c r="AL437" s="22">
        <f t="shared" si="103"/>
        <v>1.6126523546065516E-3</v>
      </c>
      <c r="AM437" s="22">
        <f t="shared" si="103"/>
        <v>1.6160576906154474E-3</v>
      </c>
      <c r="AN437" s="22">
        <f t="shared" si="103"/>
        <v>1.6179275714761335E-3</v>
      </c>
      <c r="AO437" s="22">
        <f t="shared" si="103"/>
        <v>1.6199012377428185E-3</v>
      </c>
      <c r="AP437" s="22">
        <f t="shared" si="103"/>
        <v>1.6220259501424986E-3</v>
      </c>
      <c r="AQ437" s="22">
        <f t="shared" si="103"/>
        <v>1.6243094478251309E-3</v>
      </c>
      <c r="AR437" s="22">
        <f t="shared" si="103"/>
        <v>1.6267505227632862E-3</v>
      </c>
      <c r="AS437" s="22">
        <f t="shared" si="103"/>
        <v>1.6275715591343393E-3</v>
      </c>
      <c r="AT437" s="22">
        <f t="shared" si="103"/>
        <v>1.6278728083539546E-3</v>
      </c>
      <c r="AU437" s="22">
        <f t="shared" si="103"/>
        <v>1.6281623059229595E-3</v>
      </c>
      <c r="AV437" s="22">
        <f t="shared" si="103"/>
        <v>1.6285587670723503E-3</v>
      </c>
      <c r="AW437" s="22">
        <f t="shared" si="103"/>
        <v>1.6290086924967307E-3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0.13004550543955873</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0.12056837226162823</v>
      </c>
      <c r="S440" s="22">
        <f t="shared" si="103"/>
        <v>0.10645582631892825</v>
      </c>
      <c r="T440" s="22">
        <f t="shared" si="103"/>
        <v>0.10780204810068256</v>
      </c>
      <c r="U440" s="22">
        <f t="shared" si="103"/>
        <v>0.10763043157018623</v>
      </c>
      <c r="V440" s="22">
        <f t="shared" si="103"/>
        <v>0.10709838736664135</v>
      </c>
      <c r="W440" s="22">
        <f t="shared" si="103"/>
        <v>0.1068504180548161</v>
      </c>
      <c r="X440" s="22">
        <f t="shared" si="103"/>
        <v>0.10698603174448645</v>
      </c>
      <c r="Y440" s="22">
        <f t="shared" si="103"/>
        <v>0.10732528533321652</v>
      </c>
      <c r="Z440" s="22">
        <f t="shared" si="103"/>
        <v>0.10795725471874085</v>
      </c>
      <c r="AA440" s="22">
        <f t="shared" si="103"/>
        <v>0.1087642002592808</v>
      </c>
      <c r="AB440" s="22">
        <f t="shared" si="103"/>
        <v>0.10968021248055237</v>
      </c>
      <c r="AC440" s="22">
        <f t="shared" si="103"/>
        <v>0.11053240249536506</v>
      </c>
      <c r="AD440" s="22">
        <f t="shared" si="103"/>
        <v>0.1120016645138466</v>
      </c>
      <c r="AE440" s="22">
        <f t="shared" si="103"/>
        <v>0.11362549644765359</v>
      </c>
      <c r="AF440" s="22">
        <f t="shared" si="103"/>
        <v>0.11539722040020252</v>
      </c>
      <c r="AG440" s="22">
        <f t="shared" si="103"/>
        <v>0.11768820374003125</v>
      </c>
      <c r="AH440" s="22">
        <f t="shared" si="103"/>
        <v>0.11963370875387938</v>
      </c>
      <c r="AI440" s="22">
        <f t="shared" si="103"/>
        <v>0.1218304131618427</v>
      </c>
      <c r="AJ440" s="22">
        <f t="shared" si="103"/>
        <v>0.1243519403090952</v>
      </c>
      <c r="AK440" s="22">
        <f t="shared" si="103"/>
        <v>0.12648925772095415</v>
      </c>
      <c r="AL440" s="22">
        <f t="shared" si="103"/>
        <v>0.12861562242958183</v>
      </c>
      <c r="AM440" s="22">
        <f t="shared" si="103"/>
        <v>0.13067004529129198</v>
      </c>
      <c r="AN440" s="22">
        <f t="shared" si="103"/>
        <v>0.1330564447087742</v>
      </c>
      <c r="AO440" s="22">
        <f t="shared" si="103"/>
        <v>0.13507083791692001</v>
      </c>
      <c r="AP440" s="22">
        <f t="shared" si="103"/>
        <v>0.13704526497447814</v>
      </c>
      <c r="AQ440" s="22">
        <f t="shared" si="103"/>
        <v>0.13905666435648104</v>
      </c>
      <c r="AR440" s="22">
        <f t="shared" si="103"/>
        <v>0.14112314362241812</v>
      </c>
      <c r="AS440" s="22">
        <f t="shared" si="103"/>
        <v>0.14319174981988672</v>
      </c>
      <c r="AT440" s="22">
        <f t="shared" si="103"/>
        <v>0.14149412995307076</v>
      </c>
      <c r="AU440" s="22">
        <f t="shared" si="103"/>
        <v>0.13907409816419206</v>
      </c>
      <c r="AV440" s="22">
        <f t="shared" si="103"/>
        <v>0.13664554729439307</v>
      </c>
      <c r="AW440" s="22">
        <f t="shared" si="103"/>
        <v>0.13393654190379831</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1.2655466337890216E-2</v>
      </c>
      <c r="M441" s="22">
        <f t="shared" si="103"/>
        <v>1.2661143337946407E-2</v>
      </c>
      <c r="N441" s="22">
        <f t="shared" si="103"/>
        <v>1.2544904339887072E-2</v>
      </c>
      <c r="O441" s="22">
        <f t="shared" si="103"/>
        <v>1.2355059245839614E-2</v>
      </c>
      <c r="P441" s="22">
        <f t="shared" si="103"/>
        <v>1.2094642930917438E-2</v>
      </c>
      <c r="Q441" s="22">
        <f t="shared" si="103"/>
        <v>1.1905551806853844E-2</v>
      </c>
      <c r="R441" s="22">
        <f t="shared" si="103"/>
        <v>1.1733192711380727E-2</v>
      </c>
      <c r="S441" s="22">
        <f t="shared" si="103"/>
        <v>1.0359820755801856E-2</v>
      </c>
      <c r="T441" s="22">
        <f t="shared" si="103"/>
        <v>1.0490829239214957E-2</v>
      </c>
      <c r="U441" s="22">
        <f t="shared" si="103"/>
        <v>1.0474128260450789E-2</v>
      </c>
      <c r="V441" s="22">
        <f t="shared" si="103"/>
        <v>1.0422352018853869E-2</v>
      </c>
      <c r="W441" s="22">
        <f t="shared" si="103"/>
        <v>1.039822071752187E-2</v>
      </c>
      <c r="X441" s="22">
        <f t="shared" ref="L441:AW448" si="105">X1544</f>
        <v>1.0411418055475068E-2</v>
      </c>
      <c r="Y441" s="22">
        <f t="shared" si="105"/>
        <v>1.044443274796805E-2</v>
      </c>
      <c r="Z441" s="22">
        <f t="shared" si="105"/>
        <v>1.0505933276248876E-2</v>
      </c>
      <c r="AA441" s="22">
        <f t="shared" si="105"/>
        <v>1.0584461727426765E-2</v>
      </c>
      <c r="AB441" s="22">
        <f t="shared" si="105"/>
        <v>1.0673604076423874E-2</v>
      </c>
      <c r="AC441" s="22">
        <f t="shared" si="105"/>
        <v>1.0756535524223586E-2</v>
      </c>
      <c r="AD441" s="22">
        <f t="shared" si="105"/>
        <v>1.0899517751510759E-2</v>
      </c>
      <c r="AE441" s="22">
        <f t="shared" si="105"/>
        <v>1.1057542054674673E-2</v>
      </c>
      <c r="AF441" s="22">
        <f t="shared" si="105"/>
        <v>1.1229958569691703E-2</v>
      </c>
      <c r="AG441" s="22">
        <f t="shared" si="105"/>
        <v>1.1452907163261861E-2</v>
      </c>
      <c r="AH441" s="22">
        <f t="shared" si="105"/>
        <v>1.1642235299822451E-2</v>
      </c>
      <c r="AI441" s="22">
        <f t="shared" si="105"/>
        <v>1.1856009075358243E-2</v>
      </c>
      <c r="AJ441" s="22">
        <f t="shared" si="105"/>
        <v>1.2101393195511182E-2</v>
      </c>
      <c r="AK441" s="22">
        <f t="shared" si="105"/>
        <v>1.230938768534566E-2</v>
      </c>
      <c r="AL441" s="22">
        <f t="shared" si="105"/>
        <v>1.2516316305455655E-2</v>
      </c>
      <c r="AM441" s="22">
        <f t="shared" si="105"/>
        <v>1.2716243856064072E-2</v>
      </c>
      <c r="AN441" s="22">
        <f t="shared" si="105"/>
        <v>1.2948477929780244E-2</v>
      </c>
      <c r="AO441" s="22">
        <f t="shared" si="105"/>
        <v>1.3144509967571915E-2</v>
      </c>
      <c r="AP441" s="22">
        <f t="shared" si="105"/>
        <v>1.3336652672381962E-2</v>
      </c>
      <c r="AQ441" s="22">
        <f t="shared" si="105"/>
        <v>1.3532393363957198E-2</v>
      </c>
      <c r="AR441" s="22">
        <f t="shared" si="105"/>
        <v>1.3733494191699147E-2</v>
      </c>
      <c r="AS441" s="22">
        <f t="shared" si="105"/>
        <v>1.3934802003221948E-2</v>
      </c>
      <c r="AT441" s="22">
        <f t="shared" si="105"/>
        <v>1.3769596977439586E-2</v>
      </c>
      <c r="AU441" s="22">
        <f t="shared" si="105"/>
        <v>1.3534089946748597E-2</v>
      </c>
      <c r="AV441" s="22">
        <f t="shared" si="105"/>
        <v>1.3297753875934681E-2</v>
      </c>
      <c r="AW441" s="22">
        <f t="shared" si="105"/>
        <v>1.3034125183701499E-2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6.4453339767617121E-2</v>
      </c>
      <c r="L442" s="22">
        <f t="shared" si="105"/>
        <v>6.5763803942104557E-2</v>
      </c>
      <c r="M442" s="22">
        <f t="shared" si="105"/>
        <v>6.7295612361813639E-2</v>
      </c>
      <c r="N442" s="22">
        <f t="shared" si="105"/>
        <v>6.8471619369899747E-2</v>
      </c>
      <c r="O442" s="22">
        <f t="shared" si="105"/>
        <v>6.9415657765503513E-2</v>
      </c>
      <c r="P442" s="22">
        <f t="shared" si="105"/>
        <v>7.0122113289878357E-2</v>
      </c>
      <c r="Q442" s="22">
        <f t="shared" si="105"/>
        <v>7.1027984276732931E-2</v>
      </c>
      <c r="R442" s="22">
        <f t="shared" si="105"/>
        <v>7.1969839340941866E-2</v>
      </c>
      <c r="S442" s="22">
        <f t="shared" si="105"/>
        <v>6.8766561354121403E-2</v>
      </c>
      <c r="T442" s="22">
        <f t="shared" si="105"/>
        <v>7.0478155574691351E-2</v>
      </c>
      <c r="U442" s="22">
        <f t="shared" si="105"/>
        <v>7.1687438875068552E-2</v>
      </c>
      <c r="V442" s="22">
        <f t="shared" si="105"/>
        <v>7.2773902727780379E-2</v>
      </c>
      <c r="W442" s="22">
        <f t="shared" si="105"/>
        <v>7.3965586831732863E-2</v>
      </c>
      <c r="X442" s="22">
        <f t="shared" si="105"/>
        <v>7.5307129485095534E-2</v>
      </c>
      <c r="Y442" s="22">
        <f t="shared" si="105"/>
        <v>7.6675484159145477E-2</v>
      </c>
      <c r="Z442" s="22">
        <f t="shared" si="105"/>
        <v>7.8173836938361371E-2</v>
      </c>
      <c r="AA442" s="22">
        <f t="shared" si="105"/>
        <v>7.9763149300346448E-2</v>
      </c>
      <c r="AB442" s="22">
        <f t="shared" si="105"/>
        <v>8.1421693977763471E-2</v>
      </c>
      <c r="AC442" s="22">
        <f t="shared" si="105"/>
        <v>8.3081264166084148E-2</v>
      </c>
      <c r="AD442" s="22">
        <f t="shared" si="105"/>
        <v>8.4976160867746633E-2</v>
      </c>
      <c r="AE442" s="22">
        <f t="shared" si="105"/>
        <v>8.6975326167795686E-2</v>
      </c>
      <c r="AF442" s="22">
        <f t="shared" si="105"/>
        <v>8.9080782821135934E-2</v>
      </c>
      <c r="AG442" s="22">
        <f t="shared" si="105"/>
        <v>9.1464139350533755E-2</v>
      </c>
      <c r="AH442" s="22">
        <f t="shared" si="105"/>
        <v>9.3744446842035839E-2</v>
      </c>
      <c r="AI442" s="22">
        <f t="shared" si="105"/>
        <v>9.6141045661249105E-2</v>
      </c>
      <c r="AJ442" s="22">
        <f t="shared" si="105"/>
        <v>9.8747362434866398E-2</v>
      </c>
      <c r="AK442" s="22">
        <f t="shared" si="105"/>
        <v>0.10123005578156853</v>
      </c>
      <c r="AL442" s="22">
        <f t="shared" si="105"/>
        <v>0.10376440206494507</v>
      </c>
      <c r="AM442" s="22">
        <f t="shared" si="105"/>
        <v>0.10632089496141642</v>
      </c>
      <c r="AN442" s="22">
        <f t="shared" si="105"/>
        <v>0.10905755311835959</v>
      </c>
      <c r="AO442" s="22">
        <f t="shared" si="105"/>
        <v>0.11166573328272066</v>
      </c>
      <c r="AP442" s="22">
        <f t="shared" si="105"/>
        <v>0.11431298807220699</v>
      </c>
      <c r="AQ442" s="22">
        <f t="shared" si="105"/>
        <v>0.11704151133344828</v>
      </c>
      <c r="AR442" s="22">
        <f t="shared" si="105"/>
        <v>0.11986414616687295</v>
      </c>
      <c r="AS442" s="22">
        <f t="shared" si="105"/>
        <v>0.12270469662876107</v>
      </c>
      <c r="AT442" s="22">
        <f t="shared" si="105"/>
        <v>0.12345592258908764</v>
      </c>
      <c r="AU442" s="22">
        <f t="shared" si="105"/>
        <v>0.12377593599665673</v>
      </c>
      <c r="AV442" s="22">
        <f t="shared" si="105"/>
        <v>0.12406559493377273</v>
      </c>
      <c r="AW442" s="22">
        <f t="shared" si="105"/>
        <v>0.1241596603487197</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0.31034319165291735</v>
      </c>
      <c r="L443" s="22">
        <f t="shared" si="105"/>
        <v>0.31442985679016994</v>
      </c>
      <c r="M443" s="22">
        <f t="shared" si="105"/>
        <v>0.32099421325528482</v>
      </c>
      <c r="N443" s="22">
        <f t="shared" si="105"/>
        <v>0.32287903178152944</v>
      </c>
      <c r="O443" s="22">
        <f t="shared" si="105"/>
        <v>0.32172327535887107</v>
      </c>
      <c r="P443" s="22">
        <f t="shared" si="105"/>
        <v>0.31753924052538918</v>
      </c>
      <c r="Q443" s="22">
        <f t="shared" si="105"/>
        <v>0.31577785743754255</v>
      </c>
      <c r="R443" s="22">
        <f t="shared" si="105"/>
        <v>0.31441607582114939</v>
      </c>
      <c r="S443" s="22">
        <f t="shared" si="105"/>
        <v>0.26503640685083257</v>
      </c>
      <c r="T443" s="22">
        <f t="shared" si="105"/>
        <v>0.27553319962484762</v>
      </c>
      <c r="U443" s="22">
        <f t="shared" si="105"/>
        <v>0.28011246601536188</v>
      </c>
      <c r="V443" s="22">
        <f t="shared" si="105"/>
        <v>0.28320648287278166</v>
      </c>
      <c r="W443" s="22">
        <f t="shared" si="105"/>
        <v>0.28739674652836844</v>
      </c>
      <c r="X443" s="22">
        <f t="shared" si="105"/>
        <v>0.29314685098328896</v>
      </c>
      <c r="Y443" s="22">
        <f t="shared" si="105"/>
        <v>0.300032895456538</v>
      </c>
      <c r="Z443" s="22">
        <f t="shared" si="105"/>
        <v>0.30821144929016975</v>
      </c>
      <c r="AA443" s="22">
        <f t="shared" si="105"/>
        <v>0.31723041742861824</v>
      </c>
      <c r="AB443" s="22">
        <f t="shared" si="105"/>
        <v>0.32683803571801312</v>
      </c>
      <c r="AC443" s="22">
        <f t="shared" si="105"/>
        <v>0.33629611478109744</v>
      </c>
      <c r="AD443" s="22">
        <f t="shared" si="105"/>
        <v>0.34885207487336911</v>
      </c>
      <c r="AE443" s="22">
        <f t="shared" si="105"/>
        <v>0.36231677891876807</v>
      </c>
      <c r="AF443" s="22">
        <f t="shared" si="105"/>
        <v>0.37669399446438362</v>
      </c>
      <c r="AG443" s="22">
        <f t="shared" si="105"/>
        <v>0.39374172099975535</v>
      </c>
      <c r="AH443" s="22">
        <f t="shared" si="105"/>
        <v>0.40949476161521309</v>
      </c>
      <c r="AI443" s="22">
        <f t="shared" si="105"/>
        <v>0.42693639911582354</v>
      </c>
      <c r="AJ443" s="22">
        <f t="shared" si="105"/>
        <v>0.44628261677312608</v>
      </c>
      <c r="AK443" s="22">
        <f t="shared" si="105"/>
        <v>0.46414086365065893</v>
      </c>
      <c r="AL443" s="22">
        <f t="shared" si="105"/>
        <v>0.48229667450006081</v>
      </c>
      <c r="AM443" s="22">
        <f t="shared" si="105"/>
        <v>0.50045311821249594</v>
      </c>
      <c r="AN443" s="22">
        <f t="shared" si="105"/>
        <v>0.5208352044245389</v>
      </c>
      <c r="AO443" s="22">
        <f t="shared" si="105"/>
        <v>0.5397232528286966</v>
      </c>
      <c r="AP443" s="22">
        <f t="shared" si="105"/>
        <v>0.5587839587516773</v>
      </c>
      <c r="AQ443" s="22">
        <f t="shared" si="105"/>
        <v>0.57842657568398048</v>
      </c>
      <c r="AR443" s="22">
        <f t="shared" si="105"/>
        <v>0.59876737138810709</v>
      </c>
      <c r="AS443" s="22">
        <f t="shared" si="105"/>
        <v>0.61972276959193795</v>
      </c>
      <c r="AT443" s="22">
        <f t="shared" si="105"/>
        <v>0.62048676557725702</v>
      </c>
      <c r="AU443" s="22">
        <f t="shared" si="105"/>
        <v>0.61715661626430041</v>
      </c>
      <c r="AV443" s="22">
        <f t="shared" si="105"/>
        <v>0.61358866383131794</v>
      </c>
      <c r="AW443" s="22">
        <f t="shared" si="105"/>
        <v>0.60822995480625597</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8.9709854381943815E-2</v>
      </c>
      <c r="M444" s="22">
        <f t="shared" si="105"/>
        <v>9.0417475033143083E-2</v>
      </c>
      <c r="N444" s="22">
        <f t="shared" si="105"/>
        <v>9.0872196678668984E-2</v>
      </c>
      <c r="O444" s="22">
        <f t="shared" si="105"/>
        <v>9.1174361291842948E-2</v>
      </c>
      <c r="P444" s="22">
        <f t="shared" si="105"/>
        <v>9.1320994898161756E-2</v>
      </c>
      <c r="Q444" s="22">
        <f t="shared" si="105"/>
        <v>9.1644963105957017E-2</v>
      </c>
      <c r="R444" s="22">
        <f t="shared" si="105"/>
        <v>9.2016609055475665E-2</v>
      </c>
      <c r="S444" s="22">
        <f t="shared" si="105"/>
        <v>8.9250625029696246E-2</v>
      </c>
      <c r="T444" s="22">
        <f t="shared" si="105"/>
        <v>9.0189110025271801E-2</v>
      </c>
      <c r="U444" s="22">
        <f t="shared" si="105"/>
        <v>9.0756386376235856E-2</v>
      </c>
      <c r="V444" s="22">
        <f t="shared" si="105"/>
        <v>9.1241975995008148E-2</v>
      </c>
      <c r="W444" s="22">
        <f t="shared" si="105"/>
        <v>9.1816227619415533E-2</v>
      </c>
      <c r="X444" s="22">
        <f t="shared" si="105"/>
        <v>9.2510170679410794E-2</v>
      </c>
      <c r="Y444" s="22">
        <f t="shared" si="105"/>
        <v>9.3205336582555712E-2</v>
      </c>
      <c r="Z444" s="22">
        <f t="shared" si="105"/>
        <v>9.4001725839704633E-2</v>
      </c>
      <c r="AA444" s="22">
        <f t="shared" si="105"/>
        <v>9.4869016122447317E-2</v>
      </c>
      <c r="AB444" s="22">
        <f t="shared" si="105"/>
        <v>9.5790122133852532E-2</v>
      </c>
      <c r="AC444" s="22">
        <f t="shared" si="105"/>
        <v>9.671473247430501E-2</v>
      </c>
      <c r="AD444" s="22">
        <f t="shared" si="105"/>
        <v>9.7790682208780219E-2</v>
      </c>
      <c r="AE444" s="22">
        <f t="shared" si="105"/>
        <v>9.8941991144077271E-2</v>
      </c>
      <c r="AF444" s="22">
        <f t="shared" si="105"/>
        <v>0.1001690158795282</v>
      </c>
      <c r="AG444" s="22">
        <f t="shared" si="105"/>
        <v>0.1015927268927518</v>
      </c>
      <c r="AH444" s="22">
        <f t="shared" si="105"/>
        <v>0.1029409355559671</v>
      </c>
      <c r="AI444" s="22">
        <f t="shared" si="105"/>
        <v>0.10434976804643124</v>
      </c>
      <c r="AJ444" s="22">
        <f t="shared" si="105"/>
        <v>0.10590320655274854</v>
      </c>
      <c r="AK444" s="22">
        <f t="shared" si="105"/>
        <v>0.1073662436226855</v>
      </c>
      <c r="AL444" s="22">
        <f t="shared" si="105"/>
        <v>0.10886213747822628</v>
      </c>
      <c r="AM444" s="22">
        <f t="shared" si="105"/>
        <v>0.11037002214389161</v>
      </c>
      <c r="AN444" s="22">
        <f t="shared" si="105"/>
        <v>0.11198109961767445</v>
      </c>
      <c r="AO444" s="22">
        <f t="shared" si="105"/>
        <v>0.11349909182768024</v>
      </c>
      <c r="AP444" s="22">
        <f t="shared" si="105"/>
        <v>0.11504022559618203</v>
      </c>
      <c r="AQ444" s="22">
        <f t="shared" si="105"/>
        <v>0.1166332119939366</v>
      </c>
      <c r="AR444" s="22">
        <f t="shared" si="105"/>
        <v>0.11828633867698118</v>
      </c>
      <c r="AS444" s="22">
        <f t="shared" si="105"/>
        <v>0.11992882982268192</v>
      </c>
      <c r="AT444" s="22">
        <f t="shared" si="105"/>
        <v>0.12014786209757918</v>
      </c>
      <c r="AU444" s="22">
        <f t="shared" si="105"/>
        <v>0.12007917719268496</v>
      </c>
      <c r="AV444" s="22">
        <f t="shared" si="105"/>
        <v>0.1199958046222647</v>
      </c>
      <c r="AW444" s="22">
        <f t="shared" si="105"/>
        <v>0.11978651047256277</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2.7090100081973278E-2</v>
      </c>
      <c r="M445" s="22">
        <f t="shared" si="105"/>
        <v>2.730378356628085E-2</v>
      </c>
      <c r="N445" s="22">
        <f t="shared" si="105"/>
        <v>2.7441097966929517E-2</v>
      </c>
      <c r="O445" s="22">
        <f t="shared" si="105"/>
        <v>2.7532344014183842E-2</v>
      </c>
      <c r="P445" s="22">
        <f t="shared" si="105"/>
        <v>2.757662364319367E-2</v>
      </c>
      <c r="Q445" s="22">
        <f t="shared" si="105"/>
        <v>2.7674453822865853E-2</v>
      </c>
      <c r="R445" s="22">
        <f t="shared" si="105"/>
        <v>2.7786681470952937E-2</v>
      </c>
      <c r="S445" s="22">
        <f t="shared" si="105"/>
        <v>2.6951424468255294E-2</v>
      </c>
      <c r="T445" s="22">
        <f t="shared" si="105"/>
        <v>2.7234823127530002E-2</v>
      </c>
      <c r="U445" s="22">
        <f t="shared" si="105"/>
        <v>2.7406126193705155E-2</v>
      </c>
      <c r="V445" s="22">
        <f t="shared" si="105"/>
        <v>2.7552761939152935E-2</v>
      </c>
      <c r="W445" s="22">
        <f t="shared" si="105"/>
        <v>2.7726171360945087E-2</v>
      </c>
      <c r="X445" s="22">
        <f t="shared" si="105"/>
        <v>2.7935724559709919E-2</v>
      </c>
      <c r="Y445" s="22">
        <f t="shared" si="105"/>
        <v>2.8145647026082365E-2</v>
      </c>
      <c r="Z445" s="22">
        <f t="shared" si="105"/>
        <v>2.8386136377324862E-2</v>
      </c>
      <c r="AA445" s="22">
        <f t="shared" si="105"/>
        <v>2.8648036039535779E-2</v>
      </c>
      <c r="AB445" s="22">
        <f t="shared" si="105"/>
        <v>2.8926186686496342E-2</v>
      </c>
      <c r="AC445" s="22">
        <f t="shared" si="105"/>
        <v>2.9205395551924244E-2</v>
      </c>
      <c r="AD445" s="22">
        <f t="shared" si="105"/>
        <v>2.9530305074862588E-2</v>
      </c>
      <c r="AE445" s="22">
        <f t="shared" si="105"/>
        <v>2.9877971164584224E-2</v>
      </c>
      <c r="AF445" s="22">
        <f t="shared" si="105"/>
        <v>3.0248501505040468E-2</v>
      </c>
      <c r="AG445" s="22">
        <f t="shared" si="105"/>
        <v>3.0678426111448002E-2</v>
      </c>
      <c r="AH445" s="22">
        <f t="shared" si="105"/>
        <v>3.108555092364966E-2</v>
      </c>
      <c r="AI445" s="22">
        <f t="shared" si="105"/>
        <v>3.1510982593652363E-2</v>
      </c>
      <c r="AJ445" s="22">
        <f t="shared" si="105"/>
        <v>3.198008161178427E-2</v>
      </c>
      <c r="AK445" s="22">
        <f t="shared" si="105"/>
        <v>3.2421881689616149E-2</v>
      </c>
      <c r="AL445" s="22">
        <f t="shared" si="105"/>
        <v>3.2873603683122858E-2</v>
      </c>
      <c r="AM445" s="22">
        <f t="shared" si="105"/>
        <v>3.3328946597080022E-2</v>
      </c>
      <c r="AN445" s="22">
        <f t="shared" si="105"/>
        <v>3.3815451121084403E-2</v>
      </c>
      <c r="AO445" s="22">
        <f t="shared" si="105"/>
        <v>3.4273846257003714E-2</v>
      </c>
      <c r="AP445" s="22">
        <f t="shared" si="105"/>
        <v>3.473922955648686E-2</v>
      </c>
      <c r="AQ445" s="22">
        <f t="shared" si="105"/>
        <v>3.5220271034501774E-2</v>
      </c>
      <c r="AR445" s="22">
        <f t="shared" si="105"/>
        <v>3.5719473352913658E-2</v>
      </c>
      <c r="AS445" s="22">
        <f t="shared" si="105"/>
        <v>3.6215464008871552E-2</v>
      </c>
      <c r="AT445" s="22">
        <f t="shared" si="105"/>
        <v>3.6281606199035935E-2</v>
      </c>
      <c r="AU445" s="22">
        <f t="shared" si="105"/>
        <v>3.6260865100295726E-2</v>
      </c>
      <c r="AV445" s="22">
        <f t="shared" si="105"/>
        <v>3.6235688699193122E-2</v>
      </c>
      <c r="AW445" s="22">
        <f t="shared" si="105"/>
        <v>3.617248717578124E-2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1.4564639612104711E-3</v>
      </c>
      <c r="M446" s="22">
        <f t="shared" si="105"/>
        <v>1.4679523755410987E-3</v>
      </c>
      <c r="N446" s="22">
        <f t="shared" si="105"/>
        <v>1.4753349055168039E-3</v>
      </c>
      <c r="O446" s="22">
        <f t="shared" si="105"/>
        <v>1.4802406304505133E-3</v>
      </c>
      <c r="P446" s="22">
        <f t="shared" si="105"/>
        <v>1.4826212670547866E-3</v>
      </c>
      <c r="Q446" s="22">
        <f t="shared" si="105"/>
        <v>1.4878809792957942E-3</v>
      </c>
      <c r="R446" s="22">
        <f t="shared" si="105"/>
        <v>1.4939147526814829E-3</v>
      </c>
      <c r="S446" s="22">
        <f t="shared" si="105"/>
        <v>1.4490082473863142E-3</v>
      </c>
      <c r="T446" s="22">
        <f t="shared" si="105"/>
        <v>1.4642448073340431E-3</v>
      </c>
      <c r="U446" s="22">
        <f t="shared" si="105"/>
        <v>1.4734546936605608E-3</v>
      </c>
      <c r="V446" s="22">
        <f t="shared" si="105"/>
        <v>1.4813383736035544E-3</v>
      </c>
      <c r="W446" s="22">
        <f t="shared" si="105"/>
        <v>1.4906615053974703E-3</v>
      </c>
      <c r="X446" s="22">
        <f t="shared" si="105"/>
        <v>1.5019278603032773E-3</v>
      </c>
      <c r="Y446" s="22">
        <f t="shared" si="105"/>
        <v>1.513214068401244E-3</v>
      </c>
      <c r="Z446" s="22">
        <f t="shared" si="105"/>
        <v>1.526143665267985E-3</v>
      </c>
      <c r="AA446" s="22">
        <f t="shared" si="105"/>
        <v>1.5402243596289937E-3</v>
      </c>
      <c r="AB446" s="22">
        <f t="shared" si="105"/>
        <v>1.5551787670272522E-3</v>
      </c>
      <c r="AC446" s="22">
        <f t="shared" si="105"/>
        <v>1.5701900681636706E-3</v>
      </c>
      <c r="AD446" s="22">
        <f t="shared" si="105"/>
        <v>1.5876584056516031E-3</v>
      </c>
      <c r="AE446" s="22">
        <f t="shared" si="105"/>
        <v>1.6063502203249454E-3</v>
      </c>
      <c r="AF446" s="22">
        <f t="shared" si="105"/>
        <v>1.6262713016711409E-3</v>
      </c>
      <c r="AG446" s="22">
        <f t="shared" si="105"/>
        <v>1.6493856383984103E-3</v>
      </c>
      <c r="AH446" s="22">
        <f t="shared" si="105"/>
        <v>1.6712741738741754E-3</v>
      </c>
      <c r="AI446" s="22">
        <f t="shared" si="105"/>
        <v>1.6941469537251745E-3</v>
      </c>
      <c r="AJ446" s="22">
        <f t="shared" si="105"/>
        <v>1.719367451696055E-3</v>
      </c>
      <c r="AK446" s="22">
        <f t="shared" si="105"/>
        <v>1.7431202576832982E-3</v>
      </c>
      <c r="AL446" s="22">
        <f t="shared" si="105"/>
        <v>1.7674065025490553E-3</v>
      </c>
      <c r="AM446" s="22">
        <f t="shared" si="105"/>
        <v>1.7918874214886084E-3</v>
      </c>
      <c r="AN446" s="22">
        <f t="shared" si="105"/>
        <v>1.8180437038217894E-3</v>
      </c>
      <c r="AO446" s="22">
        <f t="shared" si="105"/>
        <v>1.8426887215013264E-3</v>
      </c>
      <c r="AP446" s="22">
        <f t="shared" si="105"/>
        <v>1.8677094486967004E-3</v>
      </c>
      <c r="AQ446" s="22">
        <f t="shared" si="105"/>
        <v>1.893572017474819E-3</v>
      </c>
      <c r="AR446" s="22">
        <f t="shared" si="105"/>
        <v>1.9204109801925469E-3</v>
      </c>
      <c r="AS446" s="22">
        <f t="shared" si="105"/>
        <v>1.9470772720598308E-3</v>
      </c>
      <c r="AT446" s="22">
        <f t="shared" si="105"/>
        <v>1.950633320800826E-3</v>
      </c>
      <c r="AU446" s="22">
        <f t="shared" si="105"/>
        <v>1.9495182026307342E-3</v>
      </c>
      <c r="AV446" s="22">
        <f t="shared" si="105"/>
        <v>1.9481646262036276E-3</v>
      </c>
      <c r="AW446" s="22">
        <f t="shared" si="105"/>
        <v>1.9447666785820073E-3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3.0040206026371367E-2</v>
      </c>
      <c r="M447" s="22">
        <f t="shared" si="105"/>
        <v>2.994016283719321E-2</v>
      </c>
      <c r="N447" s="22">
        <f t="shared" si="105"/>
        <v>2.9540351153331298E-2</v>
      </c>
      <c r="O447" s="22">
        <f t="shared" si="105"/>
        <v>2.8960014730128859E-2</v>
      </c>
      <c r="P447" s="22">
        <f t="shared" si="105"/>
        <v>2.8211154016296501E-2</v>
      </c>
      <c r="Q447" s="22">
        <f t="shared" si="105"/>
        <v>2.7620505669412019E-2</v>
      </c>
      <c r="R447" s="22">
        <f t="shared" si="105"/>
        <v>2.7061685185942385E-2</v>
      </c>
      <c r="S447" s="22">
        <f t="shared" si="105"/>
        <v>2.3806392540351405E-2</v>
      </c>
      <c r="T447" s="22">
        <f t="shared" si="105"/>
        <v>2.4193083541638325E-2</v>
      </c>
      <c r="U447" s="22">
        <f t="shared" si="105"/>
        <v>2.4244751236175342E-2</v>
      </c>
      <c r="V447" s="22">
        <f t="shared" si="105"/>
        <v>2.4213542757026627E-2</v>
      </c>
      <c r="W447" s="22">
        <f t="shared" si="105"/>
        <v>2.4240806999592503E-2</v>
      </c>
      <c r="X447" s="22">
        <f t="shared" si="105"/>
        <v>2.4348932328445559E-2</v>
      </c>
      <c r="Y447" s="22">
        <f t="shared" si="105"/>
        <v>2.4490511284030972E-2</v>
      </c>
      <c r="Z447" s="22">
        <f t="shared" si="105"/>
        <v>2.4693995717248608E-2</v>
      </c>
      <c r="AA447" s="22">
        <f t="shared" si="105"/>
        <v>2.4933755629167303E-2</v>
      </c>
      <c r="AB447" s="22">
        <f t="shared" si="105"/>
        <v>2.5195456120674233E-2</v>
      </c>
      <c r="AC447" s="22">
        <f t="shared" si="105"/>
        <v>2.5440996600346759E-2</v>
      </c>
      <c r="AD447" s="22">
        <f t="shared" si="105"/>
        <v>2.5598070309367119E-2</v>
      </c>
      <c r="AE447" s="22">
        <f t="shared" si="105"/>
        <v>2.5777319387410531E-2</v>
      </c>
      <c r="AF447" s="22">
        <f t="shared" si="105"/>
        <v>2.5976317402752185E-2</v>
      </c>
      <c r="AG447" s="22">
        <f t="shared" si="105"/>
        <v>2.627372867492429E-2</v>
      </c>
      <c r="AH447" s="22">
        <f t="shared" si="105"/>
        <v>2.6482535929321333E-2</v>
      </c>
      <c r="AI447" s="22">
        <f t="shared" si="105"/>
        <v>2.6724933781653751E-2</v>
      </c>
      <c r="AJ447" s="22">
        <f t="shared" si="105"/>
        <v>2.7019975260661341E-2</v>
      </c>
      <c r="AK447" s="22">
        <f t="shared" si="105"/>
        <v>2.721865824122132E-2</v>
      </c>
      <c r="AL447" s="22">
        <f t="shared" si="105"/>
        <v>2.7399388894615552E-2</v>
      </c>
      <c r="AM447" s="22">
        <f t="shared" si="105"/>
        <v>2.7549495314602303E-2</v>
      </c>
      <c r="AN447" s="22">
        <f t="shared" si="105"/>
        <v>2.7887421185767935E-2</v>
      </c>
      <c r="AO447" s="22">
        <f t="shared" si="105"/>
        <v>2.8140730091611818E-2</v>
      </c>
      <c r="AP447" s="22">
        <f t="shared" si="105"/>
        <v>2.8376706221257122E-2</v>
      </c>
      <c r="AQ447" s="22">
        <f t="shared" si="105"/>
        <v>2.8610530774908279E-2</v>
      </c>
      <c r="AR447" s="22">
        <f t="shared" si="105"/>
        <v>2.884541432086454E-2</v>
      </c>
      <c r="AS447" s="22">
        <f t="shared" si="105"/>
        <v>2.906663219106943E-2</v>
      </c>
      <c r="AT447" s="22">
        <f t="shared" si="105"/>
        <v>2.854486488328653E-2</v>
      </c>
      <c r="AU447" s="22">
        <f t="shared" si="105"/>
        <v>2.7882896926607576E-2</v>
      </c>
      <c r="AV447" s="22">
        <f t="shared" si="105"/>
        <v>2.7220745297735088E-2</v>
      </c>
      <c r="AW447" s="22">
        <f t="shared" si="105"/>
        <v>2.6506822033700889E-2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4.0226293185258929E-2</v>
      </c>
      <c r="L448" s="22">
        <f t="shared" si="105"/>
        <v>3.9877423391049029E-2</v>
      </c>
      <c r="M448" s="22">
        <f t="shared" ref="L448:AW454" si="106">M1551</f>
        <v>3.9744619221572103E-2</v>
      </c>
      <c r="N448" s="22">
        <f t="shared" si="106"/>
        <v>3.9213881856453713E-2</v>
      </c>
      <c r="O448" s="22">
        <f t="shared" si="106"/>
        <v>3.8443503609481157E-2</v>
      </c>
      <c r="P448" s="22">
        <f t="shared" si="106"/>
        <v>3.7449414696768608E-2</v>
      </c>
      <c r="Q448" s="22">
        <f t="shared" si="106"/>
        <v>3.6665347697252743E-2</v>
      </c>
      <c r="R448" s="22">
        <f t="shared" si="106"/>
        <v>3.5923531179771248E-2</v>
      </c>
      <c r="S448" s="22">
        <f t="shared" si="106"/>
        <v>3.1602233150854891E-2</v>
      </c>
      <c r="T448" s="22">
        <f t="shared" si="106"/>
        <v>3.211555322483476E-2</v>
      </c>
      <c r="U448" s="22">
        <f t="shared" si="106"/>
        <v>3.2184140455191405E-2</v>
      </c>
      <c r="V448" s="22">
        <f t="shared" si="106"/>
        <v>3.2142712186180492E-2</v>
      </c>
      <c r="W448" s="22">
        <f t="shared" si="106"/>
        <v>3.2178904605875663E-2</v>
      </c>
      <c r="X448" s="22">
        <f t="shared" si="106"/>
        <v>3.2322437560149811E-2</v>
      </c>
      <c r="Y448" s="22">
        <f t="shared" si="106"/>
        <v>3.2510379145842865E-2</v>
      </c>
      <c r="Z448" s="22">
        <f t="shared" si="106"/>
        <v>3.2780498295151762E-2</v>
      </c>
      <c r="AA448" s="22">
        <f t="shared" si="106"/>
        <v>3.3098771995118695E-2</v>
      </c>
      <c r="AB448" s="22">
        <f t="shared" si="106"/>
        <v>3.3446171120554334E-2</v>
      </c>
      <c r="AC448" s="22">
        <f t="shared" si="106"/>
        <v>3.37721183413872E-2</v>
      </c>
      <c r="AD448" s="22">
        <f t="shared" si="106"/>
        <v>3.398062872219846E-2</v>
      </c>
      <c r="AE448" s="22">
        <f t="shared" si="106"/>
        <v>3.4218576204027212E-2</v>
      </c>
      <c r="AF448" s="22">
        <f t="shared" si="106"/>
        <v>3.4482739775501765E-2</v>
      </c>
      <c r="AG448" s="22">
        <f t="shared" si="106"/>
        <v>3.4877543832813024E-2</v>
      </c>
      <c r="AH448" s="22">
        <f t="shared" si="106"/>
        <v>3.5154728858887874E-2</v>
      </c>
      <c r="AI448" s="22">
        <f t="shared" si="106"/>
        <v>3.5476504341321484E-2</v>
      </c>
      <c r="AJ448" s="22">
        <f t="shared" si="106"/>
        <v>3.5868162573158446E-2</v>
      </c>
      <c r="AK448" s="22">
        <f t="shared" si="106"/>
        <v>3.6131907945924219E-2</v>
      </c>
      <c r="AL448" s="22">
        <f t="shared" si="106"/>
        <v>3.637182217217208E-2</v>
      </c>
      <c r="AM448" s="22">
        <f t="shared" si="106"/>
        <v>3.6571083697152014E-2</v>
      </c>
      <c r="AN448" s="22">
        <f t="shared" si="106"/>
        <v>3.701966960323505E-2</v>
      </c>
      <c r="AO448" s="22">
        <f t="shared" si="106"/>
        <v>3.7355929164111297E-2</v>
      </c>
      <c r="AP448" s="22">
        <f t="shared" si="106"/>
        <v>3.7669180012783451E-2</v>
      </c>
      <c r="AQ448" s="22">
        <f t="shared" si="106"/>
        <v>3.7979574712373218E-2</v>
      </c>
      <c r="AR448" s="22">
        <f t="shared" si="106"/>
        <v>3.8291375190754297E-2</v>
      </c>
      <c r="AS448" s="22">
        <f t="shared" si="106"/>
        <v>3.8585034916792202E-2</v>
      </c>
      <c r="AT448" s="22">
        <f t="shared" si="106"/>
        <v>3.7892405318120319E-2</v>
      </c>
      <c r="AU448" s="22">
        <f t="shared" si="106"/>
        <v>3.7013663792292539E-2</v>
      </c>
      <c r="AV448" s="22">
        <f t="shared" si="106"/>
        <v>3.6134678447437021E-2</v>
      </c>
      <c r="AW448" s="22">
        <f t="shared" si="106"/>
        <v>3.5186967894332989E-2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4.3383434779753489E-2</v>
      </c>
      <c r="M449" s="22">
        <f t="shared" si="106"/>
        <v>4.506300766682491E-2</v>
      </c>
      <c r="N449" s="22">
        <f t="shared" si="106"/>
        <v>4.6315596244033509E-2</v>
      </c>
      <c r="O449" s="22">
        <f t="shared" si="106"/>
        <v>4.7281576900430208E-2</v>
      </c>
      <c r="P449" s="22">
        <f t="shared" si="106"/>
        <v>4.7947144057730852E-2</v>
      </c>
      <c r="Q449" s="22">
        <f t="shared" si="106"/>
        <v>4.8855920576585839E-2</v>
      </c>
      <c r="R449" s="22">
        <f t="shared" si="106"/>
        <v>4.9808583705724545E-2</v>
      </c>
      <c r="S449" s="22">
        <f t="shared" si="106"/>
        <v>4.5587921766798704E-2</v>
      </c>
      <c r="T449" s="22">
        <f t="shared" si="106"/>
        <v>4.7444589873239178E-2</v>
      </c>
      <c r="U449" s="22">
        <f t="shared" si="106"/>
        <v>4.8675693498531999E-2</v>
      </c>
      <c r="V449" s="22">
        <f t="shared" si="106"/>
        <v>4.9753491367982787E-2</v>
      </c>
      <c r="W449" s="22">
        <f t="shared" si="106"/>
        <v>5.0964282749035708E-2</v>
      </c>
      <c r="X449" s="22">
        <f t="shared" si="106"/>
        <v>5.2365476718386338E-2</v>
      </c>
      <c r="Y449" s="22">
        <f t="shared" si="106"/>
        <v>5.3865526657034854E-2</v>
      </c>
      <c r="Z449" s="22">
        <f t="shared" si="106"/>
        <v>5.553440351992113E-2</v>
      </c>
      <c r="AA449" s="22">
        <f t="shared" si="106"/>
        <v>5.7323583582187129E-2</v>
      </c>
      <c r="AB449" s="22">
        <f t="shared" si="106"/>
        <v>5.9206144807574981E-2</v>
      </c>
      <c r="AC449" s="22">
        <f t="shared" si="106"/>
        <v>6.1095317274313235E-2</v>
      </c>
      <c r="AD449" s="22">
        <f t="shared" si="106"/>
        <v>6.3511117536360712E-2</v>
      </c>
      <c r="AE449" s="22">
        <f t="shared" si="106"/>
        <v>6.6080865898967542E-2</v>
      </c>
      <c r="AF449" s="22">
        <f t="shared" si="106"/>
        <v>6.8809225199609456E-2</v>
      </c>
      <c r="AG449" s="22">
        <f t="shared" si="106"/>
        <v>7.192276958910758E-2</v>
      </c>
      <c r="AH449" s="22">
        <f t="shared" si="106"/>
        <v>7.4926099369719654E-2</v>
      </c>
      <c r="AI449" s="22">
        <f t="shared" si="106"/>
        <v>7.8159370531136113E-2</v>
      </c>
      <c r="AJ449" s="22">
        <f t="shared" si="106"/>
        <v>8.1697919874436864E-2</v>
      </c>
      <c r="AK449" s="22">
        <f t="shared" si="106"/>
        <v>8.5100875537397508E-2</v>
      </c>
      <c r="AL449" s="22">
        <f t="shared" si="106"/>
        <v>8.8600884162707408E-2</v>
      </c>
      <c r="AM449" s="22">
        <f t="shared" si="106"/>
        <v>9.2159143373990393E-2</v>
      </c>
      <c r="AN449" s="22">
        <f t="shared" si="106"/>
        <v>9.5921767459323404E-2</v>
      </c>
      <c r="AO449" s="22">
        <f t="shared" si="106"/>
        <v>9.9533530215680496E-2</v>
      </c>
      <c r="AP449" s="22">
        <f t="shared" si="106"/>
        <v>0.10322094567807474</v>
      </c>
      <c r="AQ449" s="22">
        <f t="shared" si="106"/>
        <v>0.10704232453849112</v>
      </c>
      <c r="AR449" s="22">
        <f t="shared" si="106"/>
        <v>0.11101650720311504</v>
      </c>
      <c r="AS449" s="22">
        <f t="shared" si="106"/>
        <v>0.11509316526147187</v>
      </c>
      <c r="AT449" s="22">
        <f t="shared" si="106"/>
        <v>0.11630417184721657</v>
      </c>
      <c r="AU449" s="22">
        <f t="shared" si="106"/>
        <v>0.11692079991573261</v>
      </c>
      <c r="AV449" s="22">
        <f t="shared" si="106"/>
        <v>0.11749526238619695</v>
      </c>
      <c r="AW449" s="22">
        <f t="shared" si="106"/>
        <v>0.1177959214516491</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4.4829106289562513E-3</v>
      </c>
      <c r="T450" s="22">
        <f t="shared" si="106"/>
        <v>4.48965560494188E-3</v>
      </c>
      <c r="U450" s="22">
        <f t="shared" si="106"/>
        <v>4.4971535974653457E-3</v>
      </c>
      <c r="V450" s="22">
        <f t="shared" si="106"/>
        <v>4.505604120735569E-3</v>
      </c>
      <c r="W450" s="22">
        <f t="shared" si="106"/>
        <v>4.5151052075954505E-3</v>
      </c>
      <c r="X450" s="22">
        <f t="shared" si="106"/>
        <v>4.5256339463796754E-3</v>
      </c>
      <c r="Y450" s="22">
        <f t="shared" si="106"/>
        <v>4.5321072345291145E-3</v>
      </c>
      <c r="Z450" s="22">
        <f t="shared" si="106"/>
        <v>4.5394507130689567E-3</v>
      </c>
      <c r="AA450" s="22">
        <f t="shared" si="106"/>
        <v>4.5475979767254163E-3</v>
      </c>
      <c r="AB450" s="22">
        <f t="shared" si="106"/>
        <v>4.5564986955605171E-3</v>
      </c>
      <c r="AC450" s="22">
        <f t="shared" si="106"/>
        <v>4.5660756102727657E-3</v>
      </c>
      <c r="AD450" s="22">
        <f t="shared" si="106"/>
        <v>4.5724598894970733E-3</v>
      </c>
      <c r="AE450" s="22">
        <f t="shared" si="106"/>
        <v>4.5794949947998683E-3</v>
      </c>
      <c r="AF450" s="22">
        <f t="shared" si="106"/>
        <v>4.5871565472346268E-3</v>
      </c>
      <c r="AG450" s="22">
        <f t="shared" si="106"/>
        <v>4.5955325829946797E-3</v>
      </c>
      <c r="AH450" s="22">
        <f t="shared" si="106"/>
        <v>4.6043537276849655E-3</v>
      </c>
      <c r="AI450" s="22">
        <f t="shared" si="106"/>
        <v>4.6099711610644188E-3</v>
      </c>
      <c r="AJ450" s="22">
        <f t="shared" si="106"/>
        <v>4.6161692861023612E-3</v>
      </c>
      <c r="AK450" s="22">
        <f t="shared" si="106"/>
        <v>4.6227164509916301E-3</v>
      </c>
      <c r="AL450" s="22">
        <f t="shared" si="106"/>
        <v>4.6297096077087705E-3</v>
      </c>
      <c r="AM450" s="22">
        <f t="shared" si="106"/>
        <v>4.6371152352036576E-3</v>
      </c>
      <c r="AN450" s="22">
        <f t="shared" si="106"/>
        <v>4.6415070170726727E-3</v>
      </c>
      <c r="AO450" s="22">
        <f t="shared" si="106"/>
        <v>4.6461675491862534E-3</v>
      </c>
      <c r="AP450" s="22">
        <f t="shared" si="106"/>
        <v>4.6511906117678676E-3</v>
      </c>
      <c r="AQ450" s="22">
        <f t="shared" si="106"/>
        <v>4.6565909141927618E-3</v>
      </c>
      <c r="AR450" s="22">
        <f t="shared" si="106"/>
        <v>4.6623652909472532E-3</v>
      </c>
      <c r="AS450" s="22">
        <f t="shared" si="106"/>
        <v>4.6649083535143842E-3</v>
      </c>
      <c r="AT450" s="22">
        <f t="shared" si="106"/>
        <v>4.6664367174679752E-3</v>
      </c>
      <c r="AU450" s="22">
        <f t="shared" si="106"/>
        <v>4.6679770682306323E-3</v>
      </c>
      <c r="AV450" s="22">
        <f t="shared" si="106"/>
        <v>4.6697695871623975E-3</v>
      </c>
      <c r="AW450" s="22">
        <f t="shared" si="106"/>
        <v>4.6717046078673255E-3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3.7289748230975848E-3</v>
      </c>
      <c r="T451" s="22">
        <f t="shared" si="106"/>
        <v>3.7345854291780068E-3</v>
      </c>
      <c r="U451" s="22">
        <f t="shared" si="106"/>
        <v>3.7408224094923528E-3</v>
      </c>
      <c r="V451" s="22">
        <f t="shared" si="106"/>
        <v>3.7478517239545078E-3</v>
      </c>
      <c r="W451" s="22">
        <f t="shared" si="106"/>
        <v>3.755754918246115E-3</v>
      </c>
      <c r="X451" s="22">
        <f t="shared" si="106"/>
        <v>3.7645129339852093E-3</v>
      </c>
      <c r="Y451" s="22">
        <f t="shared" si="106"/>
        <v>3.7698975446834454E-3</v>
      </c>
      <c r="Z451" s="22">
        <f t="shared" si="106"/>
        <v>3.7760059971723601E-3</v>
      </c>
      <c r="AA451" s="22">
        <f t="shared" si="106"/>
        <v>3.7827830542155757E-3</v>
      </c>
      <c r="AB451" s="22">
        <f t="shared" si="106"/>
        <v>3.7901868503629212E-3</v>
      </c>
      <c r="AC451" s="22">
        <f t="shared" si="106"/>
        <v>3.7981531197804411E-3</v>
      </c>
      <c r="AD451" s="22">
        <f t="shared" si="106"/>
        <v>3.8034636910725143E-3</v>
      </c>
      <c r="AE451" s="22">
        <f t="shared" si="106"/>
        <v>3.8093156325282552E-3</v>
      </c>
      <c r="AF451" s="22">
        <f t="shared" si="106"/>
        <v>3.8156886652517962E-3</v>
      </c>
      <c r="AG451" s="22">
        <f t="shared" si="106"/>
        <v>3.8226560195115172E-3</v>
      </c>
      <c r="AH451" s="22">
        <f t="shared" si="106"/>
        <v>3.8299936242918819E-3</v>
      </c>
      <c r="AI451" s="22">
        <f t="shared" si="106"/>
        <v>3.8346663178555475E-3</v>
      </c>
      <c r="AJ451" s="22">
        <f t="shared" si="106"/>
        <v>3.8398220423680111E-3</v>
      </c>
      <c r="AK451" s="22">
        <f t="shared" si="106"/>
        <v>3.8452681052176816E-3</v>
      </c>
      <c r="AL451" s="22">
        <f t="shared" si="106"/>
        <v>3.8510851529999311E-3</v>
      </c>
      <c r="AM451" s="22">
        <f t="shared" si="106"/>
        <v>3.8572453022340698E-3</v>
      </c>
      <c r="AN451" s="22">
        <f t="shared" si="106"/>
        <v>3.8608984743299644E-3</v>
      </c>
      <c r="AO451" s="22">
        <f t="shared" si="106"/>
        <v>3.8647751982605109E-3</v>
      </c>
      <c r="AP451" s="22">
        <f t="shared" si="106"/>
        <v>3.8689534822933655E-3</v>
      </c>
      <c r="AQ451" s="22">
        <f t="shared" si="106"/>
        <v>3.8734455619813856E-3</v>
      </c>
      <c r="AR451" s="22">
        <f t="shared" si="106"/>
        <v>3.8782488041869062E-3</v>
      </c>
      <c r="AS451" s="22">
        <f t="shared" si="106"/>
        <v>3.8803641745503359E-3</v>
      </c>
      <c r="AT451" s="22">
        <f t="shared" si="106"/>
        <v>3.8816354982895724E-3</v>
      </c>
      <c r="AU451" s="22">
        <f t="shared" si="106"/>
        <v>3.8829167928966031E-3</v>
      </c>
      <c r="AV451" s="22">
        <f t="shared" si="106"/>
        <v>3.8844078460358979E-3</v>
      </c>
      <c r="AW451" s="22">
        <f t="shared" si="106"/>
        <v>3.8860174350034411E-3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5.4322987485311551E-4</v>
      </c>
      <c r="L452" s="22">
        <f t="shared" si="106"/>
        <v>5.4464201031358161E-4</v>
      </c>
      <c r="M452" s="22">
        <f t="shared" si="106"/>
        <v>5.4659000127818633E-4</v>
      </c>
      <c r="N452" s="22">
        <f t="shared" si="106"/>
        <v>5.4896316873921192E-4</v>
      </c>
      <c r="O452" s="22">
        <f t="shared" si="106"/>
        <v>5.5175812793145673E-4</v>
      </c>
      <c r="P452" s="22">
        <f t="shared" si="106"/>
        <v>5.5495786726734487E-4</v>
      </c>
      <c r="Q452" s="22">
        <f t="shared" si="106"/>
        <v>5.5840147541839707E-4</v>
      </c>
      <c r="R452" s="22">
        <f t="shared" si="106"/>
        <v>5.620753208024884E-4</v>
      </c>
      <c r="S452" s="22">
        <f t="shared" si="106"/>
        <v>5.6540708222041177E-4</v>
      </c>
      <c r="T452" s="22">
        <f t="shared" si="106"/>
        <v>5.6703451796367857E-4</v>
      </c>
      <c r="U452" s="22">
        <f t="shared" si="106"/>
        <v>5.6875902125281142E-4</v>
      </c>
      <c r="V452" s="22">
        <f t="shared" si="106"/>
        <v>5.7062145320981202E-4</v>
      </c>
      <c r="W452" s="22">
        <f t="shared" si="106"/>
        <v>5.7264263424993431E-4</v>
      </c>
      <c r="X452" s="22">
        <f t="shared" si="106"/>
        <v>5.7481997628860461E-4</v>
      </c>
      <c r="Y452" s="22">
        <f t="shared" si="106"/>
        <v>5.7619508147860592E-4</v>
      </c>
      <c r="Z452" s="22">
        <f t="shared" si="106"/>
        <v>5.7770373840752148E-4</v>
      </c>
      <c r="AA452" s="22">
        <f t="shared" si="106"/>
        <v>5.793345579171859E-4</v>
      </c>
      <c r="AB452" s="22">
        <f t="shared" si="106"/>
        <v>5.8107910018373368E-4</v>
      </c>
      <c r="AC452" s="22">
        <f t="shared" si="106"/>
        <v>5.8292381082324085E-4</v>
      </c>
      <c r="AD452" s="22">
        <f t="shared" si="106"/>
        <v>5.84146805418094E-4</v>
      </c>
      <c r="AE452" s="22">
        <f t="shared" si="106"/>
        <v>5.8546978628344225E-4</v>
      </c>
      <c r="AF452" s="22">
        <f t="shared" si="106"/>
        <v>5.868887967513984E-4</v>
      </c>
      <c r="AG452" s="22">
        <f t="shared" si="106"/>
        <v>5.8842070274036111E-4</v>
      </c>
      <c r="AH452" s="22">
        <f t="shared" si="106"/>
        <v>5.9001592469927011E-4</v>
      </c>
      <c r="AI452" s="22">
        <f t="shared" si="106"/>
        <v>5.9100005640467634E-4</v>
      </c>
      <c r="AJ452" s="22">
        <f t="shared" si="106"/>
        <v>5.9207612635205867E-4</v>
      </c>
      <c r="AK452" s="22">
        <f t="shared" si="106"/>
        <v>5.9320167613261812E-4</v>
      </c>
      <c r="AL452" s="22">
        <f t="shared" si="106"/>
        <v>5.9439496284276454E-4</v>
      </c>
      <c r="AM452" s="22">
        <f t="shared" si="106"/>
        <v>5.9565010910208878E-4</v>
      </c>
      <c r="AN452" s="22">
        <f t="shared" si="106"/>
        <v>5.9633931391522366E-4</v>
      </c>
      <c r="AO452" s="22">
        <f t="shared" si="106"/>
        <v>5.9706677218228225E-4</v>
      </c>
      <c r="AP452" s="22">
        <f t="shared" si="106"/>
        <v>5.9784990336629216E-4</v>
      </c>
      <c r="AQ452" s="22">
        <f t="shared" si="106"/>
        <v>5.9869155998021925E-4</v>
      </c>
      <c r="AR452" s="22">
        <f t="shared" si="106"/>
        <v>5.9959129676664838E-4</v>
      </c>
      <c r="AS452" s="22">
        <f t="shared" si="106"/>
        <v>5.9989391616373721E-4</v>
      </c>
      <c r="AT452" s="22">
        <f t="shared" si="106"/>
        <v>6.0000495126574663E-4</v>
      </c>
      <c r="AU452" s="22">
        <f t="shared" si="106"/>
        <v>6.0011165491844658E-4</v>
      </c>
      <c r="AV452" s="22">
        <f t="shared" si="106"/>
        <v>6.0025778344359828E-4</v>
      </c>
      <c r="AW452" s="22">
        <f t="shared" si="106"/>
        <v>6.0042361794918314E-4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6.6992563985089938E-3</v>
      </c>
      <c r="L453" s="22">
        <f t="shared" si="106"/>
        <v>6.716671231449923E-3</v>
      </c>
      <c r="M453" s="22">
        <f t="shared" si="106"/>
        <v>6.7406943780734287E-3</v>
      </c>
      <c r="N453" s="22">
        <f t="shared" si="106"/>
        <v>6.769960915195136E-3</v>
      </c>
      <c r="O453" s="22">
        <f t="shared" si="106"/>
        <v>6.8044291009834827E-3</v>
      </c>
      <c r="P453" s="22">
        <f t="shared" si="106"/>
        <v>6.8438891439814974E-3</v>
      </c>
      <c r="Q453" s="22">
        <f t="shared" si="106"/>
        <v>6.8863566425632549E-3</v>
      </c>
      <c r="R453" s="22">
        <f t="shared" si="106"/>
        <v>6.9316634884048281E-3</v>
      </c>
      <c r="S453" s="22">
        <f t="shared" si="106"/>
        <v>6.9727516630994982E-3</v>
      </c>
      <c r="T453" s="22">
        <f t="shared" si="106"/>
        <v>6.9928216368269E-3</v>
      </c>
      <c r="U453" s="22">
        <f t="shared" si="106"/>
        <v>7.0140886735433504E-3</v>
      </c>
      <c r="V453" s="22">
        <f t="shared" si="106"/>
        <v>7.0370566835558646E-3</v>
      </c>
      <c r="W453" s="22">
        <f t="shared" si="106"/>
        <v>7.061982429805087E-3</v>
      </c>
      <c r="X453" s="22">
        <f t="shared" si="106"/>
        <v>7.0888339953384602E-3</v>
      </c>
      <c r="Y453" s="22">
        <f t="shared" si="106"/>
        <v>7.1057921610601614E-3</v>
      </c>
      <c r="Z453" s="22">
        <f t="shared" si="106"/>
        <v>7.1243973226170904E-3</v>
      </c>
      <c r="AA453" s="22">
        <f t="shared" si="106"/>
        <v>7.1445090258585361E-3</v>
      </c>
      <c r="AB453" s="22">
        <f t="shared" si="106"/>
        <v>7.1660231886147702E-3</v>
      </c>
      <c r="AC453" s="22">
        <f t="shared" si="106"/>
        <v>7.1887726545907674E-3</v>
      </c>
      <c r="AD453" s="22">
        <f t="shared" si="106"/>
        <v>7.203854951688524E-3</v>
      </c>
      <c r="AE453" s="22">
        <f t="shared" si="106"/>
        <v>7.2201703062696491E-3</v>
      </c>
      <c r="AF453" s="22">
        <f t="shared" si="106"/>
        <v>7.2376699236454027E-3</v>
      </c>
      <c r="AG453" s="22">
        <f t="shared" si="106"/>
        <v>7.2565617988414174E-3</v>
      </c>
      <c r="AH453" s="22">
        <f t="shared" si="106"/>
        <v>7.2762345035470499E-3</v>
      </c>
      <c r="AI453" s="22">
        <f t="shared" si="106"/>
        <v>7.2883710794785584E-3</v>
      </c>
      <c r="AJ453" s="22">
        <f t="shared" si="106"/>
        <v>7.3016414624489231E-3</v>
      </c>
      <c r="AK453" s="22">
        <f t="shared" si="106"/>
        <v>7.3155220439822801E-3</v>
      </c>
      <c r="AL453" s="22">
        <f t="shared" si="106"/>
        <v>7.3302379754843251E-3</v>
      </c>
      <c r="AM453" s="22">
        <f t="shared" si="106"/>
        <v>7.345716775524762E-3</v>
      </c>
      <c r="AN453" s="22">
        <f t="shared" si="106"/>
        <v>7.3542162339824248E-3</v>
      </c>
      <c r="AO453" s="22">
        <f t="shared" si="106"/>
        <v>7.3631874442855383E-3</v>
      </c>
      <c r="AP453" s="22">
        <f t="shared" si="106"/>
        <v>7.3728452279204493E-3</v>
      </c>
      <c r="AQ453" s="22">
        <f t="shared" si="106"/>
        <v>7.3832247628415025E-3</v>
      </c>
      <c r="AR453" s="22">
        <f t="shared" si="106"/>
        <v>7.3943205580149366E-3</v>
      </c>
      <c r="AS453" s="22">
        <f t="shared" si="106"/>
        <v>7.3980525415197253E-3</v>
      </c>
      <c r="AT453" s="22">
        <f t="shared" si="106"/>
        <v>7.3994218561543382E-3</v>
      </c>
      <c r="AU453" s="22">
        <f t="shared" si="106"/>
        <v>7.4007377541952706E-3</v>
      </c>
      <c r="AV453" s="22">
        <f t="shared" si="106"/>
        <v>7.402539850328866E-3</v>
      </c>
      <c r="AW453" s="22">
        <f t="shared" si="106"/>
        <v>7.4045849658942297E-3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2.6729002214214585E-2</v>
      </c>
      <c r="M456" s="22">
        <f t="shared" si="107"/>
        <v>2.6740992333189318E-2</v>
      </c>
      <c r="N456" s="22">
        <f t="shared" si="107"/>
        <v>2.6495489531984443E-2</v>
      </c>
      <c r="O456" s="22">
        <f t="shared" si="107"/>
        <v>2.609452683304701E-2</v>
      </c>
      <c r="P456" s="22">
        <f t="shared" si="107"/>
        <v>2.5544514050244028E-2</v>
      </c>
      <c r="Q456" s="22">
        <f t="shared" si="107"/>
        <v>2.5145143775072754E-2</v>
      </c>
      <c r="R456" s="22">
        <f t="shared" si="107"/>
        <v>2.4781112413324518E-2</v>
      </c>
      <c r="S456" s="22">
        <f t="shared" si="107"/>
        <v>2.1880479511974839E-2</v>
      </c>
      <c r="T456" s="22">
        <f t="shared" si="107"/>
        <v>2.2157176233354871E-2</v>
      </c>
      <c r="U456" s="22">
        <f t="shared" si="107"/>
        <v>2.2121902898777659E-2</v>
      </c>
      <c r="V456" s="22">
        <f t="shared" si="107"/>
        <v>2.2012548787333792E-2</v>
      </c>
      <c r="W456" s="22">
        <f t="shared" si="107"/>
        <v>2.1961582225571961E-2</v>
      </c>
      <c r="X456" s="22">
        <f t="shared" si="107"/>
        <v>2.1989455688781814E-2</v>
      </c>
      <c r="Y456" s="22">
        <f t="shared" si="107"/>
        <v>2.2059184434067524E-2</v>
      </c>
      <c r="Z456" s="22">
        <f t="shared" si="107"/>
        <v>2.2189076744054705E-2</v>
      </c>
      <c r="AA456" s="22">
        <f t="shared" si="107"/>
        <v>2.2354932911608817E-2</v>
      </c>
      <c r="AB456" s="22">
        <f t="shared" si="107"/>
        <v>2.2543206182629286E-2</v>
      </c>
      <c r="AC456" s="22">
        <f t="shared" si="107"/>
        <v>2.2718361707734662E-2</v>
      </c>
      <c r="AD456" s="22">
        <f t="shared" si="107"/>
        <v>2.3020347598077539E-2</v>
      </c>
      <c r="AE456" s="22">
        <f t="shared" si="107"/>
        <v>2.3354103133938115E-2</v>
      </c>
      <c r="AF456" s="22">
        <f t="shared" si="107"/>
        <v>2.371825576874538E-2</v>
      </c>
      <c r="AG456" s="22">
        <f t="shared" si="107"/>
        <v>2.4189134778027799E-2</v>
      </c>
      <c r="AH456" s="22">
        <f t="shared" si="107"/>
        <v>2.4589005635902859E-2</v>
      </c>
      <c r="AI456" s="22">
        <f t="shared" si="107"/>
        <v>2.5040506952968489E-2</v>
      </c>
      <c r="AJ456" s="22">
        <f t="shared" si="107"/>
        <v>2.5558770959666043E-2</v>
      </c>
      <c r="AK456" s="22">
        <f t="shared" si="107"/>
        <v>2.5998066125161857E-2</v>
      </c>
      <c r="AL456" s="22">
        <f t="shared" si="107"/>
        <v>2.6435110118439676E-2</v>
      </c>
      <c r="AM456" s="22">
        <f t="shared" si="107"/>
        <v>2.6857367489303636E-2</v>
      </c>
      <c r="AN456" s="22">
        <f t="shared" si="107"/>
        <v>2.7347857914930294E-2</v>
      </c>
      <c r="AO456" s="22">
        <f t="shared" si="107"/>
        <v>2.7761887760397373E-2</v>
      </c>
      <c r="AP456" s="22">
        <f t="shared" si="107"/>
        <v>2.8167703132600332E-2</v>
      </c>
      <c r="AQ456" s="22">
        <f t="shared" si="107"/>
        <v>2.8581117639726164E-2</v>
      </c>
      <c r="AR456" s="22">
        <f t="shared" si="107"/>
        <v>2.9005853032834639E-2</v>
      </c>
      <c r="AS456" s="22">
        <f t="shared" si="107"/>
        <v>2.9431025586438758E-2</v>
      </c>
      <c r="AT456" s="22">
        <f t="shared" si="107"/>
        <v>2.9082103991450552E-2</v>
      </c>
      <c r="AU456" s="22">
        <f t="shared" si="107"/>
        <v>2.8584700910699923E-2</v>
      </c>
      <c r="AV456" s="22">
        <f t="shared" si="107"/>
        <v>2.8085546854150392E-2</v>
      </c>
      <c r="AW456" s="22">
        <f t="shared" si="107"/>
        <v>2.7528749363619823E-2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3.9947810410006996E-3</v>
      </c>
      <c r="M457" s="22">
        <f t="shared" si="107"/>
        <v>3.9965730233416695E-3</v>
      </c>
      <c r="N457" s="22">
        <f t="shared" si="107"/>
        <v>3.9598814204188995E-3</v>
      </c>
      <c r="O457" s="22">
        <f t="shared" si="107"/>
        <v>3.8999555700251309E-3</v>
      </c>
      <c r="P457" s="22">
        <f t="shared" si="107"/>
        <v>3.8177534504158584E-3</v>
      </c>
      <c r="Q457" s="22">
        <f t="shared" si="107"/>
        <v>3.7580655955978047E-3</v>
      </c>
      <c r="R457" s="22">
        <f t="shared" si="107"/>
        <v>3.7036593154610876E-3</v>
      </c>
      <c r="S457" s="22">
        <f t="shared" si="107"/>
        <v>3.2701454405940208E-3</v>
      </c>
      <c r="T457" s="22">
        <f t="shared" si="107"/>
        <v>3.3114991285400747E-3</v>
      </c>
      <c r="U457" s="22">
        <f t="shared" si="107"/>
        <v>3.3062273549402735E-3</v>
      </c>
      <c r="V457" s="22">
        <f t="shared" si="107"/>
        <v>3.2898838443351855E-3</v>
      </c>
      <c r="W457" s="22">
        <f t="shared" si="107"/>
        <v>3.2822666406319028E-3</v>
      </c>
      <c r="X457" s="22">
        <f t="shared" si="107"/>
        <v>3.2864324670060186E-3</v>
      </c>
      <c r="Y457" s="22">
        <f t="shared" si="107"/>
        <v>3.2968537714545615E-3</v>
      </c>
      <c r="Z457" s="22">
        <f t="shared" si="107"/>
        <v>3.316266816997752E-3</v>
      </c>
      <c r="AA457" s="22">
        <f t="shared" si="107"/>
        <v>3.3410548382028925E-3</v>
      </c>
      <c r="AB457" s="22">
        <f t="shared" si="107"/>
        <v>3.3691932059418794E-3</v>
      </c>
      <c r="AC457" s="22">
        <f t="shared" si="107"/>
        <v>3.3953710619392626E-3</v>
      </c>
      <c r="AD457" s="22">
        <f t="shared" si="107"/>
        <v>3.440504340754658E-3</v>
      </c>
      <c r="AE457" s="22">
        <f t="shared" si="107"/>
        <v>3.4903857495816515E-3</v>
      </c>
      <c r="AF457" s="22">
        <f t="shared" si="107"/>
        <v>3.5448101545744008E-3</v>
      </c>
      <c r="AG457" s="22">
        <f t="shared" si="107"/>
        <v>3.615185341938719E-3</v>
      </c>
      <c r="AH457" s="22">
        <f t="shared" si="107"/>
        <v>3.6749480113075911E-3</v>
      </c>
      <c r="AI457" s="22">
        <f t="shared" si="107"/>
        <v>3.7424271071206574E-3</v>
      </c>
      <c r="AJ457" s="22">
        <f t="shared" si="107"/>
        <v>3.8198842157547912E-3</v>
      </c>
      <c r="AK457" s="22">
        <f t="shared" si="107"/>
        <v>3.8855390420914327E-3</v>
      </c>
      <c r="AL457" s="22">
        <f t="shared" si="107"/>
        <v>3.950857419651406E-3</v>
      </c>
      <c r="AM457" s="22">
        <f t="shared" si="107"/>
        <v>4.0139658636565885E-3</v>
      </c>
      <c r="AN457" s="22">
        <f t="shared" si="107"/>
        <v>4.0872720737942696E-3</v>
      </c>
      <c r="AO457" s="22">
        <f t="shared" si="107"/>
        <v>4.149150873602246E-3</v>
      </c>
      <c r="AP457" s="22">
        <f t="shared" si="107"/>
        <v>4.2098019799185482E-3</v>
      </c>
      <c r="AQ457" s="22">
        <f t="shared" si="107"/>
        <v>4.2715888143804292E-3</v>
      </c>
      <c r="AR457" s="22">
        <f t="shared" si="107"/>
        <v>4.3350676110161437E-3</v>
      </c>
      <c r="AS457" s="22">
        <f t="shared" si="107"/>
        <v>4.3986117434412714E-3</v>
      </c>
      <c r="AT457" s="22">
        <f t="shared" si="107"/>
        <v>4.3464636923736064E-3</v>
      </c>
      <c r="AU457" s="22">
        <f t="shared" si="107"/>
        <v>4.272124351877714E-3</v>
      </c>
      <c r="AV457" s="22">
        <f t="shared" si="107"/>
        <v>4.1975233194238258E-3</v>
      </c>
      <c r="AW457" s="22">
        <f t="shared" si="107"/>
        <v>4.1143071918249676E-3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1.6726645268412749E-2</v>
      </c>
      <c r="L458" s="22">
        <f t="shared" si="107"/>
        <v>1.7066731126843742E-2</v>
      </c>
      <c r="M458" s="22">
        <f t="shared" si="107"/>
        <v>1.7464259263446445E-2</v>
      </c>
      <c r="N458" s="22">
        <f t="shared" si="107"/>
        <v>1.77694513935726E-2</v>
      </c>
      <c r="O458" s="22">
        <f t="shared" si="107"/>
        <v>1.8014444056791572E-2</v>
      </c>
      <c r="P458" s="22">
        <f t="shared" si="107"/>
        <v>1.8197780265539368E-2</v>
      </c>
      <c r="Q458" s="22">
        <f t="shared" si="107"/>
        <v>1.8432867891885713E-2</v>
      </c>
      <c r="R458" s="22">
        <f t="shared" si="107"/>
        <v>1.8677293946611211E-2</v>
      </c>
      <c r="S458" s="22">
        <f t="shared" si="107"/>
        <v>1.7845993431000365E-2</v>
      </c>
      <c r="T458" s="22">
        <f t="shared" si="107"/>
        <v>1.8290178782359352E-2</v>
      </c>
      <c r="U458" s="22">
        <f t="shared" si="107"/>
        <v>1.8604006628477995E-2</v>
      </c>
      <c r="V458" s="22">
        <f t="shared" si="107"/>
        <v>1.8885960915513943E-2</v>
      </c>
      <c r="W458" s="22">
        <f t="shared" si="107"/>
        <v>1.9195221496124446E-2</v>
      </c>
      <c r="X458" s="22">
        <f t="shared" si="107"/>
        <v>1.9543372703744517E-2</v>
      </c>
      <c r="Y458" s="22">
        <f t="shared" si="107"/>
        <v>1.9898482048221148E-2</v>
      </c>
      <c r="Z458" s="22">
        <f t="shared" si="107"/>
        <v>2.0287327925180291E-2</v>
      </c>
      <c r="AA458" s="22">
        <f t="shared" si="107"/>
        <v>2.0699779230193723E-2</v>
      </c>
      <c r="AB458" s="22">
        <f t="shared" si="107"/>
        <v>2.1130197399073566E-2</v>
      </c>
      <c r="AC458" s="22">
        <f t="shared" si="107"/>
        <v>2.156088170400108E-2</v>
      </c>
      <c r="AD458" s="22">
        <f t="shared" si="107"/>
        <v>2.205263690339446E-2</v>
      </c>
      <c r="AE458" s="22">
        <f t="shared" si="107"/>
        <v>2.257145142762864E-2</v>
      </c>
      <c r="AF458" s="22">
        <f t="shared" si="107"/>
        <v>2.3117850213097563E-2</v>
      </c>
      <c r="AG458" s="22">
        <f t="shared" si="107"/>
        <v>2.3736368343564129E-2</v>
      </c>
      <c r="AH458" s="22">
        <f t="shared" si="107"/>
        <v>2.4328143644126953E-2</v>
      </c>
      <c r="AI458" s="22">
        <f t="shared" si="107"/>
        <v>2.4950098354995447E-2</v>
      </c>
      <c r="AJ458" s="22">
        <f t="shared" si="107"/>
        <v>2.5626478140536261E-2</v>
      </c>
      <c r="AK458" s="22">
        <f t="shared" si="107"/>
        <v>2.6270775721860345E-2</v>
      </c>
      <c r="AL458" s="22">
        <f t="shared" si="107"/>
        <v>2.6928478044535919E-2</v>
      </c>
      <c r="AM458" s="22">
        <f t="shared" si="107"/>
        <v>2.7591927758153049E-2</v>
      </c>
      <c r="AN458" s="22">
        <f t="shared" si="107"/>
        <v>2.8302133162204045E-2</v>
      </c>
      <c r="AO458" s="22">
        <f t="shared" si="107"/>
        <v>2.8978996526657606E-2</v>
      </c>
      <c r="AP458" s="22">
        <f t="shared" si="107"/>
        <v>2.9666000364759599E-2</v>
      </c>
      <c r="AQ458" s="22">
        <f t="shared" si="107"/>
        <v>3.0374094636708027E-2</v>
      </c>
      <c r="AR458" s="22">
        <f t="shared" si="107"/>
        <v>3.1106612327043159E-2</v>
      </c>
      <c r="AS458" s="22">
        <f t="shared" si="107"/>
        <v>3.1843779401927626E-2</v>
      </c>
      <c r="AT458" s="22">
        <f t="shared" si="107"/>
        <v>3.2038734235922399E-2</v>
      </c>
      <c r="AU458" s="22">
        <f t="shared" si="107"/>
        <v>3.2121782698094313E-2</v>
      </c>
      <c r="AV458" s="22">
        <f t="shared" si="107"/>
        <v>3.2196953702536175E-2</v>
      </c>
      <c r="AW458" s="22">
        <f t="shared" si="107"/>
        <v>3.2221365142401308E-2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7.7585797913229351E-2</v>
      </c>
      <c r="L459" s="22">
        <f t="shared" si="107"/>
        <v>7.8607464197542484E-2</v>
      </c>
      <c r="M459" s="22">
        <f t="shared" si="107"/>
        <v>8.0248553313821205E-2</v>
      </c>
      <c r="N459" s="22">
        <f t="shared" si="107"/>
        <v>8.0719757945382359E-2</v>
      </c>
      <c r="O459" s="22">
        <f t="shared" si="107"/>
        <v>8.0430818839717769E-2</v>
      </c>
      <c r="P459" s="22">
        <f t="shared" si="107"/>
        <v>7.9384810131347294E-2</v>
      </c>
      <c r="Q459" s="22">
        <f t="shared" si="107"/>
        <v>7.8944464359385638E-2</v>
      </c>
      <c r="R459" s="22">
        <f t="shared" si="107"/>
        <v>7.8604018955287361E-2</v>
      </c>
      <c r="S459" s="22">
        <f t="shared" si="107"/>
        <v>6.6259101712708143E-2</v>
      </c>
      <c r="T459" s="22">
        <f t="shared" si="107"/>
        <v>6.8883299906211906E-2</v>
      </c>
      <c r="U459" s="22">
        <f t="shared" si="107"/>
        <v>7.0028116503840471E-2</v>
      </c>
      <c r="V459" s="22">
        <f t="shared" si="107"/>
        <v>7.0801620718195415E-2</v>
      </c>
      <c r="W459" s="22">
        <f t="shared" si="107"/>
        <v>7.184918663209211E-2</v>
      </c>
      <c r="X459" s="22">
        <f t="shared" si="107"/>
        <v>7.3286712745822241E-2</v>
      </c>
      <c r="Y459" s="22">
        <f t="shared" si="107"/>
        <v>7.5008223864134499E-2</v>
      </c>
      <c r="Z459" s="22">
        <f t="shared" si="107"/>
        <v>7.7052862322542437E-2</v>
      </c>
      <c r="AA459" s="22">
        <f t="shared" si="107"/>
        <v>7.930760435715456E-2</v>
      </c>
      <c r="AB459" s="22">
        <f t="shared" si="107"/>
        <v>8.170950892950328E-2</v>
      </c>
      <c r="AC459" s="22">
        <f t="shared" si="107"/>
        <v>8.4074028695274361E-2</v>
      </c>
      <c r="AD459" s="22">
        <f t="shared" si="107"/>
        <v>8.7213018718342278E-2</v>
      </c>
      <c r="AE459" s="22">
        <f t="shared" si="107"/>
        <v>9.0579194729692017E-2</v>
      </c>
      <c r="AF459" s="22">
        <f t="shared" si="107"/>
        <v>9.4173498616095905E-2</v>
      </c>
      <c r="AG459" s="22">
        <f t="shared" si="107"/>
        <v>9.8435430249938838E-2</v>
      </c>
      <c r="AH459" s="22">
        <f t="shared" si="107"/>
        <v>0.10237369040380326</v>
      </c>
      <c r="AI459" s="22">
        <f t="shared" si="107"/>
        <v>0.10673409977895588</v>
      </c>
      <c r="AJ459" s="22">
        <f t="shared" si="107"/>
        <v>0.11157065419328152</v>
      </c>
      <c r="AK459" s="22">
        <f t="shared" si="107"/>
        <v>0.11603521591266473</v>
      </c>
      <c r="AL459" s="22">
        <f t="shared" si="107"/>
        <v>0.12057416862501522</v>
      </c>
      <c r="AM459" s="22">
        <f t="shared" si="107"/>
        <v>0.12511327955312401</v>
      </c>
      <c r="AN459" s="22">
        <f t="shared" si="107"/>
        <v>0.13020880110613473</v>
      </c>
      <c r="AO459" s="22">
        <f t="shared" si="107"/>
        <v>0.13493081320717418</v>
      </c>
      <c r="AP459" s="22">
        <f t="shared" si="107"/>
        <v>0.13969598968791935</v>
      </c>
      <c r="AQ459" s="22">
        <f t="shared" si="107"/>
        <v>0.14460664392099515</v>
      </c>
      <c r="AR459" s="22">
        <f t="shared" si="107"/>
        <v>0.1496918428470268</v>
      </c>
      <c r="AS459" s="22">
        <f t="shared" si="107"/>
        <v>0.15493069239798449</v>
      </c>
      <c r="AT459" s="22">
        <f t="shared" si="107"/>
        <v>0.15512169139431425</v>
      </c>
      <c r="AU459" s="22">
        <f t="shared" si="107"/>
        <v>0.1542891540660751</v>
      </c>
      <c r="AV459" s="22">
        <f t="shared" si="107"/>
        <v>0.15339716595782951</v>
      </c>
      <c r="AW459" s="22">
        <f t="shared" si="107"/>
        <v>0.15205748870156399</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73.83596289834658</v>
      </c>
      <c r="P462" s="93">
        <f>IF('Net zero activities &amp; levers'!$C$8="Off",('Activity data'!AI5*EF!$H4)*kgtoGg,IF('Net zero activities &amp; levers'!$C$8="On",(('Net zero supporting data'!G132*EF!$H4)+('Net zero supporting data'!G122*'Net zero supporting data'!G142))*kgtoGg,"ERROR"))</f>
        <v>73.954711561483919</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72.278058710529962</v>
      </c>
      <c r="T462" s="93">
        <f>IF('Net zero activities &amp; levers'!$C$8="Off",('Activity data'!AM5*EF!$H4)*kgtoGg,IF('Net zero activities &amp; levers'!$C$8="On",(('Net zero supporting data'!K132*EF!$H4)+('Net zero supporting data'!K122*'Net zero supporting data'!K142))*kgtoGg,"ERROR"))</f>
        <v>73.03807438085822</v>
      </c>
      <c r="U462" s="93">
        <f>IF('Net zero activities &amp; levers'!$C$8="Off",('Activity data'!AN5*EF!$H4)*kgtoGg,IF('Net zero activities &amp; levers'!$C$8="On",(('Net zero supporting data'!L132*EF!$H4)+('Net zero supporting data'!L122*'Net zero supporting data'!L142))*kgtoGg,"ERROR"))</f>
        <v>73.497473218529493</v>
      </c>
      <c r="V462" s="93">
        <f>IF('Net zero activities &amp; levers'!$C$8="Off",('Activity data'!AO5*EF!$H4)*kgtoGg,IF('Net zero activities &amp; levers'!$C$8="On",(('Net zero supporting data'!M132*EF!$H4)+('Net zero supporting data'!M122*'Net zero supporting data'!M142))*kgtoGg,"ERROR"))</f>
        <v>73.890719483899275</v>
      </c>
      <c r="W462" s="93">
        <f>IF('Net zero activities &amp; levers'!$C$8="Off",('Activity data'!AP5*EF!$H4)*kgtoGg,IF('Net zero activities &amp; levers'!$C$8="On",(('Net zero supporting data'!N132*EF!$H4)+('Net zero supporting data'!N122*'Net zero supporting data'!N142))*kgtoGg,"ERROR"))</f>
        <v>74.35576712485107</v>
      </c>
      <c r="X462" s="93">
        <f>IF('Net zero activities &amp; levers'!$C$8="Off",('Activity data'!AQ5*EF!$H4)*kgtoGg,IF('Net zero activities &amp; levers'!$C$8="On",(('Net zero supporting data'!O132*EF!$H4)+('Net zero supporting data'!O122*'Net zero supporting data'!O142))*kgtoGg,"ERROR"))</f>
        <v>74.917744782883318</v>
      </c>
      <c r="Y462" s="93">
        <f>IF('Net zero activities &amp; levers'!$C$8="Off",('Activity data'!AR5*EF!$H4)*kgtoGg,IF('Net zero activities &amp; levers'!$C$8="On",(('Net zero supporting data'!P132*EF!$H4)+('Net zero supporting data'!P122*'Net zero supporting data'!P142))*kgtoGg,"ERROR"))</f>
        <v>75.480712739066789</v>
      </c>
      <c r="Z462" s="93">
        <f>IF('Net zero activities &amp; levers'!$C$8="Off",('Activity data'!AS5*EF!$H4)*kgtoGg,IF('Net zero activities &amp; levers'!$C$8="On",(('Net zero supporting data'!Q132*EF!$H4)+('Net zero supporting data'!Q122*'Net zero supporting data'!Q142))*kgtoGg,"ERROR"))</f>
        <v>76.125654659254948</v>
      </c>
      <c r="AA462" s="93">
        <f>IF('Net zero activities &amp; levers'!$C$8="Off",('Activity data'!AT5*EF!$H4)*kgtoGg,IF('Net zero activities &amp; levers'!$C$8="On",(('Net zero supporting data'!R132*EF!$H4)+('Net zero supporting data'!R122*'Net zero supporting data'!R142))*kgtoGg,"ERROR"))</f>
        <v>76.828014535774486</v>
      </c>
      <c r="AB462" s="93">
        <f>IF('Net zero activities &amp; levers'!$C$8="Off",('Activity data'!AU5*EF!$H4)*kgtoGg,IF('Net zero activities &amp; levers'!$C$8="On",(('Net zero supporting data'!S132*EF!$H4)+('Net zero supporting data'!S122*'Net zero supporting data'!S142))*kgtoGg,"ERROR"))</f>
        <v>77.573956139531504</v>
      </c>
      <c r="AC462" s="93">
        <f>IF('Net zero activities &amp; levers'!$C$8="Off",('Activity data'!AV5*EF!$H4)*kgtoGg,IF('Net zero activities &amp; levers'!$C$8="On",(('Net zero supporting data'!T132*EF!$H4)+('Net zero supporting data'!T122*'Net zero supporting data'!T142))*kgtoGg,"ERROR"))</f>
        <v>78.322735662916926</v>
      </c>
      <c r="AD462" s="93">
        <f>IF('Net zero activities &amp; levers'!$C$8="Off",('Activity data'!AW5*EF!$H4)*kgtoGg,IF('Net zero activities &amp; levers'!$C$8="On",(('Net zero supporting data'!U132*EF!$H4)+('Net zero supporting data'!U122*'Net zero supporting data'!U142))*kgtoGg,"ERROR"))</f>
        <v>79.194074749361434</v>
      </c>
      <c r="AE462" s="93">
        <f>IF('Net zero activities &amp; levers'!$C$8="Off",('Activity data'!AX5*EF!$H4)*kgtoGg,IF('Net zero activities &amp; levers'!$C$8="On",(('Net zero supporting data'!V132*EF!$H4)+('Net zero supporting data'!V122*'Net zero supporting data'!V142))*kgtoGg,"ERROR"))</f>
        <v>80.126442167423448</v>
      </c>
      <c r="AF462" s="93">
        <f>IF('Net zero activities &amp; levers'!$C$8="Off",('Activity data'!AY5*EF!$H4)*kgtoGg,IF('Net zero activities &amp; levers'!$C$8="On",(('Net zero supporting data'!W132*EF!$H4)+('Net zero supporting data'!W122*'Net zero supporting data'!W142))*kgtoGg,"ERROR"))</f>
        <v>81.120126702839158</v>
      </c>
      <c r="AG462" s="93">
        <f>IF('Net zero activities &amp; levers'!$C$8="Off",('Activity data'!AZ5*EF!$H4)*kgtoGg,IF('Net zero activities &amp; levers'!$C$8="On",(('Net zero supporting data'!X132*EF!$H4)+('Net zero supporting data'!X122*'Net zero supporting data'!X142))*kgtoGg,"ERROR"))</f>
        <v>82.27309418252193</v>
      </c>
      <c r="AH462" s="93">
        <f>IF('Net zero activities &amp; levers'!$C$8="Off",('Activity data'!BA5*EF!$H4)*kgtoGg,IF('Net zero activities &amp; levers'!$C$8="On",(('Net zero supporting data'!Y132*EF!$H4)+('Net zero supporting data'!Y122*'Net zero supporting data'!Y142))*kgtoGg,"ERROR"))</f>
        <v>83.364917403720654</v>
      </c>
      <c r="AI462" s="93">
        <f>IF('Net zero activities &amp; levers'!$C$8="Off",('Activity data'!BB5*EF!$H4)*kgtoGg,IF('Net zero activities &amp; levers'!$C$8="On",(('Net zero supporting data'!Z132*EF!$H4)+('Net zero supporting data'!Z122*'Net zero supporting data'!Z142))*kgtoGg,"ERROR"))</f>
        <v>84.505835771801443</v>
      </c>
      <c r="AJ462" s="93">
        <f>IF('Net zero activities &amp; levers'!$C$8="Off",('Activity data'!BC5*EF!$H4)*kgtoGg,IF('Net zero activities &amp; levers'!$C$8="On",(('Net zero supporting data'!AA132*EF!$H4)+('Net zero supporting data'!AA122*'Net zero supporting data'!AA142))*kgtoGg,"ERROR"))</f>
        <v>85.763860794320209</v>
      </c>
      <c r="AK462" s="93">
        <f>IF('Net zero activities &amp; levers'!$C$8="Off",('Activity data'!BD5*EF!$H4)*kgtoGg,IF('Net zero activities &amp; levers'!$C$8="On",(('Net zero supporting data'!AB132*EF!$H4)+('Net zero supporting data'!AB122*'Net zero supporting data'!AB142))*kgtoGg,"ERROR"))</f>
        <v>86.948675793670645</v>
      </c>
      <c r="AL462" s="93">
        <f>IF('Net zero activities &amp; levers'!$C$8="Off",('Activity data'!BE5*EF!$H4)*kgtoGg,IF('Net zero activities &amp; levers'!$C$8="On",(('Net zero supporting data'!AC132*EF!$H4)+('Net zero supporting data'!AC122*'Net zero supporting data'!AC142))*kgtoGg,"ERROR"))</f>
        <v>88.160099286554015</v>
      </c>
      <c r="AM462" s="93">
        <f>IF('Net zero activities &amp; levers'!$C$8="Off",('Activity data'!BF5*EF!$H4)*kgtoGg,IF('Net zero activities &amp; levers'!$C$8="On",(('Net zero supporting data'!AD132*EF!$H4)+('Net zero supporting data'!AD122*'Net zero supporting data'!AD142))*kgtoGg,"ERROR"))</f>
        <v>89.381233327434984</v>
      </c>
      <c r="AN462" s="93">
        <f>IF('Net zero activities &amp; levers'!$C$8="Off",('Activity data'!BG5*EF!$H4)*kgtoGg,IF('Net zero activities &amp; levers'!$C$8="On",(('Net zero supporting data'!AE132*EF!$H4)+('Net zero supporting data'!AE122*'Net zero supporting data'!AE142))*kgtoGg,"ERROR"))</f>
        <v>90.68593626031128</v>
      </c>
      <c r="AO462" s="93">
        <f>IF('Net zero activities &amp; levers'!$C$8="Off",('Activity data'!BH5*EF!$H4)*kgtoGg,IF('Net zero activities &amp; levers'!$C$8="On",(('Net zero supporting data'!AF132*EF!$H4)+('Net zero supporting data'!AF122*'Net zero supporting data'!AF142))*kgtoGg,"ERROR"))</f>
        <v>91.915255719311389</v>
      </c>
      <c r="AP462" s="93">
        <f>IF('Net zero activities &amp; levers'!$C$8="Off",('Activity data'!BI5*EF!$H4)*kgtoGg,IF('Net zero activities &amp; levers'!$C$8="On",(('Net zero supporting data'!AG132*EF!$H4)+('Net zero supporting data'!AG122*'Net zero supporting data'!AG142))*kgtoGg,"ERROR"))</f>
        <v>93.16331596497902</v>
      </c>
      <c r="AQ462" s="93">
        <f>IF('Net zero activities &amp; levers'!$C$8="Off",('Activity data'!BJ5*EF!$H4)*kgtoGg,IF('Net zero activities &amp; levers'!$C$8="On",(('Net zero supporting data'!AH132*EF!$H4)+('Net zero supporting data'!AH122*'Net zero supporting data'!AH142))*kgtoGg,"ERROR"))</f>
        <v>94.453368156139248</v>
      </c>
      <c r="AR462" s="93">
        <f>IF('Net zero activities &amp; levers'!$C$8="Off",('Activity data'!BK5*EF!$H4)*kgtoGg,IF('Net zero activities &amp; levers'!$C$8="On",(('Net zero supporting data'!AI132*EF!$H4)+('Net zero supporting data'!AI122*'Net zero supporting data'!AI142))*kgtoGg,"ERROR"))</f>
        <v>95.792123906177778</v>
      </c>
      <c r="AS462" s="93">
        <f>IF('Net zero activities &amp; levers'!$C$8="Off",('Activity data'!BL5*EF!$H4)*kgtoGg,IF('Net zero activities &amp; levers'!$C$8="On",(('Net zero supporting data'!AJ132*EF!$H4)+('Net zero supporting data'!AJ122*'Net zero supporting data'!AJ142))*kgtoGg,"ERROR"))</f>
        <v>97.122266652191996</v>
      </c>
      <c r="AT462" s="93">
        <f>IF('Net zero activities &amp; levers'!$C$8="Off",('Activity data'!BM5*EF!$H4)*kgtoGg,IF('Net zero activities &amp; levers'!$C$8="On",(('Net zero supporting data'!AK132*EF!$H4)+('Net zero supporting data'!AK122*'Net zero supporting data'!AK142))*kgtoGg,"ERROR"))</f>
        <v>97.29964611165525</v>
      </c>
      <c r="AU462" s="93">
        <f>IF('Net zero activities &amp; levers'!$C$8="Off",('Activity data'!BN5*EF!$H4)*kgtoGg,IF('Net zero activities &amp; levers'!$C$8="On",(('Net zero supporting data'!AL132*EF!$H4)+('Net zero supporting data'!AL122*'Net zero supporting data'!AL142))*kgtoGg,"ERROR"))</f>
        <v>97.244022841937863</v>
      </c>
      <c r="AV462" s="93">
        <f>IF('Net zero activities &amp; levers'!$C$8="Off",('Activity data'!BO5*EF!$H4)*kgtoGg,IF('Net zero activities &amp; levers'!$C$8="On",(('Net zero supporting data'!AM132*EF!$H4)+('Net zero supporting data'!AM122*'Net zero supporting data'!AM142))*kgtoGg,"ERROR"))</f>
        <v>97.176505023013036</v>
      </c>
      <c r="AW462" s="93">
        <f>IF('Net zero activities &amp; levers'!$C$8="Off",('Activity data'!BP5*EF!$H4)*kgtoGg,IF('Net zero activities &amp; levers'!$C$8="On",(('Net zero supporting data'!AN132*EF!$H4)+('Net zero supporting data'!AN122*'Net zero supporting data'!AN142))*kgtoGg,"ERROR"))</f>
        <v>97.007011814031102</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59.055225455337663</v>
      </c>
      <c r="P463" s="93">
        <f>IF('Net zero activities &amp; levers'!$C$8="Off",('Activity data'!AI6*EF!$H5)*kgtoGg,IF('Net zero activities &amp; levers'!$C$8="On",(('Net zero supporting data'!G133*EF!$H5)+('Net zero supporting data'!G123*'Net zero supporting data'!G143))*kgtoGg,"ERROR"))</f>
        <v>59.150202601958618</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57.809187895348245</v>
      </c>
      <c r="T463" s="93">
        <f>IF('Net zero activities &amp; levers'!$C$8="Off",('Activity data'!AM6*EF!$H5)*kgtoGg,IF('Net zero activities &amp; levers'!$C$8="On",(('Net zero supporting data'!K133*EF!$H5)+('Net zero supporting data'!K123*'Net zero supporting data'!K143))*kgtoGg,"ERROR"))</f>
        <v>58.417061010277578</v>
      </c>
      <c r="U463" s="93">
        <f>IF('Net zero activities &amp; levers'!$C$8="Off",('Activity data'!AN6*EF!$H5)*kgtoGg,IF('Net zero activities &amp; levers'!$C$8="On",(('Net zero supporting data'!L133*EF!$H5)+('Net zero supporting data'!L123*'Net zero supporting data'!L143))*kgtoGg,"ERROR"))</f>
        <v>58.784495805838496</v>
      </c>
      <c r="V463" s="93">
        <f>IF('Net zero activities &amp; levers'!$C$8="Off",('Activity data'!AO6*EF!$H5)*kgtoGg,IF('Net zero activities &amp; levers'!$C$8="On",(('Net zero supporting data'!M133*EF!$H5)+('Net zero supporting data'!M123*'Net zero supporting data'!M143))*kgtoGg,"ERROR"))</f>
        <v>59.099020678939354</v>
      </c>
      <c r="W463" s="93">
        <f>IF('Net zero activities &amp; levers'!$C$8="Off",('Activity data'!AP6*EF!$H5)*kgtoGg,IF('Net zero activities &amp; levers'!$C$8="On",(('Net zero supporting data'!N133*EF!$H5)+('Net zero supporting data'!N123*'Net zero supporting data'!N143))*kgtoGg,"ERROR"))</f>
        <v>59.470973480878037</v>
      </c>
      <c r="X463" s="93">
        <f>IF('Net zero activities &amp; levers'!$C$8="Off",('Activity data'!AQ6*EF!$H5)*kgtoGg,IF('Net zero activities &amp; levers'!$C$8="On",(('Net zero supporting data'!O133*EF!$H5)+('Net zero supporting data'!O123*'Net zero supporting data'!O143))*kgtoGg,"ERROR"))</f>
        <v>59.920452515121127</v>
      </c>
      <c r="Y463" s="93">
        <f>IF('Net zero activities &amp; levers'!$C$8="Off",('Activity data'!AR6*EF!$H5)*kgtoGg,IF('Net zero activities &amp; levers'!$C$8="On",(('Net zero supporting data'!P133*EF!$H5)+('Net zero supporting data'!P123*'Net zero supporting data'!P143))*kgtoGg,"ERROR"))</f>
        <v>60.37072360621962</v>
      </c>
      <c r="Z463" s="93">
        <f>IF('Net zero activities &amp; levers'!$C$8="Off",('Activity data'!AS6*EF!$H5)*kgtoGg,IF('Net zero activities &amp; levers'!$C$8="On",(('Net zero supporting data'!Q133*EF!$H5)+('Net zero supporting data'!Q123*'Net zero supporting data'!Q143))*kgtoGg,"ERROR"))</f>
        <v>60.886558830780118</v>
      </c>
      <c r="AA463" s="93">
        <f>IF('Net zero activities &amp; levers'!$C$8="Off",('Activity data'!AT6*EF!$H5)*kgtoGg,IF('Net zero activities &amp; levers'!$C$8="On",(('Net zero supporting data'!R133*EF!$H5)+('Net zero supporting data'!R123*'Net zero supporting data'!R143))*kgtoGg,"ERROR"))</f>
        <v>61.448317887349177</v>
      </c>
      <c r="AB463" s="93">
        <f>IF('Net zero activities &amp; levers'!$C$8="Off",('Activity data'!AU6*EF!$H5)*kgtoGg,IF('Net zero activities &amp; levers'!$C$8="On",(('Net zero supporting data'!S133*EF!$H5)+('Net zero supporting data'!S123*'Net zero supporting data'!S143))*kgtoGg,"ERROR"))</f>
        <v>62.044934330843475</v>
      </c>
      <c r="AC463" s="93">
        <f>IF('Net zero activities &amp; levers'!$C$8="Off",('Activity data'!AV6*EF!$H5)*kgtoGg,IF('Net zero activities &amp; levers'!$C$8="On",(('Net zero supporting data'!T133*EF!$H5)+('Net zero supporting data'!T123*'Net zero supporting data'!T143))*kgtoGg,"ERROR"))</f>
        <v>62.643820589437333</v>
      </c>
      <c r="AD463" s="93">
        <f>IF('Net zero activities &amp; levers'!$C$8="Off",('Activity data'!AW6*EF!$H5)*kgtoGg,IF('Net zero activities &amp; levers'!$C$8="On",(('Net zero supporting data'!U133*EF!$H5)+('Net zero supporting data'!U123*'Net zero supporting data'!U143))*kgtoGg,"ERROR"))</f>
        <v>63.340732015497736</v>
      </c>
      <c r="AE463" s="93">
        <f>IF('Net zero activities &amp; levers'!$C$8="Off",('Activity data'!AX6*EF!$H5)*kgtoGg,IF('Net zero activities &amp; levers'!$C$8="On",(('Net zero supporting data'!V133*EF!$H5)+('Net zero supporting data'!V123*'Net zero supporting data'!V143))*kgtoGg,"ERROR"))</f>
        <v>64.086454911489056</v>
      </c>
      <c r="AF463" s="93">
        <f>IF('Net zero activities &amp; levers'!$C$8="Off",('Activity data'!AY6*EF!$H5)*kgtoGg,IF('Net zero activities &amp; levers'!$C$8="On",(('Net zero supporting data'!W133*EF!$H5)+('Net zero supporting data'!W123*'Net zero supporting data'!W143))*kgtoGg,"ERROR"))</f>
        <v>64.881220253023869</v>
      </c>
      <c r="AG463" s="93">
        <f>IF('Net zero activities &amp; levers'!$C$8="Off",('Activity data'!AZ6*EF!$H5)*kgtoGg,IF('Net zero activities &amp; levers'!$C$8="On",(('Net zero supporting data'!X133*EF!$H5)+('Net zero supporting data'!X123*'Net zero supporting data'!X143))*kgtoGg,"ERROR"))</f>
        <v>65.803382730258434</v>
      </c>
      <c r="AH463" s="93">
        <f>IF('Net zero activities &amp; levers'!$C$8="Off",('Activity data'!BA6*EF!$H5)*kgtoGg,IF('Net zero activities &amp; levers'!$C$8="On",(('Net zero supporting data'!Y133*EF!$H5)+('Net zero supporting data'!Y123*'Net zero supporting data'!Y143))*kgtoGg,"ERROR"))</f>
        <v>66.676641017335072</v>
      </c>
      <c r="AI463" s="93">
        <f>IF('Net zero activities &amp; levers'!$C$8="Off",('Activity data'!BB6*EF!$H5)*kgtoGg,IF('Net zero activities &amp; levers'!$C$8="On",(('Net zero supporting data'!Z133*EF!$H5)+('Net zero supporting data'!Z123*'Net zero supporting data'!Z143))*kgtoGg,"ERROR"))</f>
        <v>67.589166415641429</v>
      </c>
      <c r="AJ463" s="93">
        <f>IF('Net zero activities &amp; levers'!$C$8="Off",('Activity data'!BC6*EF!$H5)*kgtoGg,IF('Net zero activities &amp; levers'!$C$8="On",(('Net zero supporting data'!AA133*EF!$H5)+('Net zero supporting data'!AA123*'Net zero supporting data'!AA143))*kgtoGg,"ERROR"))</f>
        <v>68.595355654828083</v>
      </c>
      <c r="AK463" s="93">
        <f>IF('Net zero activities &amp; levers'!$C$8="Off",('Activity data'!BD6*EF!$H5)*kgtoGg,IF('Net zero activities &amp; levers'!$C$8="On",(('Net zero supporting data'!AB133*EF!$H5)+('Net zero supporting data'!AB123*'Net zero supporting data'!AB143))*kgtoGg,"ERROR"))</f>
        <v>69.542990305517719</v>
      </c>
      <c r="AL463" s="93">
        <f>IF('Net zero activities &amp; levers'!$C$8="Off",('Activity data'!BE6*EF!$H5)*kgtoGg,IF('Net zero activities &amp; levers'!$C$8="On",(('Net zero supporting data'!AC133*EF!$H5)+('Net zero supporting data'!AC123*'Net zero supporting data'!AC143))*kgtoGg,"ERROR"))</f>
        <v>70.511906869829502</v>
      </c>
      <c r="AM463" s="93">
        <f>IF('Net zero activities &amp; levers'!$C$8="Off",('Activity data'!BF6*EF!$H5)*kgtoGg,IF('Net zero activities &amp; levers'!$C$8="On",(('Net zero supporting data'!AD133*EF!$H5)+('Net zero supporting data'!AD123*'Net zero supporting data'!AD143))*kgtoGg,"ERROR"))</f>
        <v>71.488590091184619</v>
      </c>
      <c r="AN463" s="93">
        <f>IF('Net zero activities &amp; levers'!$C$8="Off",('Activity data'!BG6*EF!$H5)*kgtoGg,IF('Net zero activities &amp; levers'!$C$8="On",(('Net zero supporting data'!AE133*EF!$H5)+('Net zero supporting data'!AE123*'Net zero supporting data'!AE143))*kgtoGg,"ERROR"))</f>
        <v>72.532113095812164</v>
      </c>
      <c r="AO463" s="93">
        <f>IF('Net zero activities &amp; levers'!$C$8="Off",('Activity data'!BH6*EF!$H5)*kgtoGg,IF('Net zero activities &amp; levers'!$C$8="On",(('Net zero supporting data'!AF133*EF!$H5)+('Net zero supporting data'!AF123*'Net zero supporting data'!AF143))*kgtoGg,"ERROR"))</f>
        <v>73.515343150085755</v>
      </c>
      <c r="AP463" s="93">
        <f>IF('Net zero activities &amp; levers'!$C$8="Off",('Activity data'!BI6*EF!$H5)*kgtoGg,IF('Net zero activities &amp; levers'!$C$8="On",(('Net zero supporting data'!AG133*EF!$H5)+('Net zero supporting data'!AG123*'Net zero supporting data'!AG143))*kgtoGg,"ERROR"))</f>
        <v>74.513562395783396</v>
      </c>
      <c r="AQ463" s="93">
        <f>IF('Net zero activities &amp; levers'!$C$8="Off",('Activity data'!BJ6*EF!$H5)*kgtoGg,IF('Net zero activities &amp; levers'!$C$8="On",(('Net zero supporting data'!AH133*EF!$H5)+('Net zero supporting data'!AH123*'Net zero supporting data'!AH143))*kgtoGg,"ERROR"))</f>
        <v>75.545367494648374</v>
      </c>
      <c r="AR463" s="93">
        <f>IF('Net zero activities &amp; levers'!$C$8="Off",('Activity data'!BK6*EF!$H5)*kgtoGg,IF('Net zero activities &amp; levers'!$C$8="On",(('Net zero supporting data'!AI133*EF!$H5)+('Net zero supporting data'!AI123*'Net zero supporting data'!AI143))*kgtoGg,"ERROR"))</f>
        <v>76.616126506175064</v>
      </c>
      <c r="AS463" s="93">
        <f>IF('Net zero activities &amp; levers'!$C$8="Off",('Activity data'!BL6*EF!$H5)*kgtoGg,IF('Net zero activities &amp; levers'!$C$8="On",(('Net zero supporting data'!AJ133*EF!$H5)+('Net zero supporting data'!AJ123*'Net zero supporting data'!AJ143))*kgtoGg,"ERROR"))</f>
        <v>77.679996694497746</v>
      </c>
      <c r="AT463" s="93">
        <f>IF('Net zero activities &amp; levers'!$C$8="Off",('Activity data'!BM6*EF!$H5)*kgtoGg,IF('Net zero activities &amp; levers'!$C$8="On",(('Net zero supporting data'!AK133*EF!$H5)+('Net zero supporting data'!AK123*'Net zero supporting data'!AK143))*kgtoGg,"ERROR"))</f>
        <v>77.821867722633058</v>
      </c>
      <c r="AU463" s="93">
        <f>IF('Net zero activities &amp; levers'!$C$8="Off",('Activity data'!BN6*EF!$H5)*kgtoGg,IF('Net zero activities &amp; levers'!$C$8="On",(('Net zero supporting data'!AL133*EF!$H5)+('Net zero supporting data'!AL123*'Net zero supporting data'!AL143))*kgtoGg,"ERROR"))</f>
        <v>77.777379310688787</v>
      </c>
      <c r="AV463" s="93">
        <f>IF('Net zero activities &amp; levers'!$C$8="Off",('Activity data'!BO6*EF!$H5)*kgtoGg,IF('Net zero activities &amp; levers'!$C$8="On",(('Net zero supporting data'!AM133*EF!$H5)+('Net zero supporting data'!AM123*'Net zero supporting data'!AM143))*kgtoGg,"ERROR"))</f>
        <v>77.723377441378204</v>
      </c>
      <c r="AW463" s="93">
        <f>IF('Net zero activities &amp; levers'!$C$8="Off",('Activity data'!BP6*EF!$H5)*kgtoGg,IF('Net zero activities &amp; levers'!$C$8="On",(('Net zero supporting data'!AN133*EF!$H5)+('Net zero supporting data'!AN123*'Net zero supporting data'!AN143))*kgtoGg,"ERROR"))</f>
        <v>77.587813966932046</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26.701143177813606</v>
      </c>
      <c r="P464" s="93">
        <f>IF('Net zero activities &amp; levers'!$C$8="Off",('Activity data'!AI7*EF!$H6)*kgtoGg,IF('Net zero activities &amp; levers'!$C$8="On",(('Net zero supporting data'!G134*EF!$H6)+('Net zero supporting data'!G124*'Net zero supporting data'!G144))*kgtoGg,"ERROR"))</f>
        <v>26.744086005835896</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26.137761579696217</v>
      </c>
      <c r="T464" s="93">
        <f>IF('Net zero activities &amp; levers'!$C$8="Off",('Activity data'!AM7*EF!$H6)*kgtoGg,IF('Net zero activities &amp; levers'!$C$8="On",(('Net zero supporting data'!K134*EF!$H6)+('Net zero supporting data'!K124*'Net zero supporting data'!K144))*kgtoGg,"ERROR"))</f>
        <v>26.412604439926199</v>
      </c>
      <c r="U464" s="93">
        <f>IF('Net zero activities &amp; levers'!$C$8="Off",('Activity data'!AN7*EF!$H6)*kgtoGg,IF('Net zero activities &amp; levers'!$C$8="On",(('Net zero supporting data'!L134*EF!$H6)+('Net zero supporting data'!L124*'Net zero supporting data'!L144))*kgtoGg,"ERROR"))</f>
        <v>26.578735870449691</v>
      </c>
      <c r="V464" s="93">
        <f>IF('Net zero activities &amp; levers'!$C$8="Off",('Activity data'!AO7*EF!$H6)*kgtoGg,IF('Net zero activities &amp; levers'!$C$8="On",(('Net zero supporting data'!M134*EF!$H6)+('Net zero supporting data'!M124*'Net zero supporting data'!M144))*kgtoGg,"ERROR"))</f>
        <v>26.720944686094654</v>
      </c>
      <c r="W464" s="93">
        <f>IF('Net zero activities &amp; levers'!$C$8="Off",('Activity data'!AP7*EF!$H6)*kgtoGg,IF('Net zero activities &amp; levers'!$C$8="On",(('Net zero supporting data'!N134*EF!$H6)+('Net zero supporting data'!N124*'Net zero supporting data'!N144))*kgtoGg,"ERROR"))</f>
        <v>26.889118881407221</v>
      </c>
      <c r="X464" s="93">
        <f>IF('Net zero activities &amp; levers'!$C$8="Off",('Activity data'!AQ7*EF!$H6)*kgtoGg,IF('Net zero activities &amp; levers'!$C$8="On",(('Net zero supporting data'!O134*EF!$H6)+('Net zero supporting data'!O124*'Net zero supporting data'!O144))*kgtoGg,"ERROR"))</f>
        <v>27.092345673891938</v>
      </c>
      <c r="Y464" s="93">
        <f>IF('Net zero activities &amp; levers'!$C$8="Off",('Activity data'!AR7*EF!$H6)*kgtoGg,IF('Net zero activities &amp; levers'!$C$8="On",(('Net zero supporting data'!P134*EF!$H6)+('Net zero supporting data'!P124*'Net zero supporting data'!P144))*kgtoGg,"ERROR"))</f>
        <v>27.295930585803653</v>
      </c>
      <c r="Z464" s="93">
        <f>IF('Net zero activities &amp; levers'!$C$8="Off",('Activity data'!AS7*EF!$H6)*kgtoGg,IF('Net zero activities &amp; levers'!$C$8="On",(('Net zero supporting data'!Q134*EF!$H6)+('Net zero supporting data'!Q124*'Net zero supporting data'!Q144))*kgtoGg,"ERROR"))</f>
        <v>27.529159569029972</v>
      </c>
      <c r="AA464" s="93">
        <f>IF('Net zero activities &amp; levers'!$C$8="Off",('Activity data'!AT7*EF!$H6)*kgtoGg,IF('Net zero activities &amp; levers'!$C$8="On",(('Net zero supporting data'!R134*EF!$H6)+('Net zero supporting data'!R124*'Net zero supporting data'!R144))*kgtoGg,"ERROR"))</f>
        <v>27.783152486426044</v>
      </c>
      <c r="AB464" s="93">
        <f>IF('Net zero activities &amp; levers'!$C$8="Off",('Activity data'!AU7*EF!$H6)*kgtoGg,IF('Net zero activities &amp; levers'!$C$8="On",(('Net zero supporting data'!S134*EF!$H6)+('Net zero supporting data'!S124*'Net zero supporting data'!S144))*kgtoGg,"ERROR"))</f>
        <v>28.052905771713675</v>
      </c>
      <c r="AC464" s="93">
        <f>IF('Net zero activities &amp; levers'!$C$8="Off",('Activity data'!AV7*EF!$H6)*kgtoGg,IF('Net zero activities &amp; levers'!$C$8="On",(('Net zero supporting data'!T134*EF!$H6)+('Net zero supporting data'!T124*'Net zero supporting data'!T144))*kgtoGg,"ERROR"))</f>
        <v>28.323685327877314</v>
      </c>
      <c r="AD464" s="93">
        <f>IF('Net zero activities &amp; levers'!$C$8="Off",('Activity data'!AW7*EF!$H6)*kgtoGg,IF('Net zero activities &amp; levers'!$C$8="On",(('Net zero supporting data'!U134*EF!$H6)+('Net zero supporting data'!U124*'Net zero supporting data'!U144))*kgtoGg,"ERROR"))</f>
        <v>28.638785839745914</v>
      </c>
      <c r="AE464" s="93">
        <f>IF('Net zero activities &amp; levers'!$C$8="Off",('Activity data'!AX7*EF!$H6)*kgtoGg,IF('Net zero activities &amp; levers'!$C$8="On",(('Net zero supporting data'!V134*EF!$H6)+('Net zero supporting data'!V124*'Net zero supporting data'!V144))*kgtoGg,"ERROR"))</f>
        <v>28.975955898166863</v>
      </c>
      <c r="AF464" s="93">
        <f>IF('Net zero activities &amp; levers'!$C$8="Off",('Activity data'!AY7*EF!$H6)*kgtoGg,IF('Net zero activities &amp; levers'!$C$8="On",(('Net zero supporting data'!W134*EF!$H6)+('Net zero supporting data'!W124*'Net zero supporting data'!W144))*kgtoGg,"ERROR"))</f>
        <v>29.335299936115451</v>
      </c>
      <c r="AG464" s="93">
        <f>IF('Net zero activities &amp; levers'!$C$8="Off",('Activity data'!AZ7*EF!$H6)*kgtoGg,IF('Net zero activities &amp; levers'!$C$8="On",(('Net zero supporting data'!X134*EF!$H6)+('Net zero supporting data'!X124*'Net zero supporting data'!X144))*kgtoGg,"ERROR"))</f>
        <v>29.752245128484059</v>
      </c>
      <c r="AH464" s="93">
        <f>IF('Net zero activities &amp; levers'!$C$8="Off",('Activity data'!BA7*EF!$H6)*kgtoGg,IF('Net zero activities &amp; levers'!$C$8="On",(('Net zero supporting data'!Y134*EF!$H6)+('Net zero supporting data'!Y124*'Net zero supporting data'!Y144))*kgtoGg,"ERROR"))</f>
        <v>30.147078851912642</v>
      </c>
      <c r="AI464" s="93">
        <f>IF('Net zero activities &amp; levers'!$C$8="Off",('Activity data'!BB7*EF!$H6)*kgtoGg,IF('Net zero activities &amp; levers'!$C$8="On",(('Net zero supporting data'!Z134*EF!$H6)+('Net zero supporting data'!Z124*'Net zero supporting data'!Z144))*kgtoGg,"ERROR"))</f>
        <v>30.559666749523767</v>
      </c>
      <c r="AJ464" s="93">
        <f>IF('Net zero activities &amp; levers'!$C$8="Off",('Activity data'!BC7*EF!$H6)*kgtoGg,IF('Net zero activities &amp; levers'!$C$8="On",(('Net zero supporting data'!AA134*EF!$H6)+('Net zero supporting data'!AA124*'Net zero supporting data'!AA144))*kgtoGg,"ERROR"))</f>
        <v>31.014603679022368</v>
      </c>
      <c r="AK464" s="93">
        <f>IF('Net zero activities &amp; levers'!$C$8="Off",('Activity data'!BD7*EF!$H6)*kgtoGg,IF('Net zero activities &amp; levers'!$C$8="On",(('Net zero supporting data'!AB134*EF!$H6)+('Net zero supporting data'!AB124*'Net zero supporting data'!AB144))*kgtoGg,"ERROR"))</f>
        <v>31.443065822604513</v>
      </c>
      <c r="AL464" s="93">
        <f>IF('Net zero activities &amp; levers'!$C$8="Off",('Activity data'!BE7*EF!$H6)*kgtoGg,IF('Net zero activities &amp; levers'!$C$8="On",(('Net zero supporting data'!AC134*EF!$H6)+('Net zero supporting data'!AC124*'Net zero supporting data'!AC144))*kgtoGg,"ERROR"))</f>
        <v>31.881150339454091</v>
      </c>
      <c r="AM464" s="93">
        <f>IF('Net zero activities &amp; levers'!$C$8="Off",('Activity data'!BF7*EF!$H6)*kgtoGg,IF('Net zero activities &amp; levers'!$C$8="On",(('Net zero supporting data'!AD134*EF!$H6)+('Net zero supporting data'!AD124*'Net zero supporting data'!AD144))*kgtoGg,"ERROR"))</f>
        <v>32.322746461248492</v>
      </c>
      <c r="AN464" s="93">
        <f>IF('Net zero activities &amp; levers'!$C$8="Off",('Activity data'!BG7*EF!$H6)*kgtoGg,IF('Net zero activities &amp; levers'!$C$8="On",(('Net zero supporting data'!AE134*EF!$H6)+('Net zero supporting data'!AE124*'Net zero supporting data'!AE144))*kgtoGg,"ERROR"))</f>
        <v>32.794563424795179</v>
      </c>
      <c r="AO464" s="93">
        <f>IF('Net zero activities &amp; levers'!$C$8="Off",('Activity data'!BH7*EF!$H6)*kgtoGg,IF('Net zero activities &amp; levers'!$C$8="On",(('Net zero supporting data'!AF134*EF!$H6)+('Net zero supporting data'!AF124*'Net zero supporting data'!AF144))*kgtoGg,"ERROR"))</f>
        <v>33.239119622040477</v>
      </c>
      <c r="AP464" s="93">
        <f>IF('Net zero activities &amp; levers'!$C$8="Off",('Activity data'!BI7*EF!$H6)*kgtoGg,IF('Net zero activities &amp; levers'!$C$8="On",(('Net zero supporting data'!AG134*EF!$H6)+('Net zero supporting data'!AG124*'Net zero supporting data'!AG144))*kgtoGg,"ERROR"))</f>
        <v>33.690453010351376</v>
      </c>
      <c r="AQ464" s="93">
        <f>IF('Net zero activities &amp; levers'!$C$8="Off",('Activity data'!BJ7*EF!$H6)*kgtoGg,IF('Net zero activities &amp; levers'!$C$8="On",(('Net zero supporting data'!AH134*EF!$H6)+('Net zero supporting data'!AH124*'Net zero supporting data'!AH144))*kgtoGg,"ERROR"))</f>
        <v>34.156971857142132</v>
      </c>
      <c r="AR464" s="93">
        <f>IF('Net zero activities &amp; levers'!$C$8="Off",('Activity data'!BK7*EF!$H6)*kgtoGg,IF('Net zero activities &amp; levers'!$C$8="On",(('Net zero supporting data'!AI134*EF!$H6)+('Net zero supporting data'!AI124*'Net zero supporting data'!AI144))*kgtoGg,"ERROR"))</f>
        <v>34.641103268973431</v>
      </c>
      <c r="AS464" s="93">
        <f>IF('Net zero activities &amp; levers'!$C$8="Off",('Activity data'!BL7*EF!$H6)*kgtoGg,IF('Net zero activities &amp; levers'!$C$8="On",(('Net zero supporting data'!AJ134*EF!$H6)+('Net zero supporting data'!AJ124*'Net zero supporting data'!AJ144))*kgtoGg,"ERROR"))</f>
        <v>35.122119978366818</v>
      </c>
      <c r="AT464" s="93">
        <f>IF('Net zero activities &amp; levers'!$C$8="Off",('Activity data'!BM7*EF!$H6)*kgtoGg,IF('Net zero activities &amp; levers'!$C$8="On",(('Net zero supporting data'!AK134*EF!$H6)+('Net zero supporting data'!AK124*'Net zero supporting data'!AK144))*kgtoGg,"ERROR"))</f>
        <v>35.186265337322219</v>
      </c>
      <c r="AU464" s="93">
        <f>IF('Net zero activities &amp; levers'!$C$8="Off",('Activity data'!BN7*EF!$H6)*kgtoGg,IF('Net zero activities &amp; levers'!$C$8="On",(('Net zero supporting data'!AL134*EF!$H6)+('Net zero supporting data'!AL124*'Net zero supporting data'!AL144))*kgtoGg,"ERROR"))</f>
        <v>35.166150411878817</v>
      </c>
      <c r="AV464" s="93">
        <f>IF('Net zero activities &amp; levers'!$C$8="Off",('Activity data'!BO7*EF!$H6)*kgtoGg,IF('Net zero activities &amp; levers'!$C$8="On",(('Net zero supporting data'!AM134*EF!$H6)+('Net zero supporting data'!AM124*'Net zero supporting data'!AM144))*kgtoGg,"ERROR"))</f>
        <v>35.141734085749938</v>
      </c>
      <c r="AW464" s="93">
        <f>IF('Net zero activities &amp; levers'!$C$8="Off",('Activity data'!BP7*EF!$H6)*kgtoGg,IF('Net zero activities &amp; levers'!$C$8="On",(('Net zero supporting data'!AN134*EF!$H6)+('Net zero supporting data'!AN124*'Net zero supporting data'!AN144))*kgtoGg,"ERROR"))</f>
        <v>35.080440614885013</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463.23498593143177</v>
      </c>
      <c r="L465" s="93">
        <f>IF('Net zero activities &amp; levers'!$C$8="Off",('Activity data'!AE8*EF!$H7)*kgtoGg,IF('Net zero activities &amp; levers'!$C$8="On",(('Net zero supporting data'!C135*EF!$H7)+('Net zero supporting data'!C125*'Net zero supporting data'!C145))*kgtoGg,"ERROR"))</f>
        <v>459.21749683621607</v>
      </c>
      <c r="M465" s="93">
        <f>IF('Net zero activities &amp; levers'!$C$8="Off",('Activity data'!AF8*EF!$H7)*kgtoGg,IF('Net zero activities &amp; levers'!$C$8="On",(('Net zero supporting data'!D135*EF!$H7)+('Net zero supporting data'!D125*'Net zero supporting data'!D145))*kgtoGg,"ERROR"))</f>
        <v>457.68816035731265</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442.70486896910722</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422.22811200839209</v>
      </c>
      <c r="R465" s="93">
        <f>IF('Net zero activities &amp; levers'!$C$8="Off",('Activity data'!AK8*EF!$H7)*kgtoGg,IF('Net zero activities &amp; levers'!$C$8="On",(('Net zero supporting data'!I135*EF!$H7)+('Net zero supporting data'!I125*'Net zero supporting data'!I145))*kgtoGg,"ERROR"))</f>
        <v>413.68555596285597</v>
      </c>
      <c r="S465" s="93">
        <f>IF('Net zero activities &amp; levers'!$C$8="Off",('Activity data'!AL8*EF!$H7)*kgtoGg,IF('Net zero activities &amp; levers'!$C$8="On",(('Net zero supporting data'!J135*EF!$H7)+('Net zero supporting data'!J125*'Net zero supporting data'!J145))*kgtoGg,"ERROR"))</f>
        <v>363.92267022015108</v>
      </c>
      <c r="T465" s="93">
        <f>IF('Net zero activities &amp; levers'!$C$8="Off",('Activity data'!AM8*EF!$H7)*kgtoGg,IF('Net zero activities &amp; levers'!$C$8="On",(('Net zero supporting data'!K135*EF!$H7)+('Net zero supporting data'!K125*'Net zero supporting data'!K145))*kgtoGg,"ERROR"))</f>
        <v>369.83392374165419</v>
      </c>
      <c r="U465" s="93">
        <f>IF('Net zero activities &amp; levers'!$C$8="Off",('Activity data'!AN8*EF!$H7)*kgtoGg,IF('Net zero activities &amp; levers'!$C$8="On",(('Net zero supporting data'!L135*EF!$H7)+('Net zero supporting data'!L125*'Net zero supporting data'!L145))*kgtoGg,"ERROR"))</f>
        <v>370.62375552016323</v>
      </c>
      <c r="V465" s="93">
        <f>IF('Net zero activities &amp; levers'!$C$8="Off",('Activity data'!AO8*EF!$H7)*kgtoGg,IF('Net zero activities &amp; levers'!$C$8="On",(('Net zero supporting data'!M135*EF!$H7)+('Net zero supporting data'!M125*'Net zero supporting data'!M145))*kgtoGg,"ERROR"))</f>
        <v>370.14667890949841</v>
      </c>
      <c r="W465" s="93">
        <f>IF('Net zero activities &amp; levers'!$C$8="Off",('Activity data'!AP8*EF!$H7)*kgtoGg,IF('Net zero activities &amp; levers'!$C$8="On",(('Net zero supporting data'!N135*EF!$H7)+('Net zero supporting data'!N125*'Net zero supporting data'!N145))*kgtoGg,"ERROR"))</f>
        <v>370.56346091203341</v>
      </c>
      <c r="X465" s="93">
        <f>IF('Net zero activities &amp; levers'!$C$8="Off",('Activity data'!AQ8*EF!$H7)*kgtoGg,IF('Net zero activities &amp; levers'!$C$8="On",(('Net zero supporting data'!O135*EF!$H7)+('Net zero supporting data'!O125*'Net zero supporting data'!O145))*kgtoGg,"ERROR"))</f>
        <v>372.21634714113918</v>
      </c>
      <c r="Y465" s="93">
        <f>IF('Net zero activities &amp; levers'!$C$8="Off",('Activity data'!AR8*EF!$H7)*kgtoGg,IF('Net zero activities &amp; levers'!$C$8="On",(('Net zero supporting data'!P135*EF!$H7)+('Net zero supporting data'!P125*'Net zero supporting data'!P145))*kgtoGg,"ERROR"))</f>
        <v>374.38063101893766</v>
      </c>
      <c r="Z465" s="93">
        <f>IF('Net zero activities &amp; levers'!$C$8="Off",('Activity data'!AS8*EF!$H7)*kgtoGg,IF('Net zero activities &amp; levers'!$C$8="On",(('Net zero supporting data'!Q135*EF!$H7)+('Net zero supporting data'!Q125*'Net zero supporting data'!Q145))*kgtoGg,"ERROR"))</f>
        <v>377.49124923458203</v>
      </c>
      <c r="AA465" s="93">
        <f>IF('Net zero activities &amp; levers'!$C$8="Off",('Activity data'!AT8*EF!$H7)*kgtoGg,IF('Net zero activities &amp; levers'!$C$8="On",(('Net zero supporting data'!R135*EF!$H7)+('Net zero supporting data'!R125*'Net zero supporting data'!R145))*kgtoGg,"ERROR"))</f>
        <v>381.15640207994926</v>
      </c>
      <c r="AB465" s="93">
        <f>IF('Net zero activities &amp; levers'!$C$8="Off",('Activity data'!AU8*EF!$H7)*kgtoGg,IF('Net zero activities &amp; levers'!$C$8="On",(('Net zero supporting data'!S135*EF!$H7)+('Net zero supporting data'!S125*'Net zero supporting data'!S145))*kgtoGg,"ERROR"))</f>
        <v>385.15695535595285</v>
      </c>
      <c r="AC465" s="93">
        <f>IF('Net zero activities &amp; levers'!$C$8="Off",('Activity data'!AV8*EF!$H7)*kgtoGg,IF('Net zero activities &amp; levers'!$C$8="On",(('Net zero supporting data'!T135*EF!$H7)+('Net zero supporting data'!T125*'Net zero supporting data'!T145))*kgtoGg,"ERROR"))</f>
        <v>388.91047436804598</v>
      </c>
      <c r="AD465" s="93">
        <f>IF('Net zero activities &amp; levers'!$C$8="Off",('Activity data'!AW8*EF!$H7)*kgtoGg,IF('Net zero activities &amp; levers'!$C$8="On",(('Net zero supporting data'!U135*EF!$H7)+('Net zero supporting data'!U125*'Net zero supporting data'!U145))*kgtoGg,"ERROR"))</f>
        <v>391.31162286255994</v>
      </c>
      <c r="AE465" s="93">
        <f>IF('Net zero activities &amp; levers'!$C$8="Off",('Activity data'!AX8*EF!$H7)*kgtoGg,IF('Net zero activities &amp; levers'!$C$8="On",(('Net zero supporting data'!V135*EF!$H7)+('Net zero supporting data'!V125*'Net zero supporting data'!V145))*kgtoGg,"ERROR"))</f>
        <v>394.05176095805206</v>
      </c>
      <c r="AF465" s="93">
        <f>IF('Net zero activities &amp; levers'!$C$8="Off",('Activity data'!AY8*EF!$H7)*kgtoGg,IF('Net zero activities &amp; levers'!$C$8="On",(('Net zero supporting data'!W135*EF!$H7)+('Net zero supporting data'!W125*'Net zero supporting data'!W145))*kgtoGg,"ERROR"))</f>
        <v>397.09379636887275</v>
      </c>
      <c r="AG465" s="93">
        <f>IF('Net zero activities &amp; levers'!$C$8="Off",('Activity data'!AZ8*EF!$H7)*kgtoGg,IF('Net zero activities &amp; levers'!$C$8="On",(('Net zero supporting data'!X135*EF!$H7)+('Net zero supporting data'!X125*'Net zero supporting data'!X145))*kgtoGg,"ERROR"))</f>
        <v>401.64025186980558</v>
      </c>
      <c r="AH465" s="93">
        <f>IF('Net zero activities &amp; levers'!$C$8="Off",('Activity data'!BA8*EF!$H7)*kgtoGg,IF('Net zero activities &amp; levers'!$C$8="On",(('Net zero supporting data'!Y135*EF!$H7)+('Net zero supporting data'!Y125*'Net zero supporting data'!Y145))*kgtoGg,"ERROR"))</f>
        <v>404.832238788979</v>
      </c>
      <c r="AI465" s="93">
        <f>IF('Net zero activities &amp; levers'!$C$8="Off",('Activity data'!BB8*EF!$H7)*kgtoGg,IF('Net zero activities &amp; levers'!$C$8="On",(('Net zero supporting data'!Z135*EF!$H7)+('Net zero supporting data'!Z125*'Net zero supporting data'!Z145))*kgtoGg,"ERROR"))</f>
        <v>408.53771720310334</v>
      </c>
      <c r="AJ465" s="93">
        <f>IF('Net zero activities &amp; levers'!$C$8="Off",('Activity data'!BC8*EF!$H7)*kgtoGg,IF('Net zero activities &amp; levers'!$C$8="On",(('Net zero supporting data'!AA135*EF!$H7)+('Net zero supporting data'!AA125*'Net zero supporting data'!AA145))*kgtoGg,"ERROR"))</f>
        <v>413.04794623860931</v>
      </c>
      <c r="AK465" s="93">
        <f>IF('Net zero activities &amp; levers'!$C$8="Off",('Activity data'!BD8*EF!$H7)*kgtoGg,IF('Net zero activities &amp; levers'!$C$8="On",(('Net zero supporting data'!AB135*EF!$H7)+('Net zero supporting data'!AB125*'Net zero supporting data'!AB145))*kgtoGg,"ERROR"))</f>
        <v>416.08516578752369</v>
      </c>
      <c r="AL465" s="93">
        <f>IF('Net zero activities &amp; levers'!$C$8="Off",('Activity data'!BE8*EF!$H7)*kgtoGg,IF('Net zero activities &amp; levers'!$C$8="On",(('Net zero supporting data'!AC135*EF!$H7)+('Net zero supporting data'!AC125*'Net zero supporting data'!AC145))*kgtoGg,"ERROR"))</f>
        <v>418.84795237362164</v>
      </c>
      <c r="AM465" s="93">
        <f>IF('Net zero activities &amp; levers'!$C$8="Off",('Activity data'!BF8*EF!$H7)*kgtoGg,IF('Net zero activities &amp; levers'!$C$8="On",(('Net zero supporting data'!AD135*EF!$H7)+('Net zero supporting data'!AD125*'Net zero supporting data'!AD145))*kgtoGg,"ERROR"))</f>
        <v>421.14259357497843</v>
      </c>
      <c r="AN465" s="93">
        <f>IF('Net zero activities &amp; levers'!$C$8="Off",('Activity data'!BG8*EF!$H7)*kgtoGg,IF('Net zero activities &amp; levers'!$C$8="On",(('Net zero supporting data'!AE135*EF!$H7)+('Net zero supporting data'!AE125*'Net zero supporting data'!AE145))*kgtoGg,"ERROR"))</f>
        <v>426.30838613101645</v>
      </c>
      <c r="AO465" s="93">
        <f>IF('Net zero activities &amp; levers'!$C$8="Off",('Activity data'!BH8*EF!$H7)*kgtoGg,IF('Net zero activities &amp; levers'!$C$8="On",(('Net zero supporting data'!AF135*EF!$H7)+('Net zero supporting data'!AF125*'Net zero supporting data'!AF145))*kgtoGg,"ERROR"))</f>
        <v>430.1806592294709</v>
      </c>
      <c r="AP465" s="93">
        <f>IF('Net zero activities &amp; levers'!$C$8="Off",('Activity data'!BI8*EF!$H7)*kgtoGg,IF('Net zero activities &amp; levers'!$C$8="On",(('Net zero supporting data'!AG135*EF!$H7)+('Net zero supporting data'!AG125*'Net zero supporting data'!AG145))*kgtoGg,"ERROR"))</f>
        <v>433.78797029363898</v>
      </c>
      <c r="AQ465" s="93">
        <f>IF('Net zero activities &amp; levers'!$C$8="Off",('Activity data'!BJ8*EF!$H7)*kgtoGg,IF('Net zero activities &amp; levers'!$C$8="On",(('Net zero supporting data'!AH135*EF!$H7)+('Net zero supporting data'!AH125*'Net zero supporting data'!AH145))*kgtoGg,"ERROR"))</f>
        <v>437.36239072645054</v>
      </c>
      <c r="AR465" s="93">
        <f>IF('Net zero activities &amp; levers'!$C$8="Off",('Activity data'!BK8*EF!$H7)*kgtoGg,IF('Net zero activities &amp; levers'!$C$8="On",(('Net zero supporting data'!AI135*EF!$H7)+('Net zero supporting data'!AI125*'Net zero supporting data'!AI145))*kgtoGg,"ERROR"))</f>
        <v>440.95299972318497</v>
      </c>
      <c r="AS465" s="93">
        <f>IF('Net zero activities &amp; levers'!$C$8="Off",('Activity data'!BL8*EF!$H7)*kgtoGg,IF('Net zero activities &amp; levers'!$C$8="On",(('Net zero supporting data'!AJ135*EF!$H7)+('Net zero supporting data'!AJ125*'Net zero supporting data'!AJ145))*kgtoGg,"ERROR"))</f>
        <v>444.33470477946031</v>
      </c>
      <c r="AT465" s="93">
        <f>IF('Net zero activities &amp; levers'!$C$8="Off",('Activity data'!BM8*EF!$H7)*kgtoGg,IF('Net zero activities &amp; levers'!$C$8="On",(('Net zero supporting data'!AK135*EF!$H7)+('Net zero supporting data'!AK125*'Net zero supporting data'!AK145))*kgtoGg,"ERROR"))</f>
        <v>436.35857183281229</v>
      </c>
      <c r="AU465" s="93">
        <f>IF('Net zero activities &amp; levers'!$C$8="Off",('Activity data'!BN8*EF!$H7)*kgtoGg,IF('Net zero activities &amp; levers'!$C$8="On",(('Net zero supporting data'!AL135*EF!$H7)+('Net zero supporting data'!AL125*'Net zero supporting data'!AL145))*kgtoGg,"ERROR"))</f>
        <v>426.23922485546348</v>
      </c>
      <c r="AV465" s="93">
        <f>IF('Net zero activities &amp; levers'!$C$8="Off",('Activity data'!BO8*EF!$H7)*kgtoGg,IF('Net zero activities &amp; levers'!$C$8="On",(('Net zero supporting data'!AM135*EF!$H7)+('Net zero supporting data'!AM125*'Net zero supporting data'!AM145))*kgtoGg,"ERROR"))</f>
        <v>416.11707012490297</v>
      </c>
      <c r="AW465" s="93">
        <f>IF('Net zero activities &amp; levers'!$C$8="Off",('Activity data'!BP8*EF!$H7)*kgtoGg,IF('Net zero activities &amp; levers'!$C$8="On",(('Net zero supporting data'!AN135*EF!$H7)+('Net zero supporting data'!AN125*'Net zero supporting data'!AN145))*kgtoGg,"ERROR"))</f>
        <v>405.20349470018323</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326.20040935577731</v>
      </c>
      <c r="L466" s="93">
        <f>IF('Net zero activities &amp; levers'!$C$8="Off",('Activity data'!AE9*EF!$H8)*kgtoGg,IF('Net zero activities &amp; levers'!$C$8="On",(('Net zero supporting data'!C136*EF!$H8)+('Net zero supporting data'!C126*'Net zero supporting data'!C146))*kgtoGg,"ERROR"))</f>
        <v>323.37137738012319</v>
      </c>
      <c r="M466" s="93">
        <f>IF('Net zero activities &amp; levers'!$C$8="Off",('Activity data'!AF9*EF!$H8)*kgtoGg,IF('Net zero activities &amp; levers'!$C$8="On",(('Net zero supporting data'!D136*EF!$H8)+('Net zero supporting data'!D126*'Net zero supporting data'!D146))*kgtoGg,"ERROR"))</f>
        <v>322.29445054900759</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311.74352945546798</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297.32422455466593</v>
      </c>
      <c r="R466" s="93">
        <f>IF('Net zero activities &amp; levers'!$C$8="Off",('Activity data'!AK9*EF!$H8)*kgtoGg,IF('Net zero activities &amp; levers'!$C$8="On",(('Net zero supporting data'!I136*EF!$H8)+('Net zero supporting data'!I126*'Net zero supporting data'!I146))*kgtoGg,"ERROR"))</f>
        <v>291.30873487096778</v>
      </c>
      <c r="S466" s="93">
        <f>IF('Net zero activities &amp; levers'!$C$8="Off",('Activity data'!AL9*EF!$H8)*kgtoGg,IF('Net zero activities &amp; levers'!$C$8="On",(('Net zero supporting data'!J136*EF!$H8)+('Net zero supporting data'!J126*'Net zero supporting data'!J146))*kgtoGg,"ERROR"))</f>
        <v>256.26674928484914</v>
      </c>
      <c r="T466" s="93">
        <f>IF('Net zero activities &amp; levers'!$C$8="Off",('Activity data'!AM9*EF!$H8)*kgtoGg,IF('Net zero activities &amp; levers'!$C$8="On",(('Net zero supporting data'!K136*EF!$H8)+('Net zero supporting data'!K126*'Net zero supporting data'!K146))*kgtoGg,"ERROR"))</f>
        <v>260.42933064653744</v>
      </c>
      <c r="U466" s="93">
        <f>IF('Net zero activities &amp; levers'!$C$8="Off",('Activity data'!AN9*EF!$H8)*kgtoGg,IF('Net zero activities &amp; levers'!$C$8="On",(('Net zero supporting data'!L136*EF!$H8)+('Net zero supporting data'!L126*'Net zero supporting data'!L146))*kgtoGg,"ERROR"))</f>
        <v>260.98551370113506</v>
      </c>
      <c r="V466" s="93">
        <f>IF('Net zero activities &amp; levers'!$C$8="Off",('Activity data'!AO9*EF!$H8)*kgtoGg,IF('Net zero activities &amp; levers'!$C$8="On",(('Net zero supporting data'!M136*EF!$H8)+('Net zero supporting data'!M126*'Net zero supporting data'!M146))*kgtoGg,"ERROR"))</f>
        <v>260.64956630851736</v>
      </c>
      <c r="W466" s="93">
        <f>IF('Net zero activities &amp; levers'!$C$8="Off",('Activity data'!AP9*EF!$H8)*kgtoGg,IF('Net zero activities &amp; levers'!$C$8="On",(('Net zero supporting data'!N136*EF!$H8)+('Net zero supporting data'!N126*'Net zero supporting data'!N146))*kgtoGg,"ERROR"))</f>
        <v>260.94305549644156</v>
      </c>
      <c r="X466" s="93">
        <f>IF('Net zero activities &amp; levers'!$C$8="Off",('Activity data'!AQ9*EF!$H8)*kgtoGg,IF('Net zero activities &amp; levers'!$C$8="On",(('Net zero supporting data'!O136*EF!$H8)+('Net zero supporting data'!O126*'Net zero supporting data'!O146))*kgtoGg,"ERROR"))</f>
        <v>262.10698348316021</v>
      </c>
      <c r="Y466" s="93">
        <f>IF('Net zero activities &amp; levers'!$C$8="Off",('Activity data'!AR9*EF!$H8)*kgtoGg,IF('Net zero activities &amp; levers'!$C$8="On",(('Net zero supporting data'!P136*EF!$H8)+('Net zero supporting data'!P126*'Net zero supporting data'!P146))*kgtoGg,"ERROR"))</f>
        <v>263.63102702119397</v>
      </c>
      <c r="Z466" s="93">
        <f>IF('Net zero activities &amp; levers'!$C$8="Off",('Activity data'!AS9*EF!$H8)*kgtoGg,IF('Net zero activities &amp; levers'!$C$8="On",(('Net zero supporting data'!Q136*EF!$H8)+('Net zero supporting data'!Q126*'Net zero supporting data'!Q146))*kgtoGg,"ERROR"))</f>
        <v>265.82145944989435</v>
      </c>
      <c r="AA466" s="93">
        <f>IF('Net zero activities &amp; levers'!$C$8="Off",('Activity data'!AT9*EF!$H8)*kgtoGg,IF('Net zero activities &amp; levers'!$C$8="On",(('Net zero supporting data'!R136*EF!$H8)+('Net zero supporting data'!R126*'Net zero supporting data'!R146))*kgtoGg,"ERROR"))</f>
        <v>268.40238359168012</v>
      </c>
      <c r="AB466" s="93">
        <f>IF('Net zero activities &amp; levers'!$C$8="Off",('Activity data'!AU9*EF!$H8)*kgtoGg,IF('Net zero activities &amp; levers'!$C$8="On",(('Net zero supporting data'!S136*EF!$H8)+('Net zero supporting data'!S126*'Net zero supporting data'!S146))*kgtoGg,"ERROR"))</f>
        <v>271.21948971689659</v>
      </c>
      <c r="AC466" s="93">
        <f>IF('Net zero activities &amp; levers'!$C$8="Off",('Activity data'!AV9*EF!$H8)*kgtoGg,IF('Net zero activities &amp; levers'!$C$8="On",(('Net zero supporting data'!T136*EF!$H8)+('Net zero supporting data'!T126*'Net zero supporting data'!T146))*kgtoGg,"ERROR"))</f>
        <v>273.86263946908457</v>
      </c>
      <c r="AD466" s="93">
        <f>IF('Net zero activities &amp; levers'!$C$8="Off",('Activity data'!AW9*EF!$H8)*kgtoGg,IF('Net zero activities &amp; levers'!$C$8="On",(('Net zero supporting data'!U136*EF!$H8)+('Net zero supporting data'!U126*'Net zero supporting data'!U146))*kgtoGg,"ERROR"))</f>
        <v>275.55347812683311</v>
      </c>
      <c r="AE466" s="93">
        <f>IF('Net zero activities &amp; levers'!$C$8="Off",('Activity data'!AX9*EF!$H8)*kgtoGg,IF('Net zero activities &amp; levers'!$C$8="On",(('Net zero supporting data'!V136*EF!$H8)+('Net zero supporting data'!V126*'Net zero supporting data'!V146))*kgtoGg,"ERROR"))</f>
        <v>277.48302618686068</v>
      </c>
      <c r="AF466" s="93">
        <f>IF('Net zero activities &amp; levers'!$C$8="Off",('Activity data'!AY9*EF!$H8)*kgtoGg,IF('Net zero activities &amp; levers'!$C$8="On",(('Net zero supporting data'!W136*EF!$H8)+('Net zero supporting data'!W126*'Net zero supporting data'!W146))*kgtoGg,"ERROR"))</f>
        <v>279.62516403573062</v>
      </c>
      <c r="AG466" s="93">
        <f>IF('Net zero activities &amp; levers'!$C$8="Off",('Activity data'!AZ9*EF!$H8)*kgtoGg,IF('Net zero activities &amp; levers'!$C$8="On",(('Net zero supporting data'!X136*EF!$H8)+('Net zero supporting data'!X126*'Net zero supporting data'!X146))*kgtoGg,"ERROR"))</f>
        <v>282.82668311473566</v>
      </c>
      <c r="AH466" s="93">
        <f>IF('Net zero activities &amp; levers'!$C$8="Off",('Activity data'!BA9*EF!$H8)*kgtoGg,IF('Net zero activities &amp; levers'!$C$8="On",(('Net zero supporting data'!Y136*EF!$H8)+('Net zero supporting data'!Y126*'Net zero supporting data'!Y146))*kgtoGg,"ERROR"))</f>
        <v>285.07441368629225</v>
      </c>
      <c r="AI466" s="93">
        <f>IF('Net zero activities &amp; levers'!$C$8="Off",('Activity data'!BB9*EF!$H8)*kgtoGg,IF('Net zero activities &amp; levers'!$C$8="On",(('Net zero supporting data'!Z136*EF!$H8)+('Net zero supporting data'!Z126*'Net zero supporting data'!Z146))*kgtoGg,"ERROR"))</f>
        <v>287.68373425200031</v>
      </c>
      <c r="AJ466" s="93">
        <f>IF('Net zero activities &amp; levers'!$C$8="Off",('Activity data'!BC9*EF!$H8)*kgtoGg,IF('Net zero activities &amp; levers'!$C$8="On",(('Net zero supporting data'!AA136*EF!$H8)+('Net zero supporting data'!AA126*'Net zero supporting data'!AA146))*kgtoGg,"ERROR"))</f>
        <v>290.85974341009984</v>
      </c>
      <c r="AK466" s="93">
        <f>IF('Net zero activities &amp; levers'!$C$8="Off",('Activity data'!BD9*EF!$H8)*kgtoGg,IF('Net zero activities &amp; levers'!$C$8="On",(('Net zero supporting data'!AB136*EF!$H8)+('Net zero supporting data'!AB126*'Net zero supporting data'!AB146))*kgtoGg,"ERROR"))</f>
        <v>292.99849002952271</v>
      </c>
      <c r="AL466" s="93">
        <f>IF('Net zero activities &amp; levers'!$C$8="Off",('Activity data'!BE9*EF!$H8)*kgtoGg,IF('Net zero activities &amp; levers'!$C$8="On",(('Net zero supporting data'!AC136*EF!$H8)+('Net zero supporting data'!AC126*'Net zero supporting data'!AC146))*kgtoGg,"ERROR"))</f>
        <v>294.94398668395985</v>
      </c>
      <c r="AM466" s="93">
        <f>IF('Net zero activities &amp; levers'!$C$8="Off",('Activity data'!BF9*EF!$H8)*kgtoGg,IF('Net zero activities &amp; levers'!$C$8="On",(('Net zero supporting data'!AD136*EF!$H8)+('Net zero supporting data'!AD126*'Net zero supporting data'!AD146))*kgtoGg,"ERROR"))</f>
        <v>296.55982512867956</v>
      </c>
      <c r="AN466" s="93">
        <f>IF('Net zero activities &amp; levers'!$C$8="Off",('Activity data'!BG9*EF!$H8)*kgtoGg,IF('Net zero activities &amp; levers'!$C$8="On",(('Net zero supporting data'!AE136*EF!$H8)+('Net zero supporting data'!AE126*'Net zero supporting data'!AE146))*kgtoGg,"ERROR"))</f>
        <v>300.19746843629463</v>
      </c>
      <c r="AO466" s="93">
        <f>IF('Net zero activities &amp; levers'!$C$8="Off",('Activity data'!BH9*EF!$H8)*kgtoGg,IF('Net zero activities &amp; levers'!$C$8="On",(('Net zero supporting data'!AF136*EF!$H8)+('Net zero supporting data'!AF126*'Net zero supporting data'!AF146))*kgtoGg,"ERROR"))</f>
        <v>302.92424233769458</v>
      </c>
      <c r="AP466" s="93">
        <f>IF('Net zero activities &amp; levers'!$C$8="Off",('Activity data'!BI9*EF!$H8)*kgtoGg,IF('Net zero activities &amp; levers'!$C$8="On",(('Net zero supporting data'!AG136*EF!$H8)+('Net zero supporting data'!AG126*'Net zero supporting data'!AG146))*kgtoGg,"ERROR"))</f>
        <v>305.46443550432082</v>
      </c>
      <c r="AQ466" s="93">
        <f>IF('Net zero activities &amp; levers'!$C$8="Off",('Activity data'!BJ9*EF!$H8)*kgtoGg,IF('Net zero activities &amp; levers'!$C$8="On",(('Net zero supporting data'!AH136*EF!$H8)+('Net zero supporting data'!AH126*'Net zero supporting data'!AH146))*kgtoGg,"ERROR"))</f>
        <v>307.98146777477501</v>
      </c>
      <c r="AR466" s="93">
        <f>IF('Net zero activities &amp; levers'!$C$8="Off",('Activity data'!BK9*EF!$H8)*kgtoGg,IF('Net zero activities &amp; levers'!$C$8="On",(('Net zero supporting data'!AI136*EF!$H8)+('Net zero supporting data'!AI126*'Net zero supporting data'!AI146))*kgtoGg,"ERROR"))</f>
        <v>310.50989969408755</v>
      </c>
      <c r="AS466" s="93">
        <f>IF('Net zero activities &amp; levers'!$C$8="Off",('Activity data'!BL9*EF!$H8)*kgtoGg,IF('Net zero activities &amp; levers'!$C$8="On",(('Net zero supporting data'!AJ136*EF!$H8)+('Net zero supporting data'!AJ126*'Net zero supporting data'!AJ146))*kgtoGg,"ERROR"))</f>
        <v>312.89122581836426</v>
      </c>
      <c r="AT466" s="93">
        <f>IF('Net zero activities &amp; levers'!$C$8="Off",('Activity data'!BM9*EF!$H8)*kgtoGg,IF('Net zero activities &amp; levers'!$C$8="On",(('Net zero supporting data'!AK136*EF!$H8)+('Net zero supporting data'!AK126*'Net zero supporting data'!AK146))*kgtoGg,"ERROR"))</f>
        <v>307.27459945962505</v>
      </c>
      <c r="AU466" s="93">
        <f>IF('Net zero activities &amp; levers'!$C$8="Off",('Activity data'!BN9*EF!$H8)*kgtoGg,IF('Net zero activities &amp; levers'!$C$8="On",(('Net zero supporting data'!AL136*EF!$H8)+('Net zero supporting data'!AL126*'Net zero supporting data'!AL146))*kgtoGg,"ERROR"))</f>
        <v>300.14876650944944</v>
      </c>
      <c r="AV466" s="93">
        <f>IF('Net zero activities &amp; levers'!$C$8="Off",('Activity data'!BO9*EF!$H8)*kgtoGg,IF('Net zero activities &amp; levers'!$C$8="On",(('Net zero supporting data'!AM136*EF!$H8)+('Net zero supporting data'!AM126*'Net zero supporting data'!AM146))*kgtoGg,"ERROR"))</f>
        <v>293.02095639806015</v>
      </c>
      <c r="AW466" s="93">
        <f>IF('Net zero activities &amp; levers'!$C$8="Off",('Activity data'!BP9*EF!$H8)*kgtoGg,IF('Net zero activities &amp; levers'!$C$8="On",(('Net zero supporting data'!AN136*EF!$H8)+('Net zero supporting data'!AN126*'Net zero supporting data'!AN146))*kgtoGg,"ERROR"))</f>
        <v>285.33584435083299</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32.967337371253556</v>
      </c>
      <c r="M467" s="93">
        <f>IF('Net zero activities &amp; levers'!$C$8="Off",('Activity data'!AF10*EF!$H9)*kgtoGg,IF('Net zero activities &amp; levers'!$C$8="On",(('Net zero supporting data'!D137*EF!$H9)+('Net zero supporting data'!D127*'Net zero supporting data'!D147))*kgtoGg,"ERROR"))</f>
        <v>34.24365507843369</v>
      </c>
      <c r="N467" s="93">
        <f>IF('Net zero activities &amp; levers'!$C$8="Off",('Activity data'!AG10*EF!$H9)*kgtoGg,IF('Net zero activities &amp; levers'!$C$8="On",(('Net zero supporting data'!E137*EF!$H9)+('Net zero supporting data'!E127*'Net zero supporting data'!E147))*kgtoGg,"ERROR"))</f>
        <v>35.195504797614667</v>
      </c>
      <c r="O467" s="93">
        <f>IF('Net zero activities &amp; levers'!$C$8="Off",('Activity data'!AH10*EF!$H9)*kgtoGg,IF('Net zero activities &amp; levers'!$C$8="On",(('Net zero supporting data'!F137*EF!$H9)+('Net zero supporting data'!F127*'Net zero supporting data'!F147))*kgtoGg,"ERROR"))</f>
        <v>35.929559405213347</v>
      </c>
      <c r="P467" s="93">
        <f>IF('Net zero activities &amp; levers'!$C$8="Off",('Activity data'!AI10*EF!$H9)*kgtoGg,IF('Net zero activities &amp; levers'!$C$8="On",(('Net zero supporting data'!G137*EF!$H9)+('Net zero supporting data'!G127*'Net zero supporting data'!G147))*kgtoGg,"ERROR"))</f>
        <v>36.435327957872921</v>
      </c>
      <c r="Q467" s="93">
        <f>IF('Net zero activities &amp; levers'!$C$8="Off",('Activity data'!AJ10*EF!$H9)*kgtoGg,IF('Net zero activities &amp; levers'!$C$8="On",(('Net zero supporting data'!H137*EF!$H9)+('Net zero supporting data'!H127*'Net zero supporting data'!H147))*kgtoGg,"ERROR"))</f>
        <v>37.125912791560353</v>
      </c>
      <c r="R467" s="93">
        <f>IF('Net zero activities &amp; levers'!$C$8="Off",('Activity data'!AK10*EF!$H9)*kgtoGg,IF('Net zero activities &amp; levers'!$C$8="On",(('Net zero supporting data'!I137*EF!$H9)+('Net zero supporting data'!I127*'Net zero supporting data'!I147))*kgtoGg,"ERROR"))</f>
        <v>37.849847328761328</v>
      </c>
      <c r="S467" s="93">
        <f>IF('Net zero activities &amp; levers'!$C$8="Off",('Activity data'!AL10*EF!$H9)*kgtoGg,IF('Net zero activities &amp; levers'!$C$8="On",(('Net zero supporting data'!J137*EF!$H9)+('Net zero supporting data'!J127*'Net zero supporting data'!J147))*kgtoGg,"ERROR"))</f>
        <v>34.642540512761734</v>
      </c>
      <c r="T467" s="93">
        <f>IF('Net zero activities &amp; levers'!$C$8="Off",('Activity data'!AM10*EF!$H9)*kgtoGg,IF('Net zero activities &amp; levers'!$C$8="On",(('Net zero supporting data'!K137*EF!$H9)+('Net zero supporting data'!K127*'Net zero supporting data'!K147))*kgtoGg,"ERROR"))</f>
        <v>36.053433960046704</v>
      </c>
      <c r="U467" s="93">
        <f>IF('Net zero activities &amp; levers'!$C$8="Off",('Activity data'!AN10*EF!$H9)*kgtoGg,IF('Net zero activities &amp; levers'!$C$8="On",(('Net zero supporting data'!L137*EF!$H9)+('Net zero supporting data'!L127*'Net zero supporting data'!L147))*kgtoGg,"ERROR"))</f>
        <v>36.988957132890164</v>
      </c>
      <c r="V467" s="93">
        <f>IF('Net zero activities &amp; levers'!$C$8="Off",('Activity data'!AO10*EF!$H9)*kgtoGg,IF('Net zero activities &amp; levers'!$C$8="On",(('Net zero supporting data'!M137*EF!$H9)+('Net zero supporting data'!M127*'Net zero supporting data'!M147))*kgtoGg,"ERROR"))</f>
        <v>37.80798232443135</v>
      </c>
      <c r="W467" s="93">
        <f>IF('Net zero activities &amp; levers'!$C$8="Off",('Activity data'!AP10*EF!$H9)*kgtoGg,IF('Net zero activities &amp; levers'!$C$8="On",(('Net zero supporting data'!N137*EF!$H9)+('Net zero supporting data'!N127*'Net zero supporting data'!N147))*kgtoGg,"ERROR"))</f>
        <v>38.728070098671076</v>
      </c>
      <c r="X467" s="93">
        <f>IF('Net zero activities &amp; levers'!$C$8="Off",('Activity data'!AQ10*EF!$H9)*kgtoGg,IF('Net zero activities &amp; levers'!$C$8="On",(('Net zero supporting data'!O137*EF!$H9)+('Net zero supporting data'!O127*'Net zero supporting data'!O147))*kgtoGg,"ERROR"))</f>
        <v>39.792845964036765</v>
      </c>
      <c r="Y467" s="93">
        <f>IF('Net zero activities &amp; levers'!$C$8="Off",('Activity data'!AR10*EF!$H9)*kgtoGg,IF('Net zero activities &amp; levers'!$C$8="On",(('Net zero supporting data'!P137*EF!$H9)+('Net zero supporting data'!P127*'Net zero supporting data'!P147))*kgtoGg,"ERROR"))</f>
        <v>40.932743084958894</v>
      </c>
      <c r="Z467" s="93">
        <f>IF('Net zero activities &amp; levers'!$C$8="Off",('Activity data'!AS10*EF!$H9)*kgtoGg,IF('Net zero activities &amp; levers'!$C$8="On",(('Net zero supporting data'!Q137*EF!$H9)+('Net zero supporting data'!Q127*'Net zero supporting data'!Q147))*kgtoGg,"ERROR"))</f>
        <v>42.200932817956428</v>
      </c>
      <c r="AA467" s="93">
        <f>IF('Net zero activities &amp; levers'!$C$8="Off",('Activity data'!AT10*EF!$H9)*kgtoGg,IF('Net zero activities &amp; levers'!$C$8="On",(('Net zero supporting data'!R137*EF!$H9)+('Net zero supporting data'!R127*'Net zero supporting data'!R147))*kgtoGg,"ERROR"))</f>
        <v>43.560541687795634</v>
      </c>
      <c r="AB467" s="93">
        <f>IF('Net zero activities &amp; levers'!$C$8="Off",('Activity data'!AU10*EF!$H9)*kgtoGg,IF('Net zero activities &amp; levers'!$C$8="On",(('Net zero supporting data'!S137*EF!$H9)+('Net zero supporting data'!S127*'Net zero supporting data'!S147))*kgtoGg,"ERROR"))</f>
        <v>44.991111474500634</v>
      </c>
      <c r="AC467" s="93">
        <f>IF('Net zero activities &amp; levers'!$C$8="Off",('Activity data'!AV10*EF!$H9)*kgtoGg,IF('Net zero activities &amp; levers'!$C$8="On",(('Net zero supporting data'!T137*EF!$H9)+('Net zero supporting data'!T127*'Net zero supporting data'!T147))*kgtoGg,"ERROR"))</f>
        <v>46.426705183934367</v>
      </c>
      <c r="AD467" s="93">
        <f>IF('Net zero activities &amp; levers'!$C$8="Off",('Activity data'!AW10*EF!$H9)*kgtoGg,IF('Net zero activities &amp; levers'!$C$8="On",(('Net zero supporting data'!U137*EF!$H9)+('Net zero supporting data'!U127*'Net zero supporting data'!U147))*kgtoGg,"ERROR"))</f>
        <v>48.262486575260489</v>
      </c>
      <c r="AE467" s="93">
        <f>IF('Net zero activities &amp; levers'!$C$8="Off",('Activity data'!AX10*EF!$H9)*kgtoGg,IF('Net zero activities &amp; levers'!$C$8="On",(('Net zero supporting data'!V137*EF!$H9)+('Net zero supporting data'!V127*'Net zero supporting data'!V147))*kgtoGg,"ERROR"))</f>
        <v>50.215254069567393</v>
      </c>
      <c r="AF467" s="93">
        <f>IF('Net zero activities &amp; levers'!$C$8="Off",('Activity data'!AY10*EF!$H9)*kgtoGg,IF('Net zero activities &amp; levers'!$C$8="On",(('Net zero supporting data'!W137*EF!$H9)+('Net zero supporting data'!W127*'Net zero supporting data'!W147))*kgtoGg,"ERROR"))</f>
        <v>52.288550985565294</v>
      </c>
      <c r="AG467" s="93">
        <f>IF('Net zero activities &amp; levers'!$C$8="Off",('Activity data'!AZ10*EF!$H9)*kgtoGg,IF('Net zero activities &amp; levers'!$C$8="On",(('Net zero supporting data'!X137*EF!$H9)+('Net zero supporting data'!X127*'Net zero supporting data'!X147))*kgtoGg,"ERROR"))</f>
        <v>54.654552405924512</v>
      </c>
      <c r="AH467" s="93">
        <f>IF('Net zero activities &amp; levers'!$C$8="Off",('Activity data'!BA10*EF!$H9)*kgtoGg,IF('Net zero activities &amp; levers'!$C$8="On",(('Net zero supporting data'!Y137*EF!$H9)+('Net zero supporting data'!Y127*'Net zero supporting data'!Y147))*kgtoGg,"ERROR"))</f>
        <v>56.936801071048151</v>
      </c>
      <c r="AI467" s="93">
        <f>IF('Net zero activities &amp; levers'!$C$8="Off",('Activity data'!BB10*EF!$H9)*kgtoGg,IF('Net zero activities &amp; levers'!$C$8="On",(('Net zero supporting data'!Z137*EF!$H9)+('Net zero supporting data'!Z127*'Net zero supporting data'!Z147))*kgtoGg,"ERROR"))</f>
        <v>59.393783597496402</v>
      </c>
      <c r="AJ467" s="93">
        <f>IF('Net zero activities &amp; levers'!$C$8="Off",('Activity data'!BC10*EF!$H9)*kgtoGg,IF('Net zero activities &amp; levers'!$C$8="On",(('Net zero supporting data'!AA137*EF!$H9)+('Net zero supporting data'!AA127*'Net zero supporting data'!AA147))*kgtoGg,"ERROR"))</f>
        <v>62.08274888108123</v>
      </c>
      <c r="AK467" s="93">
        <f>IF('Net zero activities &amp; levers'!$C$8="Off",('Activity data'!BD10*EF!$H9)*kgtoGg,IF('Net zero activities &amp; levers'!$C$8="On",(('Net zero supporting data'!AB137*EF!$H9)+('Net zero supporting data'!AB127*'Net zero supporting data'!AB147))*kgtoGg,"ERROR"))</f>
        <v>64.668675697843938</v>
      </c>
      <c r="AL467" s="93">
        <f>IF('Net zero activities &amp; levers'!$C$8="Off",('Activity data'!BE10*EF!$H9)*kgtoGg,IF('Net zero activities &amp; levers'!$C$8="On",(('Net zero supporting data'!AC137*EF!$H9)+('Net zero supporting data'!AC127*'Net zero supporting data'!AC147))*kgtoGg,"ERROR"))</f>
        <v>67.32835365415778</v>
      </c>
      <c r="AM467" s="93">
        <f>IF('Net zero activities &amp; levers'!$C$8="Off",('Activity data'!BF10*EF!$H9)*kgtoGg,IF('Net zero activities &amp; levers'!$C$8="On",(('Net zero supporting data'!AD137*EF!$H9)+('Net zero supporting data'!AD127*'Net zero supporting data'!AD147))*kgtoGg,"ERROR"))</f>
        <v>70.03229658694471</v>
      </c>
      <c r="AN467" s="93">
        <f>IF('Net zero activities &amp; levers'!$C$8="Off",('Activity data'!BG10*EF!$H9)*kgtoGg,IF('Net zero activities &amp; levers'!$C$8="On",(('Net zero supporting data'!AE137*EF!$H9)+('Net zero supporting data'!AE127*'Net zero supporting data'!AE147))*kgtoGg,"ERROR"))</f>
        <v>72.891537637177734</v>
      </c>
      <c r="AO467" s="93">
        <f>IF('Net zero activities &amp; levers'!$C$8="Off",('Activity data'!BH10*EF!$H9)*kgtoGg,IF('Net zero activities &amp; levers'!$C$8="On",(('Net zero supporting data'!AF137*EF!$H9)+('Net zero supporting data'!AF127*'Net zero supporting data'!AF147))*kgtoGg,"ERROR"))</f>
        <v>75.636138241031261</v>
      </c>
      <c r="AP467" s="93">
        <f>IF('Net zero activities &amp; levers'!$C$8="Off",('Activity data'!BI10*EF!$H9)*kgtoGg,IF('Net zero activities &amp; levers'!$C$8="On",(('Net zero supporting data'!AG137*EF!$H9)+('Net zero supporting data'!AG127*'Net zero supporting data'!AG147))*kgtoGg,"ERROR"))</f>
        <v>78.438227798805514</v>
      </c>
      <c r="AQ467" s="93">
        <f>IF('Net zero activities &amp; levers'!$C$8="Off",('Activity data'!BJ10*EF!$H9)*kgtoGg,IF('Net zero activities &amp; levers'!$C$8="On",(('Net zero supporting data'!AH137*EF!$H9)+('Net zero supporting data'!AH127*'Net zero supporting data'!AH147))*kgtoGg,"ERROR"))</f>
        <v>81.342116961899578</v>
      </c>
      <c r="AR467" s="93">
        <f>IF('Net zero activities &amp; levers'!$C$8="Off",('Activity data'!BK10*EF!$H9)*kgtoGg,IF('Net zero activities &amp; levers'!$C$8="On",(('Net zero supporting data'!AI137*EF!$H9)+('Net zero supporting data'!AI127*'Net zero supporting data'!AI147))*kgtoGg,"ERROR"))</f>
        <v>84.362122670179488</v>
      </c>
      <c r="AS467" s="93">
        <f>IF('Net zero activities &amp; levers'!$C$8="Off",('Activity data'!BL10*EF!$H9)*kgtoGg,IF('Net zero activities &amp; levers'!$C$8="On",(('Net zero supporting data'!AJ137*EF!$H9)+('Net zero supporting data'!AJ127*'Net zero supporting data'!AJ147))*kgtoGg,"ERROR"))</f>
        <v>87.460000056776124</v>
      </c>
      <c r="AT467" s="93">
        <f>IF('Net zero activities &amp; levers'!$C$8="Off",('Activity data'!BM10*EF!$H9)*kgtoGg,IF('Net zero activities &amp; levers'!$C$8="On",(('Net zero supporting data'!AK137*EF!$H9)+('Net zero supporting data'!AK127*'Net zero supporting data'!AK147))*kgtoGg,"ERROR"))</f>
        <v>88.380251366377081</v>
      </c>
      <c r="AU467" s="93">
        <f>IF('Net zero activities &amp; levers'!$C$8="Off",('Activity data'!BN10*EF!$H9)*kgtoGg,IF('Net zero activities &amp; levers'!$C$8="On",(('Net zero supporting data'!AL137*EF!$H9)+('Net zero supporting data'!AL127*'Net zero supporting data'!AL147))*kgtoGg,"ERROR"))</f>
        <v>88.848830806215247</v>
      </c>
      <c r="AV467" s="93">
        <f>IF('Net zero activities &amp; levers'!$C$8="Off",('Activity data'!BO10*EF!$H9)*kgtoGg,IF('Net zero activities &amp; levers'!$C$8="On",(('Net zero supporting data'!AM137*EF!$H9)+('Net zero supporting data'!AM127*'Net zero supporting data'!AM147))*kgtoGg,"ERROR"))</f>
        <v>89.285368350258679</v>
      </c>
      <c r="AW467" s="93">
        <f>IF('Net zero activities &amp; levers'!$C$8="Off",('Activity data'!BP10*EF!$H9)*kgtoGg,IF('Net zero activities &amp; levers'!$C$8="On",(('Net zero supporting data'!AN137*EF!$H9)+('Net zero supporting data'!AN127*'Net zero supporting data'!AN147))*kgtoGg,"ERROR"))</f>
        <v>89.513841012573394</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135.255951318342</v>
      </c>
      <c r="T468" s="93">
        <f>IF('Net zero activities &amp; levers'!$C$8="Off",('Activity data'!AM11*EF!$H10)*kgtoGg,IF('Net zero activities &amp; levers'!$C$8="On",(('Net zero supporting data'!K138*EF!$H10)+('Net zero supporting data'!K128*'Net zero supporting data'!K148))*kgtoGg,"ERROR"))</f>
        <v>135.45945708034915</v>
      </c>
      <c r="U468" s="93">
        <f>IF('Net zero activities &amp; levers'!$C$8="Off",('Activity data'!AN11*EF!$H10)*kgtoGg,IF('Net zero activities &amp; levers'!$C$8="On",(('Net zero supporting data'!L138*EF!$H10)+('Net zero supporting data'!L128*'Net zero supporting data'!L148))*kgtoGg,"ERROR"))</f>
        <v>135.6856824494628</v>
      </c>
      <c r="V468" s="93">
        <f>IF('Net zero activities &amp; levers'!$C$8="Off",('Activity data'!AO11*EF!$H10)*kgtoGg,IF('Net zero activities &amp; levers'!$C$8="On",(('Net zero supporting data'!M138*EF!$H10)+('Net zero supporting data'!M128*'Net zero supporting data'!M148))*kgtoGg,"ERROR"))</f>
        <v>135.94064706032725</v>
      </c>
      <c r="W468" s="93">
        <f>IF('Net zero activities &amp; levers'!$C$8="Off",('Activity data'!AP11*EF!$H10)*kgtoGg,IF('Net zero activities &amp; levers'!$C$8="On",(('Net zero supporting data'!N138*EF!$H10)+('Net zero supporting data'!N128*'Net zero supporting data'!N148))*kgtoGg,"ERROR"))</f>
        <v>136.2273087067787</v>
      </c>
      <c r="X468" s="93">
        <f>IF('Net zero activities &amp; levers'!$C$8="Off",('Activity data'!AQ11*EF!$H10)*kgtoGg,IF('Net zero activities &amp; levers'!$C$8="On",(('Net zero supporting data'!O138*EF!$H10)+('Net zero supporting data'!O128*'Net zero supporting data'!O148))*kgtoGg,"ERROR"))</f>
        <v>136.54497611046153</v>
      </c>
      <c r="Y468" s="93">
        <f>IF('Net zero activities &amp; levers'!$C$8="Off",('Activity data'!AR11*EF!$H10)*kgtoGg,IF('Net zero activities &amp; levers'!$C$8="On",(('Net zero supporting data'!P138*EF!$H10)+('Net zero supporting data'!P128*'Net zero supporting data'!P148))*kgtoGg,"ERROR"))</f>
        <v>136.74028465423547</v>
      </c>
      <c r="Z468" s="93">
        <f>IF('Net zero activities &amp; levers'!$C$8="Off",('Activity data'!AS11*EF!$H10)*kgtoGg,IF('Net zero activities &amp; levers'!$C$8="On",(('Net zero supporting data'!Q138*EF!$H10)+('Net zero supporting data'!Q128*'Net zero supporting data'!Q148))*kgtoGg,"ERROR"))</f>
        <v>136.96184811112809</v>
      </c>
      <c r="AA468" s="93">
        <f>IF('Net zero activities &amp; levers'!$C$8="Off",('Activity data'!AT11*EF!$H10)*kgtoGg,IF('Net zero activities &amp; levers'!$C$8="On",(('Net zero supporting data'!R138*EF!$H10)+('Net zero supporting data'!R128*'Net zero supporting data'!R148))*kgtoGg,"ERROR"))</f>
        <v>137.20766293718725</v>
      </c>
      <c r="AB468" s="93">
        <f>IF('Net zero activities &amp; levers'!$C$8="Off",('Activity data'!AU11*EF!$H10)*kgtoGg,IF('Net zero activities &amp; levers'!$C$8="On",(('Net zero supporting data'!S138*EF!$H10)+('Net zero supporting data'!S128*'Net zero supporting data'!S148))*kgtoGg,"ERROR"))</f>
        <v>137.47621060478573</v>
      </c>
      <c r="AC468" s="93">
        <f>IF('Net zero activities &amp; levers'!$C$8="Off",('Activity data'!AV11*EF!$H10)*kgtoGg,IF('Net zero activities &amp; levers'!$C$8="On",(('Net zero supporting data'!T138*EF!$H10)+('Net zero supporting data'!T128*'Net zero supporting data'!T148))*kgtoGg,"ERROR"))</f>
        <v>137.76516008812649</v>
      </c>
      <c r="AD468" s="93">
        <f>IF('Net zero activities &amp; levers'!$C$8="Off",('Activity data'!AW11*EF!$H10)*kgtoGg,IF('Net zero activities &amp; levers'!$C$8="On",(('Net zero supporting data'!U138*EF!$H10)+('Net zero supporting data'!U128*'Net zero supporting data'!U148))*kgtoGg,"ERROR"))</f>
        <v>137.95778310282327</v>
      </c>
      <c r="AE468" s="93">
        <f>IF('Net zero activities &amp; levers'!$C$8="Off",('Activity data'!AX11*EF!$H10)*kgtoGg,IF('Net zero activities &amp; levers'!$C$8="On",(('Net zero supporting data'!V138*EF!$H10)+('Net zero supporting data'!V128*'Net zero supporting data'!V148))*kgtoGg,"ERROR"))</f>
        <v>138.17004248943877</v>
      </c>
      <c r="AF468" s="93">
        <f>IF('Net zero activities &amp; levers'!$C$8="Off",('Activity data'!AY11*EF!$H10)*kgtoGg,IF('Net zero activities &amp; levers'!$C$8="On",(('Net zero supporting data'!W138*EF!$H10)+('Net zero supporting data'!W128*'Net zero supporting data'!W148))*kgtoGg,"ERROR"))</f>
        <v>138.40120269960332</v>
      </c>
      <c r="AG468" s="93">
        <f>IF('Net zero activities &amp; levers'!$C$8="Off",('Activity data'!AZ11*EF!$H10)*kgtoGg,IF('Net zero activities &amp; levers'!$C$8="On",(('Net zero supporting data'!X138*EF!$H10)+('Net zero supporting data'!X128*'Net zero supporting data'!X148))*kgtoGg,"ERROR"))</f>
        <v>138.65391991365723</v>
      </c>
      <c r="AH468" s="93">
        <f>IF('Net zero activities &amp; levers'!$C$8="Off",('Activity data'!BA11*EF!$H10)*kgtoGg,IF('Net zero activities &amp; levers'!$C$8="On",(('Net zero supporting data'!Y138*EF!$H10)+('Net zero supporting data'!Y128*'Net zero supporting data'!Y148))*kgtoGg,"ERROR"))</f>
        <v>138.92006671325987</v>
      </c>
      <c r="AI468" s="93">
        <f>IF('Net zero activities &amp; levers'!$C$8="Off",('Activity data'!BB11*EF!$H10)*kgtoGg,IF('Net zero activities &amp; levers'!$C$8="On",(('Net zero supporting data'!Z138*EF!$H10)+('Net zero supporting data'!Z128*'Net zero supporting data'!Z148))*kgtoGg,"ERROR"))</f>
        <v>139.08955287048946</v>
      </c>
      <c r="AJ468" s="93">
        <f>IF('Net zero activities &amp; levers'!$C$8="Off",('Activity data'!BC11*EF!$H10)*kgtoGg,IF('Net zero activities &amp; levers'!$C$8="On",(('Net zero supporting data'!AA138*EF!$H10)+('Net zero supporting data'!AA128*'Net zero supporting data'!AA148))*kgtoGg,"ERROR"))</f>
        <v>139.27655934190597</v>
      </c>
      <c r="AK468" s="93">
        <f>IF('Net zero activities &amp; levers'!$C$8="Off",('Activity data'!BD11*EF!$H10)*kgtoGg,IF('Net zero activities &amp; levers'!$C$8="On",(('Net zero supporting data'!AB138*EF!$H10)+('Net zero supporting data'!AB128*'Net zero supporting data'!AB148))*kgtoGg,"ERROR"))</f>
        <v>139.47409685465857</v>
      </c>
      <c r="AL468" s="93">
        <f>IF('Net zero activities &amp; levers'!$C$8="Off",('Activity data'!BE11*EF!$H10)*kgtoGg,IF('Net zero activities &amp; levers'!$C$8="On",(('Net zero supporting data'!AC138*EF!$H10)+('Net zero supporting data'!AC128*'Net zero supporting data'!AC148))*kgtoGg,"ERROR"))</f>
        <v>139.68509059126924</v>
      </c>
      <c r="AM468" s="93">
        <f>IF('Net zero activities &amp; levers'!$C$8="Off",('Activity data'!BF11*EF!$H10)*kgtoGg,IF('Net zero activities &amp; levers'!$C$8="On",(('Net zero supporting data'!AD138*EF!$H10)+('Net zero supporting data'!AD128*'Net zero supporting data'!AD148))*kgtoGg,"ERROR"))</f>
        <v>139.90852917277039</v>
      </c>
      <c r="AN468" s="93">
        <f>IF('Net zero activities &amp; levers'!$C$8="Off",('Activity data'!BG11*EF!$H10)*kgtoGg,IF('Net zero activities &amp; levers'!$C$8="On",(('Net zero supporting data'!AE138*EF!$H10)+('Net zero supporting data'!AE128*'Net zero supporting data'!AE148))*kgtoGg,"ERROR"))</f>
        <v>140.04103563650384</v>
      </c>
      <c r="AO468" s="93">
        <f>IF('Net zero activities &amp; levers'!$C$8="Off",('Activity data'!BH11*EF!$H10)*kgtoGg,IF('Net zero activities &amp; levers'!$C$8="On",(('Net zero supporting data'!AF138*EF!$H10)+('Net zero supporting data'!AF128*'Net zero supporting data'!AF148))*kgtoGg,"ERROR"))</f>
        <v>140.18165068704718</v>
      </c>
      <c r="AP468" s="93">
        <f>IF('Net zero activities &amp; levers'!$C$8="Off",('Activity data'!BI11*EF!$H10)*kgtoGg,IF('Net zero activities &amp; levers'!$C$8="On",(('Net zero supporting data'!AG138*EF!$H10)+('Net zero supporting data'!AG128*'Net zero supporting data'!AG148))*kgtoGg,"ERROR"))</f>
        <v>140.3332038105066</v>
      </c>
      <c r="AQ468" s="93">
        <f>IF('Net zero activities &amp; levers'!$C$8="Off",('Activity data'!BJ11*EF!$H10)*kgtoGg,IF('Net zero activities &amp; levers'!$C$8="On",(('Net zero supporting data'!AH138*EF!$H10)+('Net zero supporting data'!AH128*'Net zero supporting data'!AH148))*kgtoGg,"ERROR"))</f>
        <v>140.4961388101847</v>
      </c>
      <c r="AR468" s="93">
        <f>IF('Net zero activities &amp; levers'!$C$8="Off",('Activity data'!BK11*EF!$H10)*kgtoGg,IF('Net zero activities &amp; levers'!$C$8="On",(('Net zero supporting data'!AI138*EF!$H10)+('Net zero supporting data'!AI128*'Net zero supporting data'!AI148))*kgtoGg,"ERROR"))</f>
        <v>140.67036017791719</v>
      </c>
      <c r="AS468" s="93">
        <f>IF('Net zero activities &amp; levers'!$C$8="Off",('Activity data'!BL11*EF!$H10)*kgtoGg,IF('Net zero activities &amp; levers'!$C$8="On",(('Net zero supporting data'!AJ138*EF!$H10)+('Net zero supporting data'!AJ128*'Net zero supporting data'!AJ148))*kgtoGg,"ERROR"))</f>
        <v>140.74708808423716</v>
      </c>
      <c r="AT468" s="93">
        <f>IF('Net zero activities &amp; levers'!$C$8="Off",('Activity data'!BM11*EF!$H10)*kgtoGg,IF('Net zero activities &amp; levers'!$C$8="On",(('Net zero supporting data'!AK138*EF!$H10)+('Net zero supporting data'!AK128*'Net zero supporting data'!AK148))*kgtoGg,"ERROR"))</f>
        <v>140.79320105360316</v>
      </c>
      <c r="AU468" s="93">
        <f>IF('Net zero activities &amp; levers'!$C$8="Off",('Activity data'!BN11*EF!$H10)*kgtoGg,IF('Net zero activities &amp; levers'!$C$8="On",(('Net zero supporting data'!AL138*EF!$H10)+('Net zero supporting data'!AL128*'Net zero supporting data'!AL148))*kgtoGg,"ERROR"))</f>
        <v>140.83967568247962</v>
      </c>
      <c r="AV468" s="93">
        <f>IF('Net zero activities &amp; levers'!$C$8="Off",('Activity data'!BO11*EF!$H10)*kgtoGg,IF('Net zero activities &amp; levers'!$C$8="On",(('Net zero supporting data'!AM138*EF!$H10)+('Net zero supporting data'!AM128*'Net zero supporting data'!AM148))*kgtoGg,"ERROR"))</f>
        <v>140.893758592767</v>
      </c>
      <c r="AW468" s="93">
        <f>IF('Net zero activities &amp; levers'!$C$8="Off",('Activity data'!BP11*EF!$H10)*kgtoGg,IF('Net zero activities &amp; levers'!$C$8="On",(('Net zero supporting data'!AN138*EF!$H10)+('Net zero supporting data'!AN128*'Net zero supporting data'!AN148))*kgtoGg,"ERROR"))</f>
        <v>140.95214098936782</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14.658203603760658</v>
      </c>
      <c r="T469" s="93">
        <f>IF('Net zero activities &amp; levers'!$C$8="Off",('Activity data'!AM12*EF!$H11)*kgtoGg,IF('Net zero activities &amp; levers'!$C$8="On",(('Net zero supporting data'!K139*EF!$H11)+('Net zero supporting data'!K129*'Net zero supporting data'!K149))*kgtoGg,"ERROR"))</f>
        <v>14.680258299801483</v>
      </c>
      <c r="U469" s="93">
        <f>IF('Net zero activities &amp; levers'!$C$8="Off",('Activity data'!AN12*EF!$H11)*kgtoGg,IF('Net zero activities &amp; levers'!$C$8="On",(('Net zero supporting data'!L139*EF!$H11)+('Net zero supporting data'!L129*'Net zero supporting data'!L149))*kgtoGg,"ERROR"))</f>
        <v>14.704775206366271</v>
      </c>
      <c r="V469" s="93">
        <f>IF('Net zero activities &amp; levers'!$C$8="Off",('Activity data'!AO12*EF!$H11)*kgtoGg,IF('Net zero activities &amp; levers'!$C$8="On",(('Net zero supporting data'!M139*EF!$H11)+('Net zero supporting data'!M129*'Net zero supporting data'!M149))*kgtoGg,"ERROR"))</f>
        <v>14.732406694233367</v>
      </c>
      <c r="W469" s="93">
        <f>IF('Net zero activities &amp; levers'!$C$8="Off",('Activity data'!AP12*EF!$H11)*kgtoGg,IF('Net zero activities &amp; levers'!$C$8="On",(('Net zero supporting data'!N139*EF!$H11)+('Net zero supporting data'!N129*'Net zero supporting data'!N149))*kgtoGg,"ERROR"))</f>
        <v>14.763473310808225</v>
      </c>
      <c r="X469" s="93">
        <f>IF('Net zero activities &amp; levers'!$C$8="Off",('Activity data'!AQ12*EF!$H11)*kgtoGg,IF('Net zero activities &amp; levers'!$C$8="On",(('Net zero supporting data'!O139*EF!$H11)+('Net zero supporting data'!O129*'Net zero supporting data'!O149))*kgtoGg,"ERROR"))</f>
        <v>14.797900139617417</v>
      </c>
      <c r="Y469" s="93">
        <f>IF('Net zero activities &amp; levers'!$C$8="Off",('Activity data'!AR12*EF!$H11)*kgtoGg,IF('Net zero activities &amp; levers'!$C$8="On",(('Net zero supporting data'!P139*EF!$H11)+('Net zero supporting data'!P129*'Net zero supporting data'!P149))*kgtoGg,"ERROR"))</f>
        <v>14.819066471836354</v>
      </c>
      <c r="Z469" s="93">
        <f>IF('Net zero activities &amp; levers'!$C$8="Off",('Activity data'!AS12*EF!$H11)*kgtoGg,IF('Net zero activities &amp; levers'!$C$8="On",(('Net zero supporting data'!Q139*EF!$H11)+('Net zero supporting data'!Q129*'Net zero supporting data'!Q149))*kgtoGg,"ERROR"))</f>
        <v>14.843078149183114</v>
      </c>
      <c r="AA469" s="93">
        <f>IF('Net zero activities &amp; levers'!$C$8="Off",('Activity data'!AT12*EF!$H11)*kgtoGg,IF('Net zero activities &amp; levers'!$C$8="On",(('Net zero supporting data'!R139*EF!$H11)+('Net zero supporting data'!R129*'Net zero supporting data'!R149))*kgtoGg,"ERROR"))</f>
        <v>14.869718039953746</v>
      </c>
      <c r="AB469" s="93">
        <f>IF('Net zero activities &amp; levers'!$C$8="Off",('Activity data'!AU12*EF!$H11)*kgtoGg,IF('Net zero activities &amp; levers'!$C$8="On",(('Net zero supporting data'!S139*EF!$H11)+('Net zero supporting data'!S129*'Net zero supporting data'!S149))*kgtoGg,"ERROR"))</f>
        <v>14.898821575514326</v>
      </c>
      <c r="AC469" s="93">
        <f>IF('Net zero activities &amp; levers'!$C$8="Off",('Activity data'!AV12*EF!$H11)*kgtoGg,IF('Net zero activities &amp; levers'!$C$8="On",(('Net zero supporting data'!T139*EF!$H11)+('Net zero supporting data'!T129*'Net zero supporting data'!T149))*kgtoGg,"ERROR"))</f>
        <v>14.930136133703648</v>
      </c>
      <c r="AD469" s="93">
        <f>IF('Net zero activities &amp; levers'!$C$8="Off",('Activity data'!AW12*EF!$H11)*kgtoGg,IF('Net zero activities &amp; levers'!$C$8="On",(('Net zero supporting data'!U139*EF!$H11)+('Net zero supporting data'!U129*'Net zero supporting data'!U149))*kgtoGg,"ERROR"))</f>
        <v>14.95101142488806</v>
      </c>
      <c r="AE469" s="93">
        <f>IF('Net zero activities &amp; levers'!$C$8="Off",('Activity data'!AX12*EF!$H11)*kgtoGg,IF('Net zero activities &amp; levers'!$C$8="On",(('Net zero supporting data'!V139*EF!$H11)+('Net zero supporting data'!V129*'Net zero supporting data'!V149))*kgtoGg,"ERROR"))</f>
        <v>14.974014784633001</v>
      </c>
      <c r="AF469" s="93">
        <f>IF('Net zero activities &amp; levers'!$C$8="Off",('Activity data'!AY12*EF!$H11)*kgtoGg,IF('Net zero activities &amp; levers'!$C$8="On",(('Net zero supporting data'!W139*EF!$H11)+('Net zero supporting data'!W129*'Net zero supporting data'!W149))*kgtoGg,"ERROR"))</f>
        <v>14.99906649875466</v>
      </c>
      <c r="AG469" s="93">
        <f>IF('Net zero activities &amp; levers'!$C$8="Off",('Activity data'!AZ12*EF!$H11)*kgtoGg,IF('Net zero activities &amp; levers'!$C$8="On",(('Net zero supporting data'!X139*EF!$H11)+('Net zero supporting data'!X129*'Net zero supporting data'!X149))*kgtoGg,"ERROR"))</f>
        <v>15.026454427652951</v>
      </c>
      <c r="AH469" s="93">
        <f>IF('Net zero activities &amp; levers'!$C$8="Off",('Activity data'!BA12*EF!$H11)*kgtoGg,IF('Net zero activities &amp; levers'!$C$8="On",(('Net zero supporting data'!Y139*EF!$H11)+('Net zero supporting data'!Y129*'Net zero supporting data'!Y149))*kgtoGg,"ERROR"))</f>
        <v>15.055297771986705</v>
      </c>
      <c r="AI469" s="93">
        <f>IF('Net zero activities &amp; levers'!$C$8="Off",('Activity data'!BB12*EF!$H11)*kgtoGg,IF('Net zero activities &amp; levers'!$C$8="On",(('Net zero supporting data'!Z139*EF!$H11)+('Net zero supporting data'!Z129*'Net zero supporting data'!Z149))*kgtoGg,"ERROR"))</f>
        <v>15.073665633633274</v>
      </c>
      <c r="AJ469" s="93">
        <f>IF('Net zero activities &amp; levers'!$C$8="Off",('Activity data'!BC12*EF!$H11)*kgtoGg,IF('Net zero activities &amp; levers'!$C$8="On",(('Net zero supporting data'!AA139*EF!$H11)+('Net zero supporting data'!AA129*'Net zero supporting data'!AA149))*kgtoGg,"ERROR"))</f>
        <v>15.093932238588737</v>
      </c>
      <c r="AK469" s="93">
        <f>IF('Net zero activities &amp; levers'!$C$8="Off",('Activity data'!BD12*EF!$H11)*kgtoGg,IF('Net zero activities &amp; levers'!$C$8="On",(('Net zero supporting data'!AB139*EF!$H11)+('Net zero supporting data'!AB129*'Net zero supporting data'!AB149))*kgtoGg,"ERROR"))</f>
        <v>15.115340132682009</v>
      </c>
      <c r="AL469" s="93">
        <f>IF('Net zero activities &amp; levers'!$C$8="Off",('Activity data'!BE12*EF!$H11)*kgtoGg,IF('Net zero activities &amp; levers'!$C$8="On",(('Net zero supporting data'!AC139*EF!$H11)+('Net zero supporting data'!AC129*'Net zero supporting data'!AC149))*kgtoGg,"ERROR"))</f>
        <v>15.138206329105987</v>
      </c>
      <c r="AM469" s="93">
        <f>IF('Net zero activities &amp; levers'!$C$8="Off",('Activity data'!BF12*EF!$H11)*kgtoGg,IF('Net zero activities &amp; levers'!$C$8="On",(('Net zero supporting data'!AD139*EF!$H11)+('Net zero supporting data'!AD129*'Net zero supporting data'!AD149))*kgtoGg,"ERROR"))</f>
        <v>15.162421220862363</v>
      </c>
      <c r="AN469" s="93">
        <f>IF('Net zero activities &amp; levers'!$C$8="Off",('Activity data'!BG12*EF!$H11)*kgtoGg,IF('Net zero activities &amp; levers'!$C$8="On",(('Net zero supporting data'!AE139*EF!$H11)+('Net zero supporting data'!AE129*'Net zero supporting data'!AE149))*kgtoGg,"ERROR"))</f>
        <v>15.176781452004045</v>
      </c>
      <c r="AO469" s="93">
        <f>IF('Net zero activities &amp; levers'!$C$8="Off",('Activity data'!BH12*EF!$H11)*kgtoGg,IF('Net zero activities &amp; levers'!$C$8="On",(('Net zero supporting data'!AF139*EF!$H11)+('Net zero supporting data'!AF129*'Net zero supporting data'!AF149))*kgtoGg,"ERROR"))</f>
        <v>15.19202044164204</v>
      </c>
      <c r="AP469" s="93">
        <f>IF('Net zero activities &amp; levers'!$C$8="Off",('Activity data'!BI12*EF!$H11)*kgtoGg,IF('Net zero activities &amp; levers'!$C$8="On",(('Net zero supporting data'!AG139*EF!$H11)+('Net zero supporting data'!AG129*'Net zero supporting data'!AG149))*kgtoGg,"ERROR"))</f>
        <v>15.208444831983471</v>
      </c>
      <c r="AQ469" s="93">
        <f>IF('Net zero activities &amp; levers'!$C$8="Off",('Activity data'!BJ12*EF!$H11)*kgtoGg,IF('Net zero activities &amp; levers'!$C$8="On",(('Net zero supporting data'!AH139*EF!$H11)+('Net zero supporting data'!AH129*'Net zero supporting data'!AH149))*kgtoGg,"ERROR"))</f>
        <v>15.226102719685869</v>
      </c>
      <c r="AR469" s="93">
        <f>IF('Net zero activities &amp; levers'!$C$8="Off",('Activity data'!BK12*EF!$H11)*kgtoGg,IF('Net zero activities &amp; levers'!$C$8="On",(('Net zero supporting data'!AI139*EF!$H11)+('Net zero supporting data'!AI129*'Net zero supporting data'!AI149))*kgtoGg,"ERROR"))</f>
        <v>15.244983754164993</v>
      </c>
      <c r="AS469" s="93">
        <f>IF('Net zero activities &amp; levers'!$C$8="Off",('Activity data'!BL12*EF!$H11)*kgtoGg,IF('Net zero activities &amp; levers'!$C$8="On",(('Net zero supporting data'!AJ139*EF!$H11)+('Net zero supporting data'!AJ129*'Net zero supporting data'!AJ149))*kgtoGg,"ERROR"))</f>
        <v>15.253299050179447</v>
      </c>
      <c r="AT469" s="93">
        <f>IF('Net zero activities &amp; levers'!$C$8="Off",('Activity data'!BM12*EF!$H11)*kgtoGg,IF('Net zero activities &amp; levers'!$C$8="On",(('Net zero supporting data'!AK139*EF!$H11)+('Net zero supporting data'!AK129*'Net zero supporting data'!AK149))*kgtoGg,"ERROR"))</f>
        <v>15.258296488644463</v>
      </c>
      <c r="AU469" s="93">
        <f>IF('Net zero activities &amp; levers'!$C$8="Off",('Activity data'!BN12*EF!$H11)*kgtoGg,IF('Net zero activities &amp; levers'!$C$8="On",(('Net zero supporting data'!AL139*EF!$H11)+('Net zero supporting data'!AL129*'Net zero supporting data'!AL149))*kgtoGg,"ERROR"))</f>
        <v>15.263333121530781</v>
      </c>
      <c r="AV469" s="93">
        <f>IF('Net zero activities &amp; levers'!$C$8="Off",('Activity data'!BO12*EF!$H11)*kgtoGg,IF('Net zero activities &amp; levers'!$C$8="On",(('Net zero supporting data'!AM139*EF!$H11)+('Net zero supporting data'!AM129*'Net zero supporting data'!AM149))*kgtoGg,"ERROR"))</f>
        <v>15.269194292908081</v>
      </c>
      <c r="AW469" s="93">
        <f>IF('Net zero activities &amp; levers'!$C$8="Off",('Activity data'!BP12*EF!$H11)*kgtoGg,IF('Net zero activities &amp; levers'!$C$8="On",(('Net zero supporting data'!AN139*EF!$H11)+('Net zero supporting data'!AN129*'Net zero supporting data'!AN149))*kgtoGg,"ERROR"))</f>
        <v>15.275521416024727</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15.123414197798356</v>
      </c>
      <c r="L470" s="93">
        <f>IF('Net zero activities &amp; levers'!$C$8="Off",('Activity data'!AE13*EF!$H12)*kgtoGg,IF('Net zero activities &amp; levers'!$C$8="On",(('Net zero supporting data'!C140*EF!$H12)+('Net zero supporting data'!C130*'Net zero supporting data'!C150))*kgtoGg,"ERROR"))</f>
        <v>15.162727774721571</v>
      </c>
      <c r="M470" s="93">
        <f>IF('Net zero activities &amp; levers'!$C$8="Off",('Activity data'!AF13*EF!$H12)*kgtoGg,IF('Net zero activities &amp; levers'!$C$8="On",(('Net zero supporting data'!D140*EF!$H12)+('Net zero supporting data'!D130*'Net zero supporting data'!D150))*kgtoGg,"ERROR"))</f>
        <v>15.216959464794311</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15.545788610572219</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15.740823343156523</v>
      </c>
      <c r="T470" s="93">
        <f>IF('Net zero activities &amp; levers'!$C$8="Off",('Activity data'!AM13*EF!$H12)*kgtoGg,IF('Net zero activities &amp; levers'!$C$8="On",(('Net zero supporting data'!K140*EF!$H12)+('Net zero supporting data'!K130*'Net zero supporting data'!K150))*kgtoGg,"ERROR"))</f>
        <v>15.78613083813253</v>
      </c>
      <c r="U470" s="93">
        <f>IF('Net zero activities &amp; levers'!$C$8="Off",('Activity data'!AN13*EF!$H12)*kgtoGg,IF('Net zero activities &amp; levers'!$C$8="On",(('Net zero supporting data'!L140*EF!$H12)+('Net zero supporting data'!L130*'Net zero supporting data'!L150))*kgtoGg,"ERROR"))</f>
        <v>15.834140674730845</v>
      </c>
      <c r="V470" s="93">
        <f>IF('Net zero activities &amp; levers'!$C$8="Off",('Activity data'!AO13*EF!$H12)*kgtoGg,IF('Net zero activities &amp; levers'!$C$8="On",(('Net zero supporting data'!M140*EF!$H12)+('Net zero supporting data'!M130*'Net zero supporting data'!M150))*kgtoGg,"ERROR"))</f>
        <v>15.885990418651044</v>
      </c>
      <c r="W470" s="93">
        <f>IF('Net zero activities &amp; levers'!$C$8="Off",('Activity data'!AP13*EF!$H12)*kgtoGg,IF('Net zero activities &amp; levers'!$C$8="On",(('Net zero supporting data'!N140*EF!$H12)+('Net zero supporting data'!N130*'Net zero supporting data'!N150))*kgtoGg,"ERROR"))</f>
        <v>15.942259706209601</v>
      </c>
      <c r="X470" s="93">
        <f>IF('Net zero activities &amp; levers'!$C$8="Off",('Activity data'!AQ13*EF!$H12)*kgtoGg,IF('Net zero activities &amp; levers'!$C$8="On",(('Net zero supporting data'!O140*EF!$H12)+('Net zero supporting data'!O130*'Net zero supporting data'!O150))*kgtoGg,"ERROR"))</f>
        <v>16.002876485634687</v>
      </c>
      <c r="Y470" s="93">
        <f>IF('Net zero activities &amp; levers'!$C$8="Off",('Activity data'!AR13*EF!$H12)*kgtoGg,IF('Net zero activities &amp; levers'!$C$8="On",(('Net zero supporting data'!P140*EF!$H12)+('Net zero supporting data'!P130*'Net zero supporting data'!P150))*kgtoGg,"ERROR"))</f>
        <v>16.041159147021002</v>
      </c>
      <c r="Z470" s="93">
        <f>IF('Net zero activities &amp; levers'!$C$8="Off",('Activity data'!AS13*EF!$H12)*kgtoGg,IF('Net zero activities &amp; levers'!$C$8="On",(('Net zero supporting data'!Q140*EF!$H12)+('Net zero supporting data'!Q130*'Net zero supporting data'!Q150))*kgtoGg,"ERROR"))</f>
        <v>16.08315986287732</v>
      </c>
      <c r="AA470" s="93">
        <f>IF('Net zero activities &amp; levers'!$C$8="Off",('Activity data'!AT13*EF!$H12)*kgtoGg,IF('Net zero activities &amp; levers'!$C$8="On",(('Net zero supporting data'!R140*EF!$H12)+('Net zero supporting data'!R130*'Net zero supporting data'!R150))*kgtoGg,"ERROR"))</f>
        <v>16.128561561252567</v>
      </c>
      <c r="AB470" s="93">
        <f>IF('Net zero activities &amp; levers'!$C$8="Off",('Activity data'!AU13*EF!$H12)*kgtoGg,IF('Net zero activities &amp; levers'!$C$8="On",(('Net zero supporting data'!S140*EF!$H12)+('Net zero supporting data'!S130*'Net zero supporting data'!S150))*kgtoGg,"ERROR"))</f>
        <v>16.177129279089701</v>
      </c>
      <c r="AC470" s="93">
        <f>IF('Net zero activities &amp; levers'!$C$8="Off",('Activity data'!AV13*EF!$H12)*kgtoGg,IF('Net zero activities &amp; levers'!$C$8="On",(('Net zero supporting data'!T140*EF!$H12)+('Net zero supporting data'!T130*'Net zero supporting data'!T150))*kgtoGg,"ERROR"))</f>
        <v>16.22848566497311</v>
      </c>
      <c r="AD470" s="93">
        <f>IF('Net zero activities &amp; levers'!$C$8="Off",('Activity data'!AW13*EF!$H12)*kgtoGg,IF('Net zero activities &amp; levers'!$C$8="On",(('Net zero supporting data'!U140*EF!$H12)+('Net zero supporting data'!U130*'Net zero supporting data'!U150))*kgtoGg,"ERROR"))</f>
        <v>16.262533596936784</v>
      </c>
      <c r="AE470" s="93">
        <f>IF('Net zero activities &amp; levers'!$C$8="Off",('Activity data'!AX13*EF!$H12)*kgtoGg,IF('Net zero activities &amp; levers'!$C$8="On",(('Net zero supporting data'!V140*EF!$H12)+('Net zero supporting data'!V130*'Net zero supporting data'!V150))*kgtoGg,"ERROR"))</f>
        <v>16.299365127249494</v>
      </c>
      <c r="AF470" s="93">
        <f>IF('Net zero activities &amp; levers'!$C$8="Off",('Activity data'!AY13*EF!$H12)*kgtoGg,IF('Net zero activities &amp; levers'!$C$8="On",(('Net zero supporting data'!W140*EF!$H12)+('Net zero supporting data'!W130*'Net zero supporting data'!W150))*kgtoGg,"ERROR"))</f>
        <v>16.338870103045821</v>
      </c>
      <c r="AG470" s="93">
        <f>IF('Net zero activities &amp; levers'!$C$8="Off",('Activity data'!AZ13*EF!$H12)*kgtoGg,IF('Net zero activities &amp; levers'!$C$8="On",(('Net zero supporting data'!X140*EF!$H12)+('Net zero supporting data'!X130*'Net zero supporting data'!X150))*kgtoGg,"ERROR"))</f>
        <v>16.381518068217904</v>
      </c>
      <c r="AH470" s="93">
        <f>IF('Net zero activities &amp; levers'!$C$8="Off",('Activity data'!BA13*EF!$H12)*kgtoGg,IF('Net zero activities &amp; levers'!$C$8="On",(('Net zero supporting data'!Y140*EF!$H12)+('Net zero supporting data'!Y130*'Net zero supporting data'!Y150))*kgtoGg,"ERROR"))</f>
        <v>16.425928737694665</v>
      </c>
      <c r="AI470" s="93">
        <f>IF('Net zero activities &amp; levers'!$C$8="Off",('Activity data'!BB13*EF!$H12)*kgtoGg,IF('Net zero activities &amp; levers'!$C$8="On",(('Net zero supporting data'!Z140*EF!$H12)+('Net zero supporting data'!Z130*'Net zero supporting data'!Z150))*kgtoGg,"ERROR"))</f>
        <v>16.453326773213362</v>
      </c>
      <c r="AJ470" s="93">
        <f>IF('Net zero activities &amp; levers'!$C$8="Off",('Activity data'!BC13*EF!$H12)*kgtoGg,IF('Net zero activities &amp; levers'!$C$8="On",(('Net zero supporting data'!AA140*EF!$H12)+('Net zero supporting data'!AA130*'Net zero supporting data'!AA150))*kgtoGg,"ERROR"))</f>
        <v>16.483284351530397</v>
      </c>
      <c r="AK470" s="93">
        <f>IF('Net zero activities &amp; levers'!$C$8="Off",('Activity data'!BD13*EF!$H12)*kgtoGg,IF('Net zero activities &amp; levers'!$C$8="On",(('Net zero supporting data'!AB140*EF!$H12)+('Net zero supporting data'!AB130*'Net zero supporting data'!AB150))*kgtoGg,"ERROR"))</f>
        <v>16.514619438792021</v>
      </c>
      <c r="AL470" s="93">
        <f>IF('Net zero activities &amp; levers'!$C$8="Off",('Activity data'!BE13*EF!$H12)*kgtoGg,IF('Net zero activities &amp; levers'!$C$8="On",(('Net zero supporting data'!AC140*EF!$H12)+('Net zero supporting data'!AC130*'Net zero supporting data'!AC150))*kgtoGg,"ERROR"))</f>
        <v>16.547840309015974</v>
      </c>
      <c r="AM470" s="93">
        <f>IF('Net zero activities &amp; levers'!$C$8="Off",('Activity data'!BF13*EF!$H12)*kgtoGg,IF('Net zero activities &amp; levers'!$C$8="On",(('Net zero supporting data'!AD140*EF!$H12)+('Net zero supporting data'!AD130*'Net zero supporting data'!AD150))*kgtoGg,"ERROR"))</f>
        <v>16.582783337073316</v>
      </c>
      <c r="AN470" s="93">
        <f>IF('Net zero activities &amp; levers'!$C$8="Off",('Activity data'!BG13*EF!$H12)*kgtoGg,IF('Net zero activities &amp; levers'!$C$8="On",(('Net zero supporting data'!AE140*EF!$H12)+('Net zero supporting data'!AE130*'Net zero supporting data'!AE150))*kgtoGg,"ERROR"))</f>
        <v>16.601970665198401</v>
      </c>
      <c r="AO470" s="93">
        <f>IF('Net zero activities &amp; levers'!$C$8="Off",('Activity data'!BH13*EF!$H12)*kgtoGg,IF('Net zero activities &amp; levers'!$C$8="On",(('Net zero supporting data'!AF140*EF!$H12)+('Net zero supporting data'!AF130*'Net zero supporting data'!AF150))*kgtoGg,"ERROR"))</f>
        <v>16.622222962050291</v>
      </c>
      <c r="AP470" s="93">
        <f>IF('Net zero activities &amp; levers'!$C$8="Off",('Activity data'!BI13*EF!$H12)*kgtoGg,IF('Net zero activities &amp; levers'!$C$8="On",(('Net zero supporting data'!AG140*EF!$H12)+('Net zero supporting data'!AG130*'Net zero supporting data'!AG150))*kgtoGg,"ERROR"))</f>
        <v>16.64402518209608</v>
      </c>
      <c r="AQ470" s="93">
        <f>IF('Net zero activities &amp; levers'!$C$8="Off",('Activity data'!BJ13*EF!$H12)*kgtoGg,IF('Net zero activities &amp; levers'!$C$8="On",(('Net zero supporting data'!AH140*EF!$H12)+('Net zero supporting data'!AH130*'Net zero supporting data'!AH150))*kgtoGg,"ERROR"))</f>
        <v>16.667456738742661</v>
      </c>
      <c r="AR470" s="93">
        <f>IF('Net zero activities &amp; levers'!$C$8="Off",('Activity data'!BK13*EF!$H12)*kgtoGg,IF('Net zero activities &amp; levers'!$C$8="On",(('Net zero supporting data'!AI140*EF!$H12)+('Net zero supporting data'!AI130*'Net zero supporting data'!AI150))*kgtoGg,"ERROR"))</f>
        <v>16.692505236110083</v>
      </c>
      <c r="AS470" s="93">
        <f>IF('Net zero activities &amp; levers'!$C$8="Off",('Activity data'!BL13*EF!$H12)*kgtoGg,IF('Net zero activities &amp; levers'!$C$8="On",(('Net zero supporting data'!AJ140*EF!$H12)+('Net zero supporting data'!AJ130*'Net zero supporting data'!AJ150))*kgtoGg,"ERROR"))</f>
        <v>16.700930101343612</v>
      </c>
      <c r="AT470" s="93">
        <f>IF('Net zero activities &amp; levers'!$C$8="Off",('Activity data'!BM13*EF!$H12)*kgtoGg,IF('Net zero activities &amp; levers'!$C$8="On",(('Net zero supporting data'!AK140*EF!$H12)+('Net zero supporting data'!AK130*'Net zero supporting data'!AK150))*kgtoGg,"ERROR"))</f>
        <v>16.70402129701586</v>
      </c>
      <c r="AU470" s="93">
        <f>IF('Net zero activities &amp; levers'!$C$8="Off",('Activity data'!BN13*EF!$H12)*kgtoGg,IF('Net zero activities &amp; levers'!$C$8="On",(('Net zero supporting data'!AL140*EF!$H12)+('Net zero supporting data'!AL130*'Net zero supporting data'!AL150))*kgtoGg,"ERROR"))</f>
        <v>16.706991905980683</v>
      </c>
      <c r="AV470" s="93">
        <f>IF('Net zero activities &amp; levers'!$C$8="Off",('Activity data'!BO13*EF!$H12)*kgtoGg,IF('Net zero activities &amp; levers'!$C$8="On",(('Net zero supporting data'!AM140*EF!$H12)+('Net zero supporting data'!AM130*'Net zero supporting data'!AM150))*kgtoGg,"ERROR"))</f>
        <v>16.711060095736595</v>
      </c>
      <c r="AW470" s="93">
        <f>IF('Net zero activities &amp; levers'!$C$8="Off",('Activity data'!BP13*EF!$H12)*kgtoGg,IF('Net zero activities &amp; levers'!$C$8="On",(('Net zero supporting data'!AN140*EF!$H12)+('Net zero supporting data'!AN130*'Net zero supporting data'!AN150))*kgtoGg,"ERROR"))</f>
        <v>16.715676896160037</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22.381101687842737</v>
      </c>
      <c r="L471" s="93">
        <f>IF('Net zero activities &amp; levers'!$C$8="Off",('Activity data'!AE14*EF!$H13)*kgtoGg,IF('Net zero activities &amp; levers'!$C$8="On",(('Net zero supporting data'!C141*EF!$H13)+('Net zero supporting data'!C131*'Net zero supporting data'!C151))*kgtoGg,"ERROR"))</f>
        <v>22.439281748993178</v>
      </c>
      <c r="M471" s="93">
        <f>IF('Net zero activities &amp; levers'!$C$8="Off",('Activity data'!AF14*EF!$H13)*kgtoGg,IF('Net zero activities &amp; levers'!$C$8="On",(('Net zero supporting data'!D141*EF!$H13)+('Net zero supporting data'!D131*'Net zero supporting data'!D151))*kgtoGg,"ERROR"))</f>
        <v>22.519539087339318</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23.294803890568687</v>
      </c>
      <c r="T471" s="93">
        <f>IF('Net zero activities &amp; levers'!$C$8="Off",('Activity data'!AM14*EF!$H13)*kgtoGg,IF('Net zero activities &amp; levers'!$C$8="On",(('Net zero supporting data'!K141*EF!$H13)+('Net zero supporting data'!K131*'Net zero supporting data'!K151))*kgtoGg,"ERROR"))</f>
        <v>23.361854335594984</v>
      </c>
      <c r="U471" s="93">
        <f>IF('Net zero activities &amp; levers'!$C$8="Off",('Activity data'!AN14*EF!$H13)*kgtoGg,IF('Net zero activities &amp; levers'!$C$8="On",(('Net zero supporting data'!L141*EF!$H13)+('Net zero supporting data'!L131*'Net zero supporting data'!L151))*kgtoGg,"ERROR"))</f>
        <v>23.432903969022341</v>
      </c>
      <c r="V471" s="93">
        <f>IF('Net zero activities &amp; levers'!$C$8="Off",('Activity data'!AO14*EF!$H13)*kgtoGg,IF('Net zero activities &amp; levers'!$C$8="On",(('Net zero supporting data'!M141*EF!$H13)+('Net zero supporting data'!M131*'Net zero supporting data'!M151))*kgtoGg,"ERROR"))</f>
        <v>23.509636271397255</v>
      </c>
      <c r="W471" s="93">
        <f>IF('Net zero activities &amp; levers'!$C$8="Off",('Activity data'!AP14*EF!$H13)*kgtoGg,IF('Net zero activities &amp; levers'!$C$8="On",(('Net zero supporting data'!N141*EF!$H13)+('Net zero supporting data'!N131*'Net zero supporting data'!N151))*kgtoGg,"ERROR"))</f>
        <v>23.592909045010366</v>
      </c>
      <c r="X471" s="93">
        <f>IF('Net zero activities &amp; levers'!$C$8="Off",('Activity data'!AQ14*EF!$H13)*kgtoGg,IF('Net zero activities &amp; levers'!$C$8="On",(('Net zero supporting data'!O141*EF!$H13)+('Net zero supporting data'!O131*'Net zero supporting data'!O151))*kgtoGg,"ERROR"))</f>
        <v>23.682615660630262</v>
      </c>
      <c r="Y471" s="93">
        <f>IF('Net zero activities &amp; levers'!$C$8="Off",('Activity data'!AR14*EF!$H13)*kgtoGg,IF('Net zero activities &amp; levers'!$C$8="On",(('Net zero supporting data'!P141*EF!$H13)+('Net zero supporting data'!P131*'Net zero supporting data'!P151))*kgtoGg,"ERROR"))</f>
        <v>23.739270072535017</v>
      </c>
      <c r="Z471" s="93">
        <f>IF('Net zero activities &amp; levers'!$C$8="Off",('Activity data'!AS14*EF!$H13)*kgtoGg,IF('Net zero activities &amp; levers'!$C$8="On",(('Net zero supporting data'!Q141*EF!$H13)+('Net zero supporting data'!Q131*'Net zero supporting data'!Q151))*kgtoGg,"ERROR"))</f>
        <v>23.801426823665945</v>
      </c>
      <c r="AA471" s="93">
        <f>IF('Net zero activities &amp; levers'!$C$8="Off",('Activity data'!AT14*EF!$H13)*kgtoGg,IF('Net zero activities &amp; levers'!$C$8="On",(('Net zero supporting data'!R141*EF!$H13)+('Net zero supporting data'!R131*'Net zero supporting data'!R151))*kgtoGg,"ERROR"))</f>
        <v>23.868616680059962</v>
      </c>
      <c r="AB471" s="93">
        <f>IF('Net zero activities &amp; levers'!$C$8="Off",('Activity data'!AU14*EF!$H13)*kgtoGg,IF('Net zero activities &amp; levers'!$C$8="On",(('Net zero supporting data'!S141*EF!$H13)+('Net zero supporting data'!S131*'Net zero supporting data'!S151))*kgtoGg,"ERROR"))</f>
        <v>23.940491920494591</v>
      </c>
      <c r="AC471" s="93">
        <f>IF('Net zero activities &amp; levers'!$C$8="Off",('Activity data'!AV14*EF!$H13)*kgtoGg,IF('Net zero activities &amp; levers'!$C$8="On",(('Net zero supporting data'!T141*EF!$H13)+('Net zero supporting data'!T131*'Net zero supporting data'!T151))*kgtoGg,"ERROR"))</f>
        <v>24.016494103582588</v>
      </c>
      <c r="AD471" s="93">
        <f>IF('Net zero activities &amp; levers'!$C$8="Off",('Activity data'!AW14*EF!$H13)*kgtoGg,IF('Net zero activities &amp; levers'!$C$8="On",(('Net zero supporting data'!U141*EF!$H13)+('Net zero supporting data'!U131*'Net zero supporting data'!U151))*kgtoGg,"ERROR"))</f>
        <v>24.066881550330596</v>
      </c>
      <c r="AE471" s="93">
        <f>IF('Net zero activities &amp; levers'!$C$8="Off",('Activity data'!AX14*EF!$H13)*kgtoGg,IF('Net zero activities &amp; levers'!$C$8="On",(('Net zero supporting data'!V141*EF!$H13)+('Net zero supporting data'!V131*'Net zero supporting data'!V151))*kgtoGg,"ERROR"))</f>
        <v>24.121388437100101</v>
      </c>
      <c r="AF471" s="93">
        <f>IF('Net zero activities &amp; levers'!$C$8="Off",('Activity data'!AY14*EF!$H13)*kgtoGg,IF('Net zero activities &amp; levers'!$C$8="On",(('Net zero supporting data'!W141*EF!$H13)+('Net zero supporting data'!W131*'Net zero supporting data'!W151))*kgtoGg,"ERROR"))</f>
        <v>24.179851748949488</v>
      </c>
      <c r="AG471" s="93">
        <f>IF('Net zero activities &amp; levers'!$C$8="Off",('Activity data'!AZ14*EF!$H13)*kgtoGg,IF('Net zero activities &amp; levers'!$C$8="On",(('Net zero supporting data'!X141*EF!$H13)+('Net zero supporting data'!X131*'Net zero supporting data'!X151))*kgtoGg,"ERROR"))</f>
        <v>24.242966362674405</v>
      </c>
      <c r="AH471" s="93">
        <f>IF('Net zero activities &amp; levers'!$C$8="Off",('Activity data'!BA14*EF!$H13)*kgtoGg,IF('Net zero activities &amp; levers'!$C$8="On",(('Net zero supporting data'!Y141*EF!$H13)+('Net zero supporting data'!Y131*'Net zero supporting data'!Y151))*kgtoGg,"ERROR"))</f>
        <v>24.308689597956107</v>
      </c>
      <c r="AI471" s="93">
        <f>IF('Net zero activities &amp; levers'!$C$8="Off",('Activity data'!BB14*EF!$H13)*kgtoGg,IF('Net zero activities &amp; levers'!$C$8="On",(('Net zero supporting data'!Z141*EF!$H13)+('Net zero supporting data'!Z131*'Net zero supporting data'!Z151))*kgtoGg,"ERROR"))</f>
        <v>24.349235880096572</v>
      </c>
      <c r="AJ471" s="93">
        <f>IF('Net zero activities &amp; levers'!$C$8="Off",('Activity data'!BC14*EF!$H13)*kgtoGg,IF('Net zero activities &amp; levers'!$C$8="On",(('Net zero supporting data'!AA141*EF!$H13)+('Net zero supporting data'!AA131*'Net zero supporting data'!AA151))*kgtoGg,"ERROR"))</f>
        <v>24.393570023026598</v>
      </c>
      <c r="AK471" s="93">
        <f>IF('Net zero activities &amp; levers'!$C$8="Off",('Activity data'!BD14*EF!$H13)*kgtoGg,IF('Net zero activities &amp; levers'!$C$8="On",(('Net zero supporting data'!AB141*EF!$H13)+('Net zero supporting data'!AB131*'Net zero supporting data'!AB151))*kgtoGg,"ERROR"))</f>
        <v>24.43994273789292</v>
      </c>
      <c r="AL471" s="93">
        <f>IF('Net zero activities &amp; levers'!$C$8="Off",('Activity data'!BE14*EF!$H13)*kgtoGg,IF('Net zero activities &amp; levers'!$C$8="On",(('Net zero supporting data'!AC141*EF!$H13)+('Net zero supporting data'!AC131*'Net zero supporting data'!AC151))*kgtoGg,"ERROR"))</f>
        <v>24.489106218104236</v>
      </c>
      <c r="AM471" s="93">
        <f>IF('Net zero activities &amp; levers'!$C$8="Off",('Activity data'!BF14*EF!$H13)*kgtoGg,IF('Net zero activities &amp; levers'!$C$8="On",(('Net zero supporting data'!AD141*EF!$H13)+('Net zero supporting data'!AD131*'Net zero supporting data'!AD151))*kgtoGg,"ERROR"))</f>
        <v>24.540818315253986</v>
      </c>
      <c r="AN471" s="93">
        <f>IF('Net zero activities &amp; levers'!$C$8="Off",('Activity data'!BG14*EF!$H13)*kgtoGg,IF('Net zero activities &amp; levers'!$C$8="On",(('Net zero supporting data'!AE141*EF!$H13)+('Net zero supporting data'!AE131*'Net zero supporting data'!AE151))*kgtoGg,"ERROR"))</f>
        <v>24.569213592687301</v>
      </c>
      <c r="AO471" s="93">
        <f>IF('Net zero activities &amp; levers'!$C$8="Off",('Activity data'!BH14*EF!$H13)*kgtoGg,IF('Net zero activities &amp; levers'!$C$8="On",(('Net zero supporting data'!AF141*EF!$H13)+('Net zero supporting data'!AF131*'Net zero supporting data'!AF151))*kgtoGg,"ERROR"))</f>
        <v>24.599184914594268</v>
      </c>
      <c r="AP471" s="93">
        <f>IF('Net zero activities &amp; levers'!$C$8="Off",('Activity data'!BI14*EF!$H13)*kgtoGg,IF('Net zero activities &amp; levers'!$C$8="On",(('Net zero supporting data'!AG141*EF!$H13)+('Net zero supporting data'!AG131*'Net zero supporting data'!AG151))*kgtoGg,"ERROR"))</f>
        <v>24.631449963840655</v>
      </c>
      <c r="AQ471" s="93">
        <f>IF('Net zero activities &amp; levers'!$C$8="Off",('Activity data'!BJ14*EF!$H13)*kgtoGg,IF('Net zero activities &amp; levers'!$C$8="On",(('Net zero supporting data'!AH141*EF!$H13)+('Net zero supporting data'!AH131*'Net zero supporting data'!AH151))*kgtoGg,"ERROR"))</f>
        <v>24.666126264122632</v>
      </c>
      <c r="AR471" s="93">
        <f>IF('Net zero activities &amp; levers'!$C$8="Off",('Activity data'!BK14*EF!$H13)*kgtoGg,IF('Net zero activities &amp; levers'!$C$8="On",(('Net zero supporting data'!AI141*EF!$H13)+('Net zero supporting data'!AI131*'Net zero supporting data'!AI151))*kgtoGg,"ERROR"))</f>
        <v>24.703195470809415</v>
      </c>
      <c r="AS471" s="93">
        <f>IF('Net zero activities &amp; levers'!$C$8="Off",('Activity data'!BL14*EF!$H13)*kgtoGg,IF('Net zero activities &amp; levers'!$C$8="On",(('Net zero supporting data'!AJ141*EF!$H13)+('Net zero supporting data'!AJ131*'Net zero supporting data'!AJ151))*kgtoGg,"ERROR"))</f>
        <v>24.715663407151812</v>
      </c>
      <c r="AT471" s="93">
        <f>IF('Net zero activities &amp; levers'!$C$8="Off",('Activity data'!BM14*EF!$H13)*kgtoGg,IF('Net zero activities &amp; levers'!$C$8="On",(('Net zero supporting data'!AK141*EF!$H13)+('Net zero supporting data'!AK131*'Net zero supporting data'!AK151))*kgtoGg,"ERROR"))</f>
        <v>24.720238059659035</v>
      </c>
      <c r="AU471" s="93">
        <f>IF('Net zero activities &amp; levers'!$C$8="Off",('Activity data'!BN14*EF!$H13)*kgtoGg,IF('Net zero activities &amp; levers'!$C$8="On",(('Net zero supporting data'!AL141*EF!$H13)+('Net zero supporting data'!AL131*'Net zero supporting data'!AL151))*kgtoGg,"ERROR"))</f>
        <v>24.724634256208766</v>
      </c>
      <c r="AV471" s="93">
        <f>IF('Net zero activities &amp; levers'!$C$8="Off",('Activity data'!BO14*EF!$H13)*kgtoGg,IF('Net zero activities &amp; levers'!$C$8="On",(('Net zero supporting data'!AM141*EF!$H13)+('Net zero supporting data'!AM131*'Net zero supporting data'!AM151))*kgtoGg,"ERROR"))</f>
        <v>24.730654759742006</v>
      </c>
      <c r="AW471" s="93">
        <f>IF('Net zero activities &amp; levers'!$C$8="Off",('Activity data'!BP14*EF!$H13)*kgtoGg,IF('Net zero activities &amp; levers'!$C$8="On",(('Net zero supporting data'!AN141*EF!$H13)+('Net zero supporting data'!AN131*'Net zero supporting data'!AN151))*kgtoGg,"ERROR"))</f>
        <v>24.73748715078797</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5.5795235710196529</v>
      </c>
      <c r="M472" s="27">
        <f t="shared" si="109"/>
        <v>5.6203482259438022</v>
      </c>
      <c r="N472" s="27">
        <f t="shared" si="109"/>
        <v>5.6290756550083767</v>
      </c>
      <c r="O472" s="27">
        <f t="shared" si="109"/>
        <v>5.6165815405282293</v>
      </c>
      <c r="P472" s="27">
        <f t="shared" si="109"/>
        <v>5.5833231296706112</v>
      </c>
      <c r="Q472" s="27">
        <f t="shared" si="109"/>
        <v>5.5648827699457346</v>
      </c>
      <c r="R472" s="27">
        <f t="shared" si="109"/>
        <v>5.5483103177944031</v>
      </c>
      <c r="S472" s="27">
        <f t="shared" si="109"/>
        <v>5.2311191381526676</v>
      </c>
      <c r="T472" s="27">
        <f t="shared" si="109"/>
        <v>5.2959025395474395</v>
      </c>
      <c r="U472" s="27">
        <f t="shared" si="109"/>
        <v>5.3230521113321068</v>
      </c>
      <c r="V472" s="27">
        <f t="shared" si="109"/>
        <v>5.3403401009073859</v>
      </c>
      <c r="W472" s="27">
        <f t="shared" si="109"/>
        <v>5.3638381702397817</v>
      </c>
      <c r="X472" s="27">
        <f t="shared" si="109"/>
        <v>5.396367608704919</v>
      </c>
      <c r="Y472" s="27">
        <f t="shared" si="109"/>
        <v>5.4379574418624088</v>
      </c>
      <c r="Z472" s="27">
        <f t="shared" si="109"/>
        <v>5.4869454404583609</v>
      </c>
      <c r="AA472" s="27">
        <f t="shared" si="109"/>
        <v>5.5405093400211358</v>
      </c>
      <c r="AB472" s="27">
        <f t="shared" si="109"/>
        <v>5.5970694348623855</v>
      </c>
      <c r="AC472" s="27">
        <f t="shared" si="109"/>
        <v>5.6520829501212333</v>
      </c>
      <c r="AD472" s="27">
        <f t="shared" si="109"/>
        <v>5.7278621328095713</v>
      </c>
      <c r="AE472" s="27">
        <f t="shared" si="109"/>
        <v>5.8086304285708898</v>
      </c>
      <c r="AF472" s="27">
        <f t="shared" si="109"/>
        <v>5.8943694344234476</v>
      </c>
      <c r="AG472" s="27">
        <f t="shared" si="109"/>
        <v>5.9957157562256116</v>
      </c>
      <c r="AH472" s="27">
        <f t="shared" si="109"/>
        <v>6.0885147212172139</v>
      </c>
      <c r="AI472" s="27">
        <f t="shared" si="109"/>
        <v>6.193737522497603</v>
      </c>
      <c r="AJ472" s="27">
        <f t="shared" si="109"/>
        <v>6.3099936318591539</v>
      </c>
      <c r="AK472" s="27">
        <f t="shared" si="109"/>
        <v>6.4167041105400688</v>
      </c>
      <c r="AL472" s="27">
        <f t="shared" si="109"/>
        <v>6.5246629574302135</v>
      </c>
      <c r="AM472" s="27">
        <f t="shared" si="109"/>
        <v>6.6320511480139777</v>
      </c>
      <c r="AN472" s="27">
        <f t="shared" si="109"/>
        <v>6.755527296721481</v>
      </c>
      <c r="AO472" s="27">
        <f t="shared" si="109"/>
        <v>6.8696082133454697</v>
      </c>
      <c r="AP472" s="27">
        <f t="shared" si="109"/>
        <v>6.9843319054307971</v>
      </c>
      <c r="AQ472" s="27">
        <f t="shared" si="109"/>
        <v>7.1021442852932823</v>
      </c>
      <c r="AR472" s="27">
        <f t="shared" si="109"/>
        <v>7.2237212385094018</v>
      </c>
      <c r="AS472" s="27">
        <f t="shared" si="109"/>
        <v>7.3524477370748427</v>
      </c>
      <c r="AT472" s="27">
        <f t="shared" si="109"/>
        <v>7.3592473103348555</v>
      </c>
      <c r="AU472" s="27">
        <f t="shared" si="109"/>
        <v>7.3410637918136903</v>
      </c>
      <c r="AV472" s="27">
        <f t="shared" si="109"/>
        <v>7.3211493013508449</v>
      </c>
      <c r="AW472" s="27">
        <f t="shared" si="109"/>
        <v>7.2901505558898405</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1.8300977880312255</v>
      </c>
      <c r="M474" s="27">
        <f t="shared" si="109"/>
        <v>1.8309187348828151</v>
      </c>
      <c r="N474" s="27">
        <f t="shared" si="109"/>
        <v>1.8141094978660448</v>
      </c>
      <c r="O474" s="27">
        <f t="shared" si="109"/>
        <v>1.7866561368117297</v>
      </c>
      <c r="P474" s="27">
        <f t="shared" si="109"/>
        <v>1.7489975228040082</v>
      </c>
      <c r="Q474" s="27">
        <f t="shared" si="109"/>
        <v>1.721653192801009</v>
      </c>
      <c r="R474" s="27">
        <f t="shared" si="109"/>
        <v>1.6967284692901876</v>
      </c>
      <c r="S474" s="27">
        <f t="shared" si="109"/>
        <v>1.4981261490798357</v>
      </c>
      <c r="T474" s="27">
        <f t="shared" si="109"/>
        <v>1.5170711906378702</v>
      </c>
      <c r="U474" s="27">
        <f t="shared" si="109"/>
        <v>1.514656074238504</v>
      </c>
      <c r="V474" s="27">
        <f t="shared" si="109"/>
        <v>1.5071687495766388</v>
      </c>
      <c r="W474" s="27">
        <f t="shared" si="109"/>
        <v>1.5036791396317424</v>
      </c>
      <c r="X474" s="27">
        <f t="shared" si="109"/>
        <v>1.5055875970801837</v>
      </c>
      <c r="Y474" s="27">
        <f t="shared" si="109"/>
        <v>1.510361827763651</v>
      </c>
      <c r="Z474" s="27">
        <f t="shared" si="109"/>
        <v>1.5192553744544208</v>
      </c>
      <c r="AA474" s="27">
        <f t="shared" si="109"/>
        <v>1.5306113166979629</v>
      </c>
      <c r="AB474" s="27">
        <f t="shared" si="109"/>
        <v>1.5435021269900402</v>
      </c>
      <c r="AC474" s="27">
        <f t="shared" si="109"/>
        <v>1.5554947833745845</v>
      </c>
      <c r="AD474" s="27">
        <f t="shared" si="109"/>
        <v>1.5761713393306924</v>
      </c>
      <c r="AE474" s="27">
        <f t="shared" si="109"/>
        <v>1.5990231189454507</v>
      </c>
      <c r="AF474" s="27">
        <f t="shared" si="109"/>
        <v>1.6239561458547789</v>
      </c>
      <c r="AG474" s="27">
        <f t="shared" si="109"/>
        <v>1.656196579912576</v>
      </c>
      <c r="AH474" s="27">
        <f t="shared" si="109"/>
        <v>1.6835751841204845</v>
      </c>
      <c r="AI474" s="27">
        <f t="shared" si="109"/>
        <v>1.7144888544113861</v>
      </c>
      <c r="AJ474" s="27">
        <f t="shared" si="109"/>
        <v>1.7499736736602312</v>
      </c>
      <c r="AK474" s="27">
        <f t="shared" si="109"/>
        <v>1.7800516056467517</v>
      </c>
      <c r="AL474" s="27">
        <f t="shared" si="109"/>
        <v>1.8099754029871815</v>
      </c>
      <c r="AM474" s="27">
        <f t="shared" si="109"/>
        <v>1.838886780755973</v>
      </c>
      <c r="AN474" s="27">
        <f t="shared" si="109"/>
        <v>1.8724699813481924</v>
      </c>
      <c r="AO474" s="27">
        <f t="shared" si="109"/>
        <v>1.9008180318401502</v>
      </c>
      <c r="AP474" s="27">
        <f t="shared" si="109"/>
        <v>1.9286036487167406</v>
      </c>
      <c r="AQ474" s="27">
        <f t="shared" si="109"/>
        <v>1.9569095678441164</v>
      </c>
      <c r="AR474" s="27">
        <f t="shared" si="109"/>
        <v>1.9859906123663478</v>
      </c>
      <c r="AS474" s="27">
        <f t="shared" si="109"/>
        <v>2.0151015886626751</v>
      </c>
      <c r="AT474" s="27">
        <f t="shared" si="109"/>
        <v>1.9912114099696356</v>
      </c>
      <c r="AU474" s="27">
        <f t="shared" si="109"/>
        <v>1.9571549094483571</v>
      </c>
      <c r="AV474" s="27">
        <f t="shared" si="109"/>
        <v>1.9229785220375206</v>
      </c>
      <c r="AW474" s="27">
        <f t="shared" si="109"/>
        <v>1.8848553684818887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0.25358132281546897</v>
      </c>
      <c r="M475" s="27">
        <f t="shared" si="109"/>
        <v>0.25369507454499335</v>
      </c>
      <c r="N475" s="27">
        <f t="shared" si="109"/>
        <v>0.25136595935447842</v>
      </c>
      <c r="O475" s="27">
        <f t="shared" si="109"/>
        <v>0.24756197704412702</v>
      </c>
      <c r="P475" s="27">
        <f t="shared" si="109"/>
        <v>0.24234393830437845</v>
      </c>
      <c r="Q475" s="27">
        <f t="shared" si="109"/>
        <v>0.23855506351363695</v>
      </c>
      <c r="R475" s="27">
        <f t="shared" si="109"/>
        <v>0.23510145332951488</v>
      </c>
      <c r="S475" s="27">
        <f t="shared" si="109"/>
        <v>0.20758279317784045</v>
      </c>
      <c r="T475" s="27">
        <f t="shared" si="109"/>
        <v>0.21020784891557159</v>
      </c>
      <c r="U475" s="27">
        <f t="shared" si="109"/>
        <v>0.2098732064635071</v>
      </c>
      <c r="V475" s="27">
        <f t="shared" si="109"/>
        <v>0.20883575059392367</v>
      </c>
      <c r="W475" s="27">
        <f t="shared" si="109"/>
        <v>0.20835222457049252</v>
      </c>
      <c r="X475" s="27">
        <f t="shared" si="109"/>
        <v>0.20861666353516306</v>
      </c>
      <c r="Y475" s="27">
        <f t="shared" si="109"/>
        <v>0.20927818869521594</v>
      </c>
      <c r="Z475" s="27">
        <f t="shared" si="109"/>
        <v>0.21051049297377183</v>
      </c>
      <c r="AA475" s="27">
        <f t="shared" si="109"/>
        <v>0.21208399078070125</v>
      </c>
      <c r="AB475" s="27">
        <f t="shared" si="109"/>
        <v>0.21387016239809048</v>
      </c>
      <c r="AC475" s="27">
        <f t="shared" si="109"/>
        <v>0.2155318843508478</v>
      </c>
      <c r="AD475" s="27">
        <f t="shared" si="109"/>
        <v>0.21839686153671636</v>
      </c>
      <c r="AE475" s="27">
        <f t="shared" si="109"/>
        <v>0.22156324124674914</v>
      </c>
      <c r="AF475" s="27">
        <f t="shared" si="109"/>
        <v>0.22501800196325863</v>
      </c>
      <c r="AG475" s="27">
        <f t="shared" si="109"/>
        <v>0.22948528888638864</v>
      </c>
      <c r="AH475" s="27">
        <f t="shared" si="109"/>
        <v>0.23327891276664667</v>
      </c>
      <c r="AI475" s="27">
        <f t="shared" si="109"/>
        <v>0.23756236114668167</v>
      </c>
      <c r="AJ475" s="27">
        <f t="shared" si="109"/>
        <v>0.24247919535294019</v>
      </c>
      <c r="AK475" s="27">
        <f t="shared" si="109"/>
        <v>0.24664684247572086</v>
      </c>
      <c r="AL475" s="27">
        <f t="shared" si="109"/>
        <v>0.25079313245152118</v>
      </c>
      <c r="AM475" s="27">
        <f t="shared" si="109"/>
        <v>0.25479913992662712</v>
      </c>
      <c r="AN475" s="27">
        <f t="shared" si="109"/>
        <v>0.25945248276231986</v>
      </c>
      <c r="AO475" s="27">
        <f t="shared" si="109"/>
        <v>0.2633804346947265</v>
      </c>
      <c r="AP475" s="27">
        <f t="shared" si="109"/>
        <v>0.26723045491161851</v>
      </c>
      <c r="AQ475" s="27">
        <f t="shared" si="109"/>
        <v>0.27115256905369906</v>
      </c>
      <c r="AR475" s="27">
        <f t="shared" si="109"/>
        <v>0.27518208582981413</v>
      </c>
      <c r="AS475" s="27">
        <f t="shared" si="109"/>
        <v>0.27921575000117721</v>
      </c>
      <c r="AT475" s="27">
        <f t="shared" si="109"/>
        <v>0.27590548802780152</v>
      </c>
      <c r="AU475" s="27">
        <f t="shared" si="109"/>
        <v>0.27118656398498192</v>
      </c>
      <c r="AV475" s="27">
        <f t="shared" si="109"/>
        <v>0.26645102821996847</v>
      </c>
      <c r="AW475" s="27">
        <f t="shared" si="109"/>
        <v>0.26116862212573771</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7.3924283487896005</v>
      </c>
      <c r="M476" s="27">
        <f t="shared" si="109"/>
        <v>7.4507389435191715</v>
      </c>
      <c r="N476" s="27">
        <f t="shared" si="109"/>
        <v>7.4882097119910753</v>
      </c>
      <c r="O476" s="27">
        <f t="shared" si="109"/>
        <v>7.5131092090175455</v>
      </c>
      <c r="P476" s="27">
        <f t="shared" si="109"/>
        <v>7.5251923679492423</v>
      </c>
      <c r="Q476" s="27">
        <f t="shared" si="109"/>
        <v>7.5518885629203734</v>
      </c>
      <c r="R476" s="27">
        <f t="shared" si="109"/>
        <v>7.5825135825669054</v>
      </c>
      <c r="S476" s="27">
        <f t="shared" si="109"/>
        <v>7.3545861283831604</v>
      </c>
      <c r="T476" s="27">
        <f t="shared" si="109"/>
        <v>7.4319208106653187</v>
      </c>
      <c r="U476" s="27">
        <f t="shared" si="109"/>
        <v>7.4786665088648778</v>
      </c>
      <c r="V476" s="27">
        <f t="shared" si="109"/>
        <v>7.5186809140650803</v>
      </c>
      <c r="W476" s="27">
        <f t="shared" si="109"/>
        <v>7.5660014009486476</v>
      </c>
      <c r="X476" s="27">
        <f t="shared" si="109"/>
        <v>7.6231849108818368</v>
      </c>
      <c r="Y476" s="27">
        <f t="shared" si="109"/>
        <v>7.6804691876753424</v>
      </c>
      <c r="Z476" s="27">
        <f t="shared" si="109"/>
        <v>7.7460946483538748</v>
      </c>
      <c r="AA476" s="27">
        <f t="shared" si="109"/>
        <v>7.8175626193694123</v>
      </c>
      <c r="AB476" s="27">
        <f t="shared" si="109"/>
        <v>7.8934652081971901</v>
      </c>
      <c r="AC476" s="27">
        <f t="shared" si="109"/>
        <v>7.9696565668771848</v>
      </c>
      <c r="AD476" s="27">
        <f t="shared" si="109"/>
        <v>8.0583188590390158</v>
      </c>
      <c r="AE476" s="27">
        <f t="shared" si="109"/>
        <v>8.153191031891609</v>
      </c>
      <c r="AF476" s="27">
        <f t="shared" si="109"/>
        <v>8.2543024705569152</v>
      </c>
      <c r="AG476" s="27">
        <f t="shared" si="109"/>
        <v>8.3716215959433935</v>
      </c>
      <c r="AH476" s="27">
        <f t="shared" si="109"/>
        <v>8.4827190446094427</v>
      </c>
      <c r="AI476" s="27">
        <f t="shared" si="109"/>
        <v>8.598812123936737</v>
      </c>
      <c r="AJ476" s="27">
        <f t="shared" si="109"/>
        <v>8.726821281139344</v>
      </c>
      <c r="AK476" s="27">
        <f t="shared" si="109"/>
        <v>8.8473810210435584</v>
      </c>
      <c r="AL476" s="27">
        <f t="shared" si="109"/>
        <v>8.9706482832709469</v>
      </c>
      <c r="AM476" s="27">
        <f t="shared" si="109"/>
        <v>9.0949036332095492</v>
      </c>
      <c r="AN476" s="27">
        <f t="shared" si="109"/>
        <v>9.2276624574361712</v>
      </c>
      <c r="AO476" s="27">
        <f t="shared" si="109"/>
        <v>9.3527507069244837</v>
      </c>
      <c r="AP476" s="27">
        <f t="shared" si="109"/>
        <v>9.4797459075971382</v>
      </c>
      <c r="AQ476" s="27">
        <f t="shared" si="109"/>
        <v>9.6110139593304549</v>
      </c>
      <c r="AR476" s="27">
        <f t="shared" si="109"/>
        <v>9.7472377960546694</v>
      </c>
      <c r="AS476" s="27">
        <f t="shared" si="109"/>
        <v>9.882585224626105</v>
      </c>
      <c r="AT476" s="27">
        <f t="shared" si="109"/>
        <v>9.9006343052918346</v>
      </c>
      <c r="AU476" s="27">
        <f t="shared" si="109"/>
        <v>9.8949744116093381</v>
      </c>
      <c r="AV476" s="27">
        <f t="shared" si="109"/>
        <v>9.8881041992192689</v>
      </c>
      <c r="AW476" s="27">
        <f t="shared" si="109"/>
        <v>9.870857576580633</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2.1061581299686476</v>
      </c>
      <c r="M477" s="27">
        <f t="shared" si="109"/>
        <v>2.1227712545548472</v>
      </c>
      <c r="N477" s="27">
        <f t="shared" si="109"/>
        <v>2.1334469567638776</v>
      </c>
      <c r="O477" s="27">
        <f t="shared" si="109"/>
        <v>2.1405410097083362</v>
      </c>
      <c r="P477" s="27">
        <f t="shared" si="109"/>
        <v>2.1439835920667925</v>
      </c>
      <c r="Q477" s="27">
        <f t="shared" si="109"/>
        <v>2.151589537694508</v>
      </c>
      <c r="R477" s="27">
        <f t="shared" si="109"/>
        <v>2.1603148348588097</v>
      </c>
      <c r="S477" s="27">
        <f t="shared" si="109"/>
        <v>2.0953765983251063</v>
      </c>
      <c r="T477" s="27">
        <f t="shared" si="109"/>
        <v>2.1174098277501541</v>
      </c>
      <c r="U477" s="27">
        <f t="shared" si="109"/>
        <v>2.1307280268126019</v>
      </c>
      <c r="V477" s="27">
        <f t="shared" si="109"/>
        <v>2.1421284301512511</v>
      </c>
      <c r="W477" s="27">
        <f t="shared" si="109"/>
        <v>2.1556103908090396</v>
      </c>
      <c r="X477" s="27">
        <f t="shared" si="109"/>
        <v>2.1719024005064549</v>
      </c>
      <c r="Y477" s="27">
        <f t="shared" si="109"/>
        <v>2.1882231194360839</v>
      </c>
      <c r="Z477" s="27">
        <f t="shared" si="109"/>
        <v>2.2069203040443948</v>
      </c>
      <c r="AA477" s="27">
        <f t="shared" si="109"/>
        <v>2.2272820635481416</v>
      </c>
      <c r="AB477" s="27">
        <f t="shared" si="109"/>
        <v>2.2489072788363589</v>
      </c>
      <c r="AC477" s="27">
        <f t="shared" si="109"/>
        <v>2.2706147668153935</v>
      </c>
      <c r="AD477" s="27">
        <f t="shared" si="109"/>
        <v>2.2958753170226704</v>
      </c>
      <c r="AE477" s="27">
        <f t="shared" si="109"/>
        <v>2.3229051086870016</v>
      </c>
      <c r="AF477" s="27">
        <f t="shared" si="109"/>
        <v>2.3517125138494244</v>
      </c>
      <c r="AG477" s="27">
        <f t="shared" si="109"/>
        <v>2.3851376101878961</v>
      </c>
      <c r="AH477" s="27">
        <f t="shared" si="109"/>
        <v>2.4167901042922302</v>
      </c>
      <c r="AI477" s="27">
        <f t="shared" si="109"/>
        <v>2.449865890937942</v>
      </c>
      <c r="AJ477" s="27">
        <f t="shared" si="109"/>
        <v>2.4863366572994243</v>
      </c>
      <c r="AK477" s="27">
        <f t="shared" si="109"/>
        <v>2.5206850289529346</v>
      </c>
      <c r="AL477" s="27">
        <f t="shared" si="109"/>
        <v>2.5558047939678636</v>
      </c>
      <c r="AM477" s="27">
        <f t="shared" si="109"/>
        <v>2.5912060725623505</v>
      </c>
      <c r="AN477" s="27">
        <f t="shared" si="109"/>
        <v>2.6290300545852219</v>
      </c>
      <c r="AO477" s="27">
        <f t="shared" si="109"/>
        <v>2.6646686324912885</v>
      </c>
      <c r="AP477" s="27">
        <f t="shared" si="109"/>
        <v>2.7008505150532622</v>
      </c>
      <c r="AQ477" s="27">
        <f t="shared" si="109"/>
        <v>2.7382497648422079</v>
      </c>
      <c r="AR477" s="27">
        <f t="shared" si="109"/>
        <v>2.7770609548430158</v>
      </c>
      <c r="AS477" s="27">
        <f t="shared" si="109"/>
        <v>2.8156224496057964</v>
      </c>
      <c r="AT477" s="27">
        <f t="shared" si="109"/>
        <v>2.8207647676897869</v>
      </c>
      <c r="AU477" s="27">
        <f t="shared" si="109"/>
        <v>2.8191522216451439</v>
      </c>
      <c r="AV477" s="27">
        <f t="shared" si="109"/>
        <v>2.8171948467478511</v>
      </c>
      <c r="AW477" s="27">
        <f t="shared" si="109"/>
        <v>2.8122811549579518</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0.43500213637199753</v>
      </c>
      <c r="M478" s="27">
        <f t="shared" si="109"/>
        <v>0.43843338143569016</v>
      </c>
      <c r="N478" s="27">
        <f t="shared" si="109"/>
        <v>0.44063832189202168</v>
      </c>
      <c r="O478" s="27">
        <f t="shared" si="109"/>
        <v>0.44210351490980404</v>
      </c>
      <c r="P478" s="27">
        <f t="shared" si="109"/>
        <v>0.44281453971808249</v>
      </c>
      <c r="Q478" s="27">
        <f t="shared" si="109"/>
        <v>0.44438545813589125</v>
      </c>
      <c r="R478" s="27">
        <f t="shared" si="109"/>
        <v>0.44618756541973903</v>
      </c>
      <c r="S478" s="27">
        <f t="shared" si="109"/>
        <v>0.4327753380933837</v>
      </c>
      <c r="T478" s="27">
        <f t="shared" si="109"/>
        <v>0.43732604192454033</v>
      </c>
      <c r="U478" s="27">
        <f t="shared" si="109"/>
        <v>0.44007675895872556</v>
      </c>
      <c r="V478" s="27">
        <f t="shared" si="109"/>
        <v>0.44243137789129761</v>
      </c>
      <c r="W478" s="27">
        <f t="shared" si="109"/>
        <v>0.44521591795273563</v>
      </c>
      <c r="X478" s="27">
        <f t="shared" si="109"/>
        <v>0.44858084052114444</v>
      </c>
      <c r="Y478" s="27">
        <f t="shared" si="109"/>
        <v>0.45195169264306995</v>
      </c>
      <c r="Z478" s="27">
        <f t="shared" si="109"/>
        <v>0.45581337573942793</v>
      </c>
      <c r="AA478" s="27">
        <f t="shared" si="109"/>
        <v>0.460018857160025</v>
      </c>
      <c r="AB478" s="27">
        <f t="shared" si="109"/>
        <v>0.46448529048049886</v>
      </c>
      <c r="AC478" s="27">
        <f t="shared" si="109"/>
        <v>0.46896871625550957</v>
      </c>
      <c r="AD478" s="27">
        <f t="shared" si="109"/>
        <v>0.474185985153672</v>
      </c>
      <c r="AE478" s="27">
        <f t="shared" si="109"/>
        <v>0.47976867002066687</v>
      </c>
      <c r="AF478" s="27">
        <f t="shared" si="109"/>
        <v>0.48571850000288863</v>
      </c>
      <c r="AG478" s="27">
        <f t="shared" si="109"/>
        <v>0.49262205966860634</v>
      </c>
      <c r="AH478" s="27">
        <f t="shared" si="109"/>
        <v>0.4991595092365988</v>
      </c>
      <c r="AI478" s="27">
        <f t="shared" si="109"/>
        <v>0.50599092310260463</v>
      </c>
      <c r="AJ478" s="27">
        <f t="shared" si="109"/>
        <v>0.5135235300121368</v>
      </c>
      <c r="AK478" s="27">
        <f t="shared" si="109"/>
        <v>0.52061778131149139</v>
      </c>
      <c r="AL478" s="27">
        <f t="shared" si="109"/>
        <v>0.52787135481720149</v>
      </c>
      <c r="AM478" s="27">
        <f t="shared" si="109"/>
        <v>0.53518307163455714</v>
      </c>
      <c r="AN478" s="27">
        <f t="shared" si="109"/>
        <v>0.54299516928854008</v>
      </c>
      <c r="AO478" s="27">
        <f t="shared" si="109"/>
        <v>0.55035589748164571</v>
      </c>
      <c r="AP478" s="27">
        <f t="shared" si="109"/>
        <v>0.55782883884747447</v>
      </c>
      <c r="AQ478" s="27">
        <f t="shared" si="109"/>
        <v>0.56555321306487649</v>
      </c>
      <c r="AR478" s="27">
        <f t="shared" si="109"/>
        <v>0.57356920689044089</v>
      </c>
      <c r="AS478" s="27">
        <f t="shared" si="109"/>
        <v>0.58153362910775885</v>
      </c>
      <c r="AT478" s="27">
        <f t="shared" si="109"/>
        <v>0.582595714295291</v>
      </c>
      <c r="AU478" s="27">
        <f t="shared" si="109"/>
        <v>0.58226266191691678</v>
      </c>
      <c r="AV478" s="27">
        <f t="shared" si="109"/>
        <v>0.58185838920353994</v>
      </c>
      <c r="AW478" s="27">
        <f t="shared" si="109"/>
        <v>0.58084352408222484</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9.4871637196006525E-2</v>
      </c>
      <c r="L479" s="27">
        <f t="shared" si="109"/>
        <v>9.4048845784615517E-2</v>
      </c>
      <c r="M479" s="27">
        <f t="shared" si="109"/>
        <v>9.3735634002294274E-2</v>
      </c>
      <c r="N479" s="27">
        <f t="shared" si="109"/>
        <v>9.2483917307495084E-2</v>
      </c>
      <c r="O479" s="27">
        <f t="shared" si="109"/>
        <v>9.0667019955957356E-2</v>
      </c>
      <c r="P479" s="27">
        <f t="shared" ref="L479:AW485" si="111">P1396</f>
        <v>8.8322512540543865E-2</v>
      </c>
      <c r="Q479" s="27">
        <f t="shared" si="111"/>
        <v>8.6473330972337878E-2</v>
      </c>
      <c r="R479" s="27">
        <f t="shared" si="111"/>
        <v>8.4723794986300296E-2</v>
      </c>
      <c r="S479" s="27">
        <f t="shared" si="111"/>
        <v>7.4532236521614198E-2</v>
      </c>
      <c r="T479" s="27">
        <f t="shared" si="111"/>
        <v>7.5742875433824242E-2</v>
      </c>
      <c r="U479" s="27">
        <f t="shared" si="111"/>
        <v>7.5904634878193322E-2</v>
      </c>
      <c r="V479" s="27">
        <f t="shared" si="111"/>
        <v>7.5806928443022642E-2</v>
      </c>
      <c r="W479" s="27">
        <f t="shared" si="111"/>
        <v>7.5892286397700501E-2</v>
      </c>
      <c r="X479" s="27">
        <f t="shared" si="111"/>
        <v>7.6230801465466153E-2</v>
      </c>
      <c r="Y479" s="27">
        <f t="shared" si="111"/>
        <v>7.6674051999384291E-2</v>
      </c>
      <c r="Z479" s="27">
        <f t="shared" si="111"/>
        <v>7.7311114077535645E-2</v>
      </c>
      <c r="AA479" s="27">
        <f t="shared" si="111"/>
        <v>7.8061746179112407E-2</v>
      </c>
      <c r="AB479" s="27">
        <f t="shared" si="111"/>
        <v>7.8881069094071346E-2</v>
      </c>
      <c r="AC479" s="27">
        <f t="shared" si="111"/>
        <v>7.964979879873213E-2</v>
      </c>
      <c r="AD479" s="27">
        <f t="shared" si="111"/>
        <v>8.0141559774788873E-2</v>
      </c>
      <c r="AE479" s="27">
        <f t="shared" si="111"/>
        <v>8.0702746634930239E-2</v>
      </c>
      <c r="AF479" s="27">
        <f t="shared" si="111"/>
        <v>8.132576279000861E-2</v>
      </c>
      <c r="AG479" s="27">
        <f t="shared" si="111"/>
        <v>8.2256887791167577E-2</v>
      </c>
      <c r="AH479" s="27">
        <f t="shared" si="111"/>
        <v>8.291061437514162E-2</v>
      </c>
      <c r="AI479" s="27">
        <f t="shared" si="111"/>
        <v>8.3669505250008477E-2</v>
      </c>
      <c r="AJ479" s="27">
        <f t="shared" si="111"/>
        <v>8.4593210984080028E-2</v>
      </c>
      <c r="AK479" s="27">
        <f t="shared" si="111"/>
        <v>8.5215240839078665E-2</v>
      </c>
      <c r="AL479" s="27">
        <f t="shared" si="111"/>
        <v>8.578106616446779E-2</v>
      </c>
      <c r="AM479" s="27">
        <f t="shared" si="111"/>
        <v>8.6251014191196393E-2</v>
      </c>
      <c r="AN479" s="27">
        <f t="shared" si="111"/>
        <v>8.7308980908068726E-2</v>
      </c>
      <c r="AO479" s="27">
        <f t="shared" si="111"/>
        <v>8.8102031734706404E-2</v>
      </c>
      <c r="AP479" s="27">
        <f t="shared" si="111"/>
        <v>8.8840817700634192E-2</v>
      </c>
      <c r="AQ479" s="27">
        <f t="shared" si="111"/>
        <v>8.9572867586300398E-2</v>
      </c>
      <c r="AR479" s="27">
        <f t="shared" si="111"/>
        <v>9.0308232928721505E-2</v>
      </c>
      <c r="AS479" s="27">
        <f t="shared" si="111"/>
        <v>9.1000814242625849E-2</v>
      </c>
      <c r="AT479" s="27">
        <f t="shared" si="111"/>
        <v>8.9367283067039061E-2</v>
      </c>
      <c r="AU479" s="27">
        <f t="shared" si="111"/>
        <v>8.7294816512801618E-2</v>
      </c>
      <c r="AV479" s="27">
        <f t="shared" si="111"/>
        <v>8.5221774923965918E-2</v>
      </c>
      <c r="AW479" s="27">
        <f t="shared" si="111"/>
        <v>8.298664847702153E-2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6.968944973410629E-2</v>
      </c>
      <c r="L480" s="27">
        <f t="shared" si="111"/>
        <v>6.9085055392441017E-2</v>
      </c>
      <c r="M480" s="27">
        <f t="shared" si="111"/>
        <v>6.8854980763127821E-2</v>
      </c>
      <c r="N480" s="27">
        <f t="shared" si="111"/>
        <v>6.7935512624264269E-2</v>
      </c>
      <c r="O480" s="27">
        <f t="shared" si="111"/>
        <v>6.6600882165738284E-2</v>
      </c>
      <c r="P480" s="27">
        <f t="shared" si="111"/>
        <v>6.4878687456057696E-2</v>
      </c>
      <c r="Q480" s="27">
        <f t="shared" si="111"/>
        <v>6.3520342119606055E-2</v>
      </c>
      <c r="R480" s="27">
        <f t="shared" si="111"/>
        <v>6.2235193009076005E-2</v>
      </c>
      <c r="S480" s="27">
        <f t="shared" si="111"/>
        <v>5.4748823822998088E-2</v>
      </c>
      <c r="T480" s="27">
        <f t="shared" si="111"/>
        <v>5.5638117632108908E-2</v>
      </c>
      <c r="U480" s="27">
        <f t="shared" si="111"/>
        <v>5.5756940570139218E-2</v>
      </c>
      <c r="V480" s="27">
        <f t="shared" si="111"/>
        <v>5.5685168775071965E-2</v>
      </c>
      <c r="W480" s="27">
        <f t="shared" si="111"/>
        <v>5.5747869800033094E-2</v>
      </c>
      <c r="X480" s="27">
        <f t="shared" si="111"/>
        <v>5.599653135470356E-2</v>
      </c>
      <c r="Y480" s="27">
        <f t="shared" si="111"/>
        <v>5.6322127989441549E-2</v>
      </c>
      <c r="Z480" s="27">
        <f t="shared" si="111"/>
        <v>5.6790091935094891E-2</v>
      </c>
      <c r="AA480" s="27">
        <f t="shared" si="111"/>
        <v>5.7341480523483673E-2</v>
      </c>
      <c r="AB480" s="27">
        <f t="shared" si="111"/>
        <v>5.7943327026670585E-2</v>
      </c>
      <c r="AC480" s="27">
        <f t="shared" si="111"/>
        <v>5.8508009493374417E-2</v>
      </c>
      <c r="AD480" s="27">
        <f t="shared" si="111"/>
        <v>5.8869240234563143E-2</v>
      </c>
      <c r="AE480" s="27">
        <f t="shared" si="111"/>
        <v>5.9281468848268432E-2</v>
      </c>
      <c r="AF480" s="27">
        <f t="shared" si="111"/>
        <v>5.9739115140733788E-2</v>
      </c>
      <c r="AG480" s="27">
        <f t="shared" si="111"/>
        <v>6.0423087620626544E-2</v>
      </c>
      <c r="AH480" s="27">
        <f t="shared" si="111"/>
        <v>6.0903292740514849E-2</v>
      </c>
      <c r="AI480" s="27">
        <f t="shared" si="111"/>
        <v>6.1460747940412383E-2</v>
      </c>
      <c r="AJ480" s="27">
        <f t="shared" si="111"/>
        <v>6.2139270481250258E-2</v>
      </c>
      <c r="AK480" s="27">
        <f t="shared" si="111"/>
        <v>6.2596192271515999E-2</v>
      </c>
      <c r="AL480" s="27">
        <f t="shared" si="111"/>
        <v>6.3011828142651272E-2</v>
      </c>
      <c r="AM480" s="27">
        <f t="shared" si="111"/>
        <v>6.3357035839643805E-2</v>
      </c>
      <c r="AN480" s="27">
        <f t="shared" si="111"/>
        <v>6.4134181892088374E-2</v>
      </c>
      <c r="AO480" s="27">
        <f t="shared" si="111"/>
        <v>6.4716729820563326E-2</v>
      </c>
      <c r="AP480" s="27">
        <f t="shared" si="111"/>
        <v>6.5259416644133331E-2</v>
      </c>
      <c r="AQ480" s="27">
        <f t="shared" si="111"/>
        <v>6.5797155374251307E-2</v>
      </c>
      <c r="AR480" s="27">
        <f t="shared" si="111"/>
        <v>6.6337329525151464E-2</v>
      </c>
      <c r="AS480" s="27">
        <f t="shared" si="111"/>
        <v>6.684607599657999E-2</v>
      </c>
      <c r="AT480" s="27">
        <f t="shared" si="111"/>
        <v>6.5646140039799211E-2</v>
      </c>
      <c r="AU480" s="27">
        <f t="shared" si="111"/>
        <v>6.412377721329128E-2</v>
      </c>
      <c r="AV480" s="27">
        <f t="shared" si="111"/>
        <v>6.2600991986096338E-2</v>
      </c>
      <c r="AW480" s="27">
        <f t="shared" si="111"/>
        <v>6.0959144783102562E-2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0.48695387967725967</v>
      </c>
      <c r="M481" s="27">
        <f t="shared" si="111"/>
        <v>0.50580611066616821</v>
      </c>
      <c r="N481" s="27">
        <f t="shared" si="111"/>
        <v>0.51986569055899423</v>
      </c>
      <c r="O481" s="27">
        <f t="shared" si="111"/>
        <v>0.53070826286138573</v>
      </c>
      <c r="P481" s="27">
        <f t="shared" si="111"/>
        <v>0.53817886796858139</v>
      </c>
      <c r="Q481" s="27">
        <f t="shared" si="111"/>
        <v>0.54837935702304763</v>
      </c>
      <c r="R481" s="27">
        <f t="shared" si="111"/>
        <v>0.5590724478102268</v>
      </c>
      <c r="S481" s="27">
        <f t="shared" si="111"/>
        <v>0.51169796682687108</v>
      </c>
      <c r="T481" s="27">
        <f t="shared" si="111"/>
        <v>0.5325379888835422</v>
      </c>
      <c r="U481" s="27">
        <f t="shared" si="111"/>
        <v>0.54635641265898882</v>
      </c>
      <c r="V481" s="27">
        <f t="shared" si="111"/>
        <v>0.55845406828956323</v>
      </c>
      <c r="W481" s="27">
        <f t="shared" si="111"/>
        <v>0.57204449891076126</v>
      </c>
      <c r="X481" s="27">
        <f t="shared" si="111"/>
        <v>0.58777208809358217</v>
      </c>
      <c r="Y481" s="27">
        <f t="shared" si="111"/>
        <v>0.60460927816492771</v>
      </c>
      <c r="Z481" s="27">
        <f t="shared" si="111"/>
        <v>0.62334145248933948</v>
      </c>
      <c r="AA481" s="27">
        <f t="shared" si="111"/>
        <v>0.64342396041395933</v>
      </c>
      <c r="AB481" s="27">
        <f t="shared" si="111"/>
        <v>0.66455461770484803</v>
      </c>
      <c r="AC481" s="27">
        <f t="shared" si="111"/>
        <v>0.68575948234334294</v>
      </c>
      <c r="AD481" s="27">
        <f t="shared" si="111"/>
        <v>0.71287543837821099</v>
      </c>
      <c r="AE481" s="27">
        <f t="shared" si="111"/>
        <v>0.7417193725046457</v>
      </c>
      <c r="AF481" s="27">
        <f t="shared" si="111"/>
        <v>0.77234362236743315</v>
      </c>
      <c r="AG481" s="27">
        <f t="shared" si="111"/>
        <v>0.80729135132689867</v>
      </c>
      <c r="AH481" s="27">
        <f t="shared" si="111"/>
        <v>0.84100198525996428</v>
      </c>
      <c r="AI481" s="27">
        <f t="shared" si="111"/>
        <v>0.87729357775588912</v>
      </c>
      <c r="AJ481" s="27">
        <f t="shared" si="111"/>
        <v>0.91701174068829661</v>
      </c>
      <c r="AK481" s="27">
        <f t="shared" si="111"/>
        <v>0.95520794324489366</v>
      </c>
      <c r="AL481" s="27">
        <f t="shared" si="111"/>
        <v>0.99449350898331523</v>
      </c>
      <c r="AM481" s="27">
        <f t="shared" si="111"/>
        <v>1.0344329037460425</v>
      </c>
      <c r="AN481" s="27">
        <f t="shared" si="111"/>
        <v>1.0766661756255453</v>
      </c>
      <c r="AO481" s="27">
        <f t="shared" si="111"/>
        <v>1.1172061166332292</v>
      </c>
      <c r="AP481" s="27">
        <f t="shared" si="111"/>
        <v>1.1585952153643599</v>
      </c>
      <c r="AQ481" s="27">
        <f t="shared" si="111"/>
        <v>1.201487975498347</v>
      </c>
      <c r="AR481" s="27">
        <f t="shared" si="111"/>
        <v>1.2460958696613949</v>
      </c>
      <c r="AS481" s="27">
        <f t="shared" si="111"/>
        <v>1.2918539906518716</v>
      </c>
      <c r="AT481" s="27">
        <f t="shared" si="111"/>
        <v>1.3054468368208498</v>
      </c>
      <c r="AU481" s="27">
        <f t="shared" si="111"/>
        <v>1.3123681290561504</v>
      </c>
      <c r="AV481" s="27">
        <f t="shared" si="111"/>
        <v>1.3188161369223268</v>
      </c>
      <c r="AW481" s="27">
        <f t="shared" si="111"/>
        <v>1.3221908604573658</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3.677952184356148E-2</v>
      </c>
      <c r="T482" s="27">
        <f t="shared" si="111"/>
        <v>3.6834860219034628E-2</v>
      </c>
      <c r="U482" s="27">
        <f t="shared" si="111"/>
        <v>3.6896376631612285E-2</v>
      </c>
      <c r="V482" s="27">
        <f t="shared" si="111"/>
        <v>3.6965707972549396E-2</v>
      </c>
      <c r="W482" s="27">
        <f t="shared" si="111"/>
        <v>3.7043658540968798E-2</v>
      </c>
      <c r="X482" s="27">
        <f t="shared" si="111"/>
        <v>3.7130040360762007E-2</v>
      </c>
      <c r="Y482" s="27">
        <f t="shared" si="111"/>
        <v>3.7183149704801598E-2</v>
      </c>
      <c r="Z482" s="27">
        <f t="shared" si="111"/>
        <v>3.7243398425268893E-2</v>
      </c>
      <c r="AA482" s="27">
        <f t="shared" si="111"/>
        <v>3.731024170777434E-2</v>
      </c>
      <c r="AB482" s="27">
        <f t="shared" si="111"/>
        <v>3.7383266626162065E-2</v>
      </c>
      <c r="AC482" s="27">
        <f t="shared" si="111"/>
        <v>3.7461839315427355E-2</v>
      </c>
      <c r="AD482" s="27">
        <f t="shared" si="111"/>
        <v>3.751421839603386E-2</v>
      </c>
      <c r="AE482" s="27">
        <f t="shared" si="111"/>
        <v>3.7571937103938628E-2</v>
      </c>
      <c r="AF482" s="27">
        <f t="shared" si="111"/>
        <v>3.7634795424894132E-2</v>
      </c>
      <c r="AG482" s="27">
        <f t="shared" si="111"/>
        <v>3.7703515641667906E-2</v>
      </c>
      <c r="AH482" s="27">
        <f t="shared" si="111"/>
        <v>3.7775887703186586E-2</v>
      </c>
      <c r="AI482" s="27">
        <f t="shared" si="111"/>
        <v>3.7821975285738392E-2</v>
      </c>
      <c r="AJ482" s="27">
        <f t="shared" si="111"/>
        <v>3.787282708585004E-2</v>
      </c>
      <c r="AK482" s="27">
        <f t="shared" si="111"/>
        <v>3.7926542543058335E-2</v>
      </c>
      <c r="AL482" s="27">
        <f t="shared" si="111"/>
        <v>3.7983917088643106E-2</v>
      </c>
      <c r="AM482" s="27">
        <f t="shared" si="111"/>
        <v>3.8044675703025055E-2</v>
      </c>
      <c r="AN482" s="27">
        <f t="shared" si="111"/>
        <v>3.808070756949597E-2</v>
      </c>
      <c r="AO482" s="27">
        <f t="shared" si="111"/>
        <v>3.8118944366269662E-2</v>
      </c>
      <c r="AP482" s="27">
        <f t="shared" si="111"/>
        <v>3.8160155502344681E-2</v>
      </c>
      <c r="AQ482" s="27">
        <f t="shared" si="111"/>
        <v>3.8204461659089209E-2</v>
      </c>
      <c r="AR482" s="27">
        <f t="shared" si="111"/>
        <v>3.8251836865412295E-2</v>
      </c>
      <c r="AS482" s="27">
        <f t="shared" si="111"/>
        <v>3.8272701128160079E-2</v>
      </c>
      <c r="AT482" s="27">
        <f t="shared" si="111"/>
        <v>3.82852404134746E-2</v>
      </c>
      <c r="AU482" s="27">
        <f t="shared" si="111"/>
        <v>3.8297878043177927E-2</v>
      </c>
      <c r="AV482" s="27">
        <f t="shared" si="111"/>
        <v>3.8312584557463551E-2</v>
      </c>
      <c r="AW482" s="27">
        <f t="shared" si="111"/>
        <v>3.8328460211067915E-2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4.2003967051393596E-3</v>
      </c>
      <c r="T483" s="27">
        <f t="shared" si="111"/>
        <v>4.2067166113902849E-3</v>
      </c>
      <c r="U483" s="27">
        <f t="shared" si="111"/>
        <v>4.2137420789263294E-3</v>
      </c>
      <c r="V483" s="27">
        <f t="shared" si="111"/>
        <v>4.2216600485310944E-3</v>
      </c>
      <c r="W483" s="27">
        <f t="shared" si="111"/>
        <v>4.2305623749981239E-3</v>
      </c>
      <c r="X483" s="27">
        <f t="shared" si="111"/>
        <v>4.2404275905598334E-3</v>
      </c>
      <c r="Y483" s="27">
        <f t="shared" si="111"/>
        <v>4.2464929307963074E-3</v>
      </c>
      <c r="Z483" s="27">
        <f t="shared" si="111"/>
        <v>4.2533736218508594E-3</v>
      </c>
      <c r="AA483" s="27">
        <f t="shared" si="111"/>
        <v>4.2610074433233293E-3</v>
      </c>
      <c r="AB483" s="27">
        <f t="shared" si="111"/>
        <v>4.2693472370784937E-3</v>
      </c>
      <c r="AC483" s="27">
        <f t="shared" si="111"/>
        <v>4.27832061271148E-3</v>
      </c>
      <c r="AD483" s="27">
        <f t="shared" si="111"/>
        <v>4.2843025533830731E-3</v>
      </c>
      <c r="AE483" s="27">
        <f t="shared" si="111"/>
        <v>4.2908943049436111E-3</v>
      </c>
      <c r="AF483" s="27">
        <f t="shared" si="111"/>
        <v>4.2980730248126479E-3</v>
      </c>
      <c r="AG483" s="27">
        <f t="shared" si="111"/>
        <v>4.305921201125021E-3</v>
      </c>
      <c r="AH483" s="27">
        <f t="shared" si="111"/>
        <v>4.3141864355138804E-3</v>
      </c>
      <c r="AI483" s="27">
        <f t="shared" si="111"/>
        <v>4.3194498571190289E-3</v>
      </c>
      <c r="AJ483" s="27">
        <f t="shared" si="111"/>
        <v>4.3252573750782869E-3</v>
      </c>
      <c r="AK483" s="27">
        <f t="shared" si="111"/>
        <v>4.3313919363276799E-3</v>
      </c>
      <c r="AL483" s="27">
        <f t="shared" si="111"/>
        <v>4.337944382910814E-3</v>
      </c>
      <c r="AM483" s="27">
        <f t="shared" si="111"/>
        <v>4.3448833062808435E-3</v>
      </c>
      <c r="AN483" s="27">
        <f t="shared" si="111"/>
        <v>4.3489983171787058E-3</v>
      </c>
      <c r="AO483" s="27">
        <f t="shared" si="111"/>
        <v>4.3533651416270075E-3</v>
      </c>
      <c r="AP483" s="27">
        <f t="shared" si="111"/>
        <v>4.3580716498007903E-3</v>
      </c>
      <c r="AQ483" s="27">
        <f t="shared" si="111"/>
        <v>4.3631316240875326E-3</v>
      </c>
      <c r="AR483" s="27">
        <f t="shared" si="111"/>
        <v>4.3685420984648574E-3</v>
      </c>
      <c r="AS483" s="27">
        <f t="shared" si="111"/>
        <v>4.3709248967207367E-3</v>
      </c>
      <c r="AT483" s="27">
        <f t="shared" si="111"/>
        <v>4.372356942872504E-3</v>
      </c>
      <c r="AU483" s="27">
        <f t="shared" si="111"/>
        <v>4.3738002204222349E-3</v>
      </c>
      <c r="AV483" s="27">
        <f t="shared" si="111"/>
        <v>4.3754797744526581E-3</v>
      </c>
      <c r="AW483" s="27">
        <f t="shared" si="111"/>
        <v>4.3772928497660176E-3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1.5789672763163298E-2</v>
      </c>
      <c r="L484" s="27">
        <f t="shared" si="111"/>
        <v>1.5830718290757023E-2</v>
      </c>
      <c r="M484" s="27">
        <f t="shared" si="111"/>
        <v>1.5887339145574744E-2</v>
      </c>
      <c r="N484" s="27">
        <f t="shared" si="111"/>
        <v>1.5956318300360574E-2</v>
      </c>
      <c r="O484" s="27">
        <f t="shared" si="111"/>
        <v>1.6037557372574476E-2</v>
      </c>
      <c r="P484" s="27">
        <f t="shared" si="111"/>
        <v>1.6130561898613765E-2</v>
      </c>
      <c r="Q484" s="27">
        <f t="shared" si="111"/>
        <v>1.623065478441902E-2</v>
      </c>
      <c r="R484" s="27">
        <f t="shared" si="111"/>
        <v>1.6337439810579345E-2</v>
      </c>
      <c r="S484" s="27">
        <f t="shared" si="111"/>
        <v>1.6434281727692551E-2</v>
      </c>
      <c r="T484" s="27">
        <f t="shared" si="111"/>
        <v>1.6481585234032672E-2</v>
      </c>
      <c r="U484" s="27">
        <f t="shared" si="111"/>
        <v>1.6531710133039321E-2</v>
      </c>
      <c r="V484" s="27">
        <f t="shared" si="111"/>
        <v>1.6585844105609673E-2</v>
      </c>
      <c r="W484" s="27">
        <f t="shared" si="111"/>
        <v>1.664459232380602E-2</v>
      </c>
      <c r="X484" s="27">
        <f t="shared" si="111"/>
        <v>1.6707879561632135E-2</v>
      </c>
      <c r="Y484" s="27">
        <f t="shared" si="111"/>
        <v>1.6747848756939958E-2</v>
      </c>
      <c r="Z484" s="27">
        <f t="shared" si="111"/>
        <v>1.6791699804759995E-2</v>
      </c>
      <c r="AA484" s="27">
        <f t="shared" si="111"/>
        <v>1.6839101664608638E-2</v>
      </c>
      <c r="AB484" s="27">
        <f t="shared" si="111"/>
        <v>1.6889809022184919E-2</v>
      </c>
      <c r="AC484" s="27">
        <f t="shared" si="111"/>
        <v>1.6943427901942632E-2</v>
      </c>
      <c r="AD484" s="27">
        <f t="shared" si="111"/>
        <v>1.697897580778833E-2</v>
      </c>
      <c r="AE484" s="27">
        <f t="shared" si="111"/>
        <v>1.701742994277386E-2</v>
      </c>
      <c r="AF484" s="27">
        <f t="shared" si="111"/>
        <v>1.7058675301274421E-2</v>
      </c>
      <c r="AG484" s="27">
        <f t="shared" si="111"/>
        <v>1.7103202112831298E-2</v>
      </c>
      <c r="AH484" s="27">
        <f t="shared" si="111"/>
        <v>1.714956928422922E-2</v>
      </c>
      <c r="AI484" s="27">
        <f t="shared" si="111"/>
        <v>1.7178174333957786E-2</v>
      </c>
      <c r="AJ484" s="27">
        <f t="shared" si="111"/>
        <v>1.7209451686559272E-2</v>
      </c>
      <c r="AK484" s="27">
        <f t="shared" si="111"/>
        <v>1.7242167233947919E-2</v>
      </c>
      <c r="AL484" s="27">
        <f t="shared" si="111"/>
        <v>1.7276851642037468E-2</v>
      </c>
      <c r="AM484" s="27">
        <f t="shared" si="111"/>
        <v>1.7313334077231221E-2</v>
      </c>
      <c r="AN484" s="27">
        <f t="shared" si="111"/>
        <v>1.733336669872344E-2</v>
      </c>
      <c r="AO484" s="27">
        <f t="shared" si="111"/>
        <v>1.735451120589698E-2</v>
      </c>
      <c r="AP484" s="27">
        <f t="shared" si="111"/>
        <v>1.737727391777745E-2</v>
      </c>
      <c r="AQ484" s="27">
        <f t="shared" si="111"/>
        <v>1.7401737746311277E-2</v>
      </c>
      <c r="AR484" s="27">
        <f t="shared" si="111"/>
        <v>1.7427889749520854E-2</v>
      </c>
      <c r="AS484" s="27">
        <f t="shared" si="111"/>
        <v>1.7436685770271944E-2</v>
      </c>
      <c r="AT484" s="27">
        <f t="shared" si="111"/>
        <v>1.7439913147864951E-2</v>
      </c>
      <c r="AU484" s="27">
        <f t="shared" si="111"/>
        <v>1.7443014626330623E-2</v>
      </c>
      <c r="AV484" s="27">
        <f t="shared" si="111"/>
        <v>1.7447262039258955E-2</v>
      </c>
      <c r="AW484" s="27">
        <f t="shared" si="111"/>
        <v>1.745208223177273E-2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2.6592218800664796E-2</v>
      </c>
      <c r="L485" s="27">
        <f t="shared" si="111"/>
        <v>2.6661345733624889E-2</v>
      </c>
      <c r="M485" s="27">
        <f t="shared" si="111"/>
        <v>2.6756703894783632E-2</v>
      </c>
      <c r="N485" s="27">
        <f t="shared" si="111"/>
        <v>2.6872875319249701E-2</v>
      </c>
      <c r="O485" s="27">
        <f t="shared" si="111"/>
        <v>2.7009694315810226E-2</v>
      </c>
      <c r="P485" s="27">
        <f t="shared" si="111"/>
        <v>2.7166328132291764E-2</v>
      </c>
      <c r="Q485" s="27">
        <f t="shared" si="111"/>
        <v>2.7334899828466049E-2</v>
      </c>
      <c r="R485" s="27">
        <f t="shared" si="111"/>
        <v>2.7514742110372921E-2</v>
      </c>
      <c r="S485" s="27">
        <f t="shared" si="111"/>
        <v>2.7677838679097139E-2</v>
      </c>
      <c r="T485" s="27">
        <f t="shared" si="111"/>
        <v>2.7757505003377762E-2</v>
      </c>
      <c r="U485" s="27">
        <f t="shared" si="111"/>
        <v>2.7841922983518282E-2</v>
      </c>
      <c r="V485" s="27">
        <f t="shared" si="111"/>
        <v>2.7933092855416987E-2</v>
      </c>
      <c r="W485" s="27">
        <f t="shared" si="111"/>
        <v>2.8032033821189951E-2</v>
      </c>
      <c r="X485" s="27">
        <f t="shared" si="111"/>
        <v>2.8138619188778323E-2</v>
      </c>
      <c r="Y485" s="27">
        <f t="shared" si="111"/>
        <v>2.8205933413895875E-2</v>
      </c>
      <c r="Z485" s="27">
        <f t="shared" si="111"/>
        <v>2.827978527110404E-2</v>
      </c>
      <c r="AA485" s="27">
        <f t="shared" si="111"/>
        <v>2.8359617237704034E-2</v>
      </c>
      <c r="AB485" s="27">
        <f t="shared" si="111"/>
        <v>2.8445016166972394E-2</v>
      </c>
      <c r="AC485" s="27">
        <f t="shared" si="111"/>
        <v>2.8535318543959586E-2</v>
      </c>
      <c r="AD485" s="27">
        <f t="shared" si="111"/>
        <v>2.8595186642832383E-2</v>
      </c>
      <c r="AE485" s="27">
        <f t="shared" si="111"/>
        <v>2.8659949275134131E-2</v>
      </c>
      <c r="AF485" s="27">
        <f t="shared" si="111"/>
        <v>2.8729412753840135E-2</v>
      </c>
      <c r="AG485" s="27">
        <f t="shared" si="111"/>
        <v>2.8804402700318244E-2</v>
      </c>
      <c r="AH485" s="27">
        <f t="shared" si="111"/>
        <v>2.8882492093649934E-2</v>
      </c>
      <c r="AI485" s="27">
        <f t="shared" si="111"/>
        <v>2.8930667363181839E-2</v>
      </c>
      <c r="AJ485" s="27">
        <f t="shared" si="111"/>
        <v>2.8983343198606671E-2</v>
      </c>
      <c r="AK485" s="27">
        <f t="shared" si="111"/>
        <v>2.90384411735547E-2</v>
      </c>
      <c r="AL485" s="27">
        <f t="shared" si="111"/>
        <v>2.909685501041652E-2</v>
      </c>
      <c r="AM485" s="27">
        <f t="shared" si="111"/>
        <v>2.915829699934213E-2</v>
      </c>
      <c r="AN485" s="27">
        <f t="shared" si="111"/>
        <v>2.9192034991374152E-2</v>
      </c>
      <c r="AO485" s="27">
        <f t="shared" si="111"/>
        <v>2.9227645568592885E-2</v>
      </c>
      <c r="AP485" s="27">
        <f t="shared" si="111"/>
        <v>2.9265981449513357E-2</v>
      </c>
      <c r="AQ485" s="27">
        <f t="shared" ref="L485:AW492" si="112">AQ1402</f>
        <v>2.9307182270507649E-2</v>
      </c>
      <c r="AR485" s="27">
        <f t="shared" si="112"/>
        <v>2.9351226235310213E-2</v>
      </c>
      <c r="AS485" s="27">
        <f t="shared" si="112"/>
        <v>2.9366040076730274E-2</v>
      </c>
      <c r="AT485" s="27">
        <f t="shared" si="112"/>
        <v>2.9371475473169002E-2</v>
      </c>
      <c r="AU485" s="27">
        <f t="shared" si="112"/>
        <v>2.9376698836262195E-2</v>
      </c>
      <c r="AV485" s="27">
        <f t="shared" si="112"/>
        <v>2.9383852127886485E-2</v>
      </c>
      <c r="AW485" s="27">
        <f t="shared" si="112"/>
        <v>2.9391970067752009E-2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4.1536453250924088E-3</v>
      </c>
      <c r="M486" s="27">
        <f t="shared" si="112"/>
        <v>4.1840370126470534E-3</v>
      </c>
      <c r="N486" s="27">
        <f t="shared" si="112"/>
        <v>4.1905340987284578E-3</v>
      </c>
      <c r="O486" s="27">
        <f t="shared" si="112"/>
        <v>4.1812329246154606E-3</v>
      </c>
      <c r="P486" s="27">
        <f t="shared" si="112"/>
        <v>4.1564738854214557E-3</v>
      </c>
      <c r="Q486" s="27">
        <f t="shared" si="112"/>
        <v>4.1427460620707141E-3</v>
      </c>
      <c r="R486" s="27">
        <f t="shared" si="112"/>
        <v>4.130408792135833E-3</v>
      </c>
      <c r="S486" s="27">
        <f t="shared" si="112"/>
        <v>3.8942775806247638E-3</v>
      </c>
      <c r="T486" s="27">
        <f t="shared" si="112"/>
        <v>3.9425052238853163E-3</v>
      </c>
      <c r="U486" s="27">
        <f t="shared" si="112"/>
        <v>3.962716571769458E-3</v>
      </c>
      <c r="V486" s="27">
        <f t="shared" si="112"/>
        <v>3.9755865195643877E-3</v>
      </c>
      <c r="W486" s="27">
        <f t="shared" si="112"/>
        <v>3.9930795267340601E-3</v>
      </c>
      <c r="X486" s="27">
        <f t="shared" si="112"/>
        <v>4.0172958864803281E-3</v>
      </c>
      <c r="Y486" s="27">
        <f t="shared" si="112"/>
        <v>4.0482572067197936E-3</v>
      </c>
      <c r="Z486" s="27">
        <f t="shared" si="112"/>
        <v>4.0847260501190022E-3</v>
      </c>
      <c r="AA486" s="27">
        <f t="shared" si="112"/>
        <v>4.1246013975712904E-3</v>
      </c>
      <c r="AB486" s="27">
        <f t="shared" si="112"/>
        <v>4.166707245953109E-3</v>
      </c>
      <c r="AC486" s="27">
        <f t="shared" si="112"/>
        <v>4.2076617517569177E-3</v>
      </c>
      <c r="AD486" s="27">
        <f t="shared" si="112"/>
        <v>4.2640751433137931E-3</v>
      </c>
      <c r="AE486" s="27">
        <f t="shared" si="112"/>
        <v>4.3242026523805516E-3</v>
      </c>
      <c r="AF486" s="27">
        <f t="shared" si="112"/>
        <v>4.3880305789596773E-3</v>
      </c>
      <c r="AG486" s="27">
        <f t="shared" si="112"/>
        <v>4.4634772851901774E-3</v>
      </c>
      <c r="AH486" s="27">
        <f t="shared" si="112"/>
        <v>4.5325609591283702E-3</v>
      </c>
      <c r="AI486" s="27">
        <f t="shared" si="112"/>
        <v>4.6108934889704384E-3</v>
      </c>
      <c r="AJ486" s="27">
        <f t="shared" si="112"/>
        <v>4.6974397037173703E-3</v>
      </c>
      <c r="AK486" s="27">
        <f t="shared" si="112"/>
        <v>4.7768797267353849E-3</v>
      </c>
      <c r="AL486" s="27">
        <f t="shared" si="112"/>
        <v>4.8572490905313811E-3</v>
      </c>
      <c r="AM486" s="27">
        <f t="shared" si="112"/>
        <v>4.9371936324104065E-3</v>
      </c>
      <c r="AN486" s="27">
        <f t="shared" si="112"/>
        <v>5.0291147653371022E-3</v>
      </c>
      <c r="AO486" s="27">
        <f t="shared" si="112"/>
        <v>5.1140416699349605E-3</v>
      </c>
      <c r="AP486" s="27">
        <f t="shared" si="112"/>
        <v>5.1994470851540377E-3</v>
      </c>
      <c r="AQ486" s="27">
        <f t="shared" si="112"/>
        <v>5.2871518568294437E-3</v>
      </c>
      <c r="AR486" s="27">
        <f t="shared" si="112"/>
        <v>5.3776591442236668E-3</v>
      </c>
      <c r="AS486" s="27">
        <f t="shared" si="112"/>
        <v>5.4734888709334932E-3</v>
      </c>
      <c r="AT486" s="27">
        <f t="shared" si="112"/>
        <v>5.4785507754715034E-3</v>
      </c>
      <c r="AU486" s="27">
        <f t="shared" si="112"/>
        <v>5.4650141561279689E-3</v>
      </c>
      <c r="AV486" s="27">
        <f t="shared" si="112"/>
        <v>5.4501889243389621E-3</v>
      </c>
      <c r="AW486" s="27">
        <f t="shared" si="112"/>
        <v>5.4271120804957711E-3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23.152530650802607</v>
      </c>
      <c r="M488" s="27">
        <f t="shared" si="112"/>
        <v>23.162916433064304</v>
      </c>
      <c r="N488" s="27">
        <f t="shared" si="112"/>
        <v>22.950263110497293</v>
      </c>
      <c r="O488" s="27">
        <f t="shared" si="112"/>
        <v>22.602951186820604</v>
      </c>
      <c r="P488" s="27">
        <f t="shared" si="112"/>
        <v>22.12653281137495</v>
      </c>
      <c r="Q488" s="27">
        <f t="shared" si="112"/>
        <v>21.780600237355962</v>
      </c>
      <c r="R488" s="27">
        <f t="shared" si="112"/>
        <v>21.465278056857684</v>
      </c>
      <c r="S488" s="27">
        <f t="shared" si="112"/>
        <v>18.952764061123471</v>
      </c>
      <c r="T488" s="27">
        <f t="shared" si="112"/>
        <v>19.192437404385082</v>
      </c>
      <c r="U488" s="27">
        <f t="shared" si="112"/>
        <v>19.16188381493906</v>
      </c>
      <c r="V488" s="27">
        <f t="shared" si="112"/>
        <v>19.067161819830357</v>
      </c>
      <c r="W488" s="27">
        <f t="shared" si="112"/>
        <v>19.023014833949627</v>
      </c>
      <c r="X488" s="27">
        <f t="shared" si="112"/>
        <v>19.047158691102929</v>
      </c>
      <c r="Y488" s="27">
        <f t="shared" si="112"/>
        <v>19.107557388350624</v>
      </c>
      <c r="Z488" s="27">
        <f t="shared" si="112"/>
        <v>19.220069470327349</v>
      </c>
      <c r="AA488" s="27">
        <f t="shared" si="112"/>
        <v>19.363733269377779</v>
      </c>
      <c r="AB488" s="27">
        <f t="shared" si="112"/>
        <v>19.526814653527239</v>
      </c>
      <c r="AC488" s="27">
        <f t="shared" si="112"/>
        <v>19.678533510488652</v>
      </c>
      <c r="AD488" s="27">
        <f t="shared" si="112"/>
        <v>19.94011220789903</v>
      </c>
      <c r="AE488" s="27">
        <f t="shared" si="112"/>
        <v>20.229209616472616</v>
      </c>
      <c r="AF488" s="27">
        <f t="shared" si="112"/>
        <v>20.544636843099951</v>
      </c>
      <c r="AG488" s="27">
        <f t="shared" si="112"/>
        <v>20.952509931958954</v>
      </c>
      <c r="AH488" s="27">
        <f t="shared" si="112"/>
        <v>21.298876108261318</v>
      </c>
      <c r="AI488" s="27">
        <f t="shared" si="112"/>
        <v>21.689964335141735</v>
      </c>
      <c r="AJ488" s="27">
        <f t="shared" si="112"/>
        <v>22.138882076406748</v>
      </c>
      <c r="AK488" s="27">
        <f t="shared" si="112"/>
        <v>22.51939739465093</v>
      </c>
      <c r="AL488" s="27">
        <f t="shared" si="112"/>
        <v>22.897962758558627</v>
      </c>
      <c r="AM488" s="27">
        <f t="shared" si="112"/>
        <v>23.263720022638473</v>
      </c>
      <c r="AN488" s="27">
        <f t="shared" si="112"/>
        <v>23.688580424169185</v>
      </c>
      <c r="AO488" s="27">
        <f t="shared" si="112"/>
        <v>24.047211046094372</v>
      </c>
      <c r="AP488" s="27">
        <f t="shared" si="112"/>
        <v>24.398726331558311</v>
      </c>
      <c r="AQ488" s="27">
        <f t="shared" si="112"/>
        <v>24.756823950429663</v>
      </c>
      <c r="AR488" s="27">
        <f t="shared" si="112"/>
        <v>25.12472766522658</v>
      </c>
      <c r="AS488" s="27">
        <f t="shared" si="112"/>
        <v>25.493010046301183</v>
      </c>
      <c r="AT488" s="27">
        <f t="shared" si="112"/>
        <v>25.19077587167887</v>
      </c>
      <c r="AU488" s="27">
        <f t="shared" si="112"/>
        <v>24.75992776217636</v>
      </c>
      <c r="AV488" s="27">
        <f t="shared" si="112"/>
        <v>24.32756296602286</v>
      </c>
      <c r="AW488" s="27">
        <f t="shared" si="112"/>
        <v>23.845267710012767</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7.7508449141861155E-2</v>
      </c>
      <c r="M489" s="27">
        <f t="shared" si="112"/>
        <v>7.7543217949140597E-2</v>
      </c>
      <c r="N489" s="27">
        <f t="shared" si="112"/>
        <v>7.6831311787104617E-2</v>
      </c>
      <c r="O489" s="27">
        <f t="shared" si="112"/>
        <v>7.5668604825232036E-2</v>
      </c>
      <c r="P489" s="27">
        <f t="shared" si="112"/>
        <v>7.4073684167079393E-2</v>
      </c>
      <c r="Q489" s="27">
        <f t="shared" si="112"/>
        <v>7.2915594897087016E-2</v>
      </c>
      <c r="R489" s="27">
        <f t="shared" si="112"/>
        <v>7.1859980996426695E-2</v>
      </c>
      <c r="S489" s="27">
        <f t="shared" si="112"/>
        <v>6.3448759510803532E-2</v>
      </c>
      <c r="T489" s="27">
        <f t="shared" si="112"/>
        <v>6.4251121439053843E-2</v>
      </c>
      <c r="U489" s="27">
        <f t="shared" si="112"/>
        <v>6.4148836234494744E-2</v>
      </c>
      <c r="V489" s="27">
        <f t="shared" si="112"/>
        <v>6.3831732456457235E-2</v>
      </c>
      <c r="W489" s="27">
        <f t="shared" si="112"/>
        <v>6.3683940214584789E-2</v>
      </c>
      <c r="X489" s="27">
        <f t="shared" si="112"/>
        <v>6.3764767358385155E-2</v>
      </c>
      <c r="Y489" s="27">
        <f t="shared" si="112"/>
        <v>6.3966965961400293E-2</v>
      </c>
      <c r="Z489" s="27">
        <f t="shared" si="112"/>
        <v>6.4343626168237592E-2</v>
      </c>
      <c r="AA489" s="27">
        <f t="shared" si="112"/>
        <v>6.4824573950152758E-2</v>
      </c>
      <c r="AB489" s="27">
        <f t="shared" si="112"/>
        <v>6.5370526587468239E-2</v>
      </c>
      <c r="AC489" s="27">
        <f t="shared" si="112"/>
        <v>6.5878440538043093E-2</v>
      </c>
      <c r="AD489" s="27">
        <f t="shared" si="112"/>
        <v>6.675413570375166E-2</v>
      </c>
      <c r="AE489" s="27">
        <f t="shared" si="112"/>
        <v>6.772195611731377E-2</v>
      </c>
      <c r="AF489" s="27">
        <f t="shared" si="112"/>
        <v>6.8777921684177429E-2</v>
      </c>
      <c r="AG489" s="27">
        <f t="shared" si="112"/>
        <v>7.0143371148038342E-2</v>
      </c>
      <c r="AH489" s="27">
        <f t="shared" si="112"/>
        <v>7.130291200192175E-2</v>
      </c>
      <c r="AI489" s="27">
        <f t="shared" si="112"/>
        <v>7.2612170259704914E-2</v>
      </c>
      <c r="AJ489" s="27">
        <f t="shared" si="112"/>
        <v>7.4115026186882468E-2</v>
      </c>
      <c r="AK489" s="27">
        <f t="shared" si="112"/>
        <v>7.5388889188584426E-2</v>
      </c>
      <c r="AL489" s="27">
        <f t="shared" si="112"/>
        <v>7.6656224267322035E-2</v>
      </c>
      <c r="AM489" s="27">
        <f t="shared" si="112"/>
        <v>7.7880681270695709E-2</v>
      </c>
      <c r="AN489" s="27">
        <f t="shared" si="112"/>
        <v>7.9302999691135523E-2</v>
      </c>
      <c r="AO489" s="27">
        <f t="shared" si="112"/>
        <v>8.0503598612240448E-2</v>
      </c>
      <c r="AP489" s="27">
        <f t="shared" si="112"/>
        <v>8.168037729949916E-2</v>
      </c>
      <c r="AQ489" s="27">
        <f t="shared" si="112"/>
        <v>8.2879191869652841E-2</v>
      </c>
      <c r="AR489" s="27">
        <f t="shared" si="112"/>
        <v>8.41108346130542E-2</v>
      </c>
      <c r="AS489" s="27">
        <f t="shared" si="112"/>
        <v>8.5343745029366494E-2</v>
      </c>
      <c r="AT489" s="27">
        <f t="shared" si="112"/>
        <v>8.4331946254279519E-2</v>
      </c>
      <c r="AU489" s="27">
        <f t="shared" si="112"/>
        <v>8.2889582597065886E-2</v>
      </c>
      <c r="AV489" s="27">
        <f t="shared" si="112"/>
        <v>8.1442141480635138E-2</v>
      </c>
      <c r="AW489" s="27">
        <f t="shared" si="112"/>
        <v>7.9827546606077743E-2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0.58037790885594764</v>
      </c>
      <c r="N490" s="27">
        <f t="shared" si="112"/>
        <v>0.59052015237226141</v>
      </c>
      <c r="O490" s="27">
        <f t="shared" si="112"/>
        <v>0.59866182774590171</v>
      </c>
      <c r="P490" s="27">
        <f t="shared" si="112"/>
        <v>0.60475451589519713</v>
      </c>
      <c r="Q490" s="27">
        <f t="shared" si="112"/>
        <v>0.61256702388185857</v>
      </c>
      <c r="R490" s="27">
        <f t="shared" si="112"/>
        <v>0.62068986953889782</v>
      </c>
      <c r="S490" s="27">
        <f t="shared" si="112"/>
        <v>0.59306382210092123</v>
      </c>
      <c r="T490" s="27">
        <f t="shared" si="112"/>
        <v>0.60782513327234611</v>
      </c>
      <c r="U490" s="27">
        <f t="shared" si="112"/>
        <v>0.61825436169386483</v>
      </c>
      <c r="V490" s="27">
        <f t="shared" si="112"/>
        <v>0.62762435769738256</v>
      </c>
      <c r="W490" s="27">
        <f t="shared" si="112"/>
        <v>0.63790180527524676</v>
      </c>
      <c r="X490" s="27">
        <f t="shared" si="112"/>
        <v>0.64947167874060052</v>
      </c>
      <c r="Y490" s="27">
        <f t="shared" si="112"/>
        <v>0.66127278725906635</v>
      </c>
      <c r="Z490" s="27">
        <f t="shared" si="112"/>
        <v>0.67419503912972889</v>
      </c>
      <c r="AA490" s="27">
        <f t="shared" si="112"/>
        <v>0.68790175421552868</v>
      </c>
      <c r="AB490" s="27">
        <f t="shared" si="112"/>
        <v>0.70220554992880846</v>
      </c>
      <c r="AC490" s="27">
        <f t="shared" si="112"/>
        <v>0.71651818996124794</v>
      </c>
      <c r="AD490" s="27">
        <f t="shared" si="112"/>
        <v>0.73286035769866442</v>
      </c>
      <c r="AE490" s="27">
        <f t="shared" si="112"/>
        <v>0.75010176966563868</v>
      </c>
      <c r="AF490" s="27">
        <f t="shared" si="112"/>
        <v>0.76825987071809076</v>
      </c>
      <c r="AG490" s="27">
        <f t="shared" si="112"/>
        <v>0.78881466515480791</v>
      </c>
      <c r="AH490" s="27">
        <f t="shared" si="112"/>
        <v>0.80848073322401692</v>
      </c>
      <c r="AI490" s="27">
        <f t="shared" si="112"/>
        <v>0.8291497332114649</v>
      </c>
      <c r="AJ490" s="27">
        <f t="shared" si="112"/>
        <v>0.85162740487236666</v>
      </c>
      <c r="AK490" s="27">
        <f t="shared" si="112"/>
        <v>0.87303891035273273</v>
      </c>
      <c r="AL490" s="27">
        <f t="shared" si="112"/>
        <v>0.89489588653053709</v>
      </c>
      <c r="AM490" s="27">
        <f t="shared" si="112"/>
        <v>0.91694386186185395</v>
      </c>
      <c r="AN490" s="27">
        <f t="shared" si="112"/>
        <v>0.94054563741061914</v>
      </c>
      <c r="AO490" s="27">
        <f t="shared" si="112"/>
        <v>0.96303937952225793</v>
      </c>
      <c r="AP490" s="27">
        <f t="shared" si="112"/>
        <v>0.98587011313190998</v>
      </c>
      <c r="AQ490" s="27">
        <f t="shared" si="112"/>
        <v>1.0094017308562568</v>
      </c>
      <c r="AR490" s="27">
        <f t="shared" si="112"/>
        <v>1.0337449955148688</v>
      </c>
      <c r="AS490" s="27">
        <f t="shared" si="112"/>
        <v>1.0582427700236554</v>
      </c>
      <c r="AT490" s="27">
        <f t="shared" si="112"/>
        <v>1.0647215720826737</v>
      </c>
      <c r="AU490" s="27">
        <f t="shared" si="112"/>
        <v>1.0674814654215183</v>
      </c>
      <c r="AV490" s="27">
        <f t="shared" si="112"/>
        <v>1.0699795725388284</v>
      </c>
      <c r="AW490" s="27">
        <f t="shared" si="112"/>
        <v>1.070790821398993</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2.2100196981344116</v>
      </c>
      <c r="L491" s="27">
        <f t="shared" si="112"/>
        <v>2.2391217074451495</v>
      </c>
      <c r="M491" s="27">
        <f t="shared" si="112"/>
        <v>2.2858678822724832</v>
      </c>
      <c r="N491" s="27">
        <f t="shared" si="112"/>
        <v>2.2992900748078609</v>
      </c>
      <c r="O491" s="27">
        <f t="shared" si="112"/>
        <v>2.2910596881616581</v>
      </c>
      <c r="P491" s="27">
        <f t="shared" si="112"/>
        <v>2.2612642885898935</v>
      </c>
      <c r="Q491" s="27">
        <f t="shared" si="112"/>
        <v>2.2487211059946213</v>
      </c>
      <c r="R491" s="27">
        <f t="shared" si="112"/>
        <v>2.2390235702415189</v>
      </c>
      <c r="S491" s="27">
        <f t="shared" si="112"/>
        <v>1.8873804730286565</v>
      </c>
      <c r="T491" s="27">
        <f t="shared" si="112"/>
        <v>1.962130360964824</v>
      </c>
      <c r="U491" s="27">
        <f t="shared" si="112"/>
        <v>1.9947402882912137</v>
      </c>
      <c r="V491" s="27">
        <f t="shared" si="112"/>
        <v>2.0167734386395066</v>
      </c>
      <c r="W491" s="27">
        <f t="shared" si="112"/>
        <v>2.046613194974745</v>
      </c>
      <c r="X491" s="27">
        <f t="shared" si="112"/>
        <v>2.0875609085173608</v>
      </c>
      <c r="Y491" s="27">
        <f t="shared" si="112"/>
        <v>2.1365978918874675</v>
      </c>
      <c r="Z491" s="27">
        <f t="shared" si="112"/>
        <v>2.1948391085815122</v>
      </c>
      <c r="AA491" s="27">
        <f t="shared" si="112"/>
        <v>2.2590650938098573</v>
      </c>
      <c r="AB491" s="27">
        <f t="shared" si="112"/>
        <v>2.3274829816282754</v>
      </c>
      <c r="AC491" s="27">
        <f t="shared" si="112"/>
        <v>2.3948359688956935</v>
      </c>
      <c r="AD491" s="27">
        <f t="shared" si="112"/>
        <v>2.484249624098235</v>
      </c>
      <c r="AE491" s="27">
        <f t="shared" si="112"/>
        <v>2.5801346377548633</v>
      </c>
      <c r="AF491" s="27">
        <f t="shared" si="112"/>
        <v>2.6825178393675806</v>
      </c>
      <c r="AG491" s="27">
        <f t="shared" si="112"/>
        <v>2.8039183162103787</v>
      </c>
      <c r="AH491" s="27">
        <f t="shared" si="112"/>
        <v>2.9160990599871233</v>
      </c>
      <c r="AI491" s="27">
        <f t="shared" si="112"/>
        <v>3.0403046603702588</v>
      </c>
      <c r="AJ491" s="27">
        <f t="shared" si="112"/>
        <v>3.17807318005105</v>
      </c>
      <c r="AK491" s="27">
        <f t="shared" si="112"/>
        <v>3.3052455441789346</v>
      </c>
      <c r="AL491" s="27">
        <f t="shared" si="112"/>
        <v>3.4345369244701307</v>
      </c>
      <c r="AM491" s="27">
        <f t="shared" si="112"/>
        <v>3.5638328115132296</v>
      </c>
      <c r="AN491" s="27">
        <f t="shared" si="112"/>
        <v>3.7089779709020201</v>
      </c>
      <c r="AO491" s="27">
        <f t="shared" si="112"/>
        <v>3.8434837701437496</v>
      </c>
      <c r="AP491" s="27">
        <f t="shared" si="112"/>
        <v>3.9792191002013388</v>
      </c>
      <c r="AQ491" s="27">
        <f t="shared" si="112"/>
        <v>4.1190983419919824</v>
      </c>
      <c r="AR491" s="27">
        <f t="shared" si="112"/>
        <v>4.263949462915309</v>
      </c>
      <c r="AS491" s="27">
        <f t="shared" si="112"/>
        <v>4.4131772986092557</v>
      </c>
      <c r="AT491" s="27">
        <f t="shared" si="112"/>
        <v>4.4186178760804671</v>
      </c>
      <c r="AU491" s="27">
        <f t="shared" si="112"/>
        <v>4.3949031764275945</v>
      </c>
      <c r="AV491" s="27">
        <f t="shared" si="112"/>
        <v>4.3694950303139315</v>
      </c>
      <c r="AW491" s="27">
        <f t="shared" si="112"/>
        <v>4.3313345266506111</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2.3161053423012629E-2</v>
      </c>
      <c r="L492" s="27">
        <f t="shared" si="112"/>
        <v>2.3631963555267661E-2</v>
      </c>
      <c r="M492" s="27">
        <f t="shared" si="112"/>
        <v>2.4182412868997843E-2</v>
      </c>
      <c r="N492" s="27">
        <f t="shared" si="112"/>
        <v>2.4605006348844244E-2</v>
      </c>
      <c r="O492" s="27">
        <f t="shared" si="112"/>
        <v>2.4944242822745932E-2</v>
      </c>
      <c r="P492" s="27">
        <f t="shared" si="112"/>
        <v>2.5198104828966571E-2</v>
      </c>
      <c r="Q492" s="27">
        <f t="shared" si="112"/>
        <v>2.5523625995077459E-2</v>
      </c>
      <c r="R492" s="27">
        <f t="shared" si="112"/>
        <v>2.5862077897454101E-2</v>
      </c>
      <c r="S492" s="27">
        <f t="shared" si="112"/>
        <v>2.4710992587538415E-2</v>
      </c>
      <c r="T492" s="27">
        <f t="shared" si="112"/>
        <v>2.5326047219681107E-2</v>
      </c>
      <c r="U492" s="27">
        <f t="shared" si="112"/>
        <v>2.5760598403911057E-2</v>
      </c>
      <c r="V492" s="27">
        <f t="shared" si="112"/>
        <v>2.6151014904057631E-2</v>
      </c>
      <c r="W492" s="27">
        <f t="shared" si="112"/>
        <v>2.6579241886468635E-2</v>
      </c>
      <c r="X492" s="27">
        <f t="shared" si="112"/>
        <v>2.7061319947525048E-2</v>
      </c>
      <c r="Y492" s="27">
        <f t="shared" si="112"/>
        <v>2.7553032802461117E-2</v>
      </c>
      <c r="Z492" s="27">
        <f t="shared" si="112"/>
        <v>2.809145996373873E-2</v>
      </c>
      <c r="AA492" s="27">
        <f t="shared" si="112"/>
        <v>2.8662573092313723E-2</v>
      </c>
      <c r="AB492" s="27">
        <f t="shared" si="112"/>
        <v>2.9258564580367047E-2</v>
      </c>
      <c r="AC492" s="27">
        <f t="shared" si="112"/>
        <v>2.9854924581718692E-2</v>
      </c>
      <c r="AD492" s="27">
        <f t="shared" si="112"/>
        <v>3.0535848237444381E-2</v>
      </c>
      <c r="AE492" s="27">
        <f t="shared" si="112"/>
        <v>3.1254240402734973E-2</v>
      </c>
      <c r="AF492" s="27">
        <f t="shared" ref="L492:AW499" si="113">AF1409</f>
        <v>3.2010827946587148E-2</v>
      </c>
      <c r="AG492" s="27">
        <f t="shared" si="113"/>
        <v>3.2867277714783698E-2</v>
      </c>
      <c r="AH492" s="27">
        <f t="shared" si="113"/>
        <v>3.36866972176674E-2</v>
      </c>
      <c r="AI492" s="27">
        <f t="shared" si="113"/>
        <v>3.4547905550477737E-2</v>
      </c>
      <c r="AJ492" s="27">
        <f t="shared" si="113"/>
        <v>3.5484475203015314E-2</v>
      </c>
      <c r="AK492" s="27">
        <f t="shared" si="113"/>
        <v>3.6376621264697234E-2</v>
      </c>
      <c r="AL492" s="27">
        <f t="shared" si="113"/>
        <v>3.7287328605439082E-2</v>
      </c>
      <c r="AM492" s="27">
        <f t="shared" si="113"/>
        <v>3.8205994244243945E-2</v>
      </c>
      <c r="AN492" s="27">
        <f t="shared" si="113"/>
        <v>3.9189401558775837E-2</v>
      </c>
      <c r="AO492" s="27">
        <f t="shared" si="113"/>
        <v>4.0126640813427449E-2</v>
      </c>
      <c r="AP492" s="27">
        <f t="shared" si="113"/>
        <v>4.1077921380496291E-2</v>
      </c>
      <c r="AQ492" s="27">
        <f t="shared" si="113"/>
        <v>4.2058405452344072E-2</v>
      </c>
      <c r="AR492" s="27">
        <f t="shared" si="113"/>
        <v>4.30727081464529E-2</v>
      </c>
      <c r="AS492" s="27">
        <f t="shared" si="113"/>
        <v>4.4093448750985677E-2</v>
      </c>
      <c r="AT492" s="27">
        <f t="shared" si="113"/>
        <v>4.436339883677811E-2</v>
      </c>
      <c r="AU492" s="27">
        <f t="shared" si="113"/>
        <v>4.4478394392563299E-2</v>
      </c>
      <c r="AV492" s="27">
        <f t="shared" si="113"/>
        <v>4.4582482189117895E-2</v>
      </c>
      <c r="AW492" s="27">
        <f t="shared" si="113"/>
        <v>4.4616284224958079E-2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9.2084154088933889E-2</v>
      </c>
      <c r="L493" s="27">
        <f t="shared" si="113"/>
        <v>9.3296737810214664E-2</v>
      </c>
      <c r="M493" s="27">
        <f t="shared" si="113"/>
        <v>9.5244495094686882E-2</v>
      </c>
      <c r="N493" s="27">
        <f t="shared" si="113"/>
        <v>9.5803753116994295E-2</v>
      </c>
      <c r="O493" s="27">
        <f t="shared" si="113"/>
        <v>9.5460820340069169E-2</v>
      </c>
      <c r="P493" s="27">
        <f t="shared" si="113"/>
        <v>9.4219345357912307E-2</v>
      </c>
      <c r="Q493" s="27">
        <f t="shared" si="113"/>
        <v>9.3696712749775993E-2</v>
      </c>
      <c r="R493" s="27">
        <f t="shared" si="113"/>
        <v>9.3292648760063379E-2</v>
      </c>
      <c r="S493" s="27">
        <f t="shared" si="113"/>
        <v>7.8640853042860767E-2</v>
      </c>
      <c r="T493" s="27">
        <f t="shared" si="113"/>
        <v>8.1755431706867748E-2</v>
      </c>
      <c r="U493" s="27">
        <f t="shared" si="113"/>
        <v>8.3114178678800651E-2</v>
      </c>
      <c r="V493" s="27">
        <f t="shared" si="113"/>
        <v>8.4032226609979499E-2</v>
      </c>
      <c r="W493" s="27">
        <f t="shared" si="113"/>
        <v>8.5275549790614455E-2</v>
      </c>
      <c r="X493" s="27">
        <f t="shared" si="113"/>
        <v>8.6981704521556791E-2</v>
      </c>
      <c r="Y493" s="27">
        <f t="shared" si="113"/>
        <v>8.9024912161977915E-2</v>
      </c>
      <c r="Z493" s="27">
        <f t="shared" si="113"/>
        <v>9.1451629524229749E-2</v>
      </c>
      <c r="AA493" s="27">
        <f t="shared" si="113"/>
        <v>9.4127712242077485E-2</v>
      </c>
      <c r="AB493" s="27">
        <f t="shared" si="113"/>
        <v>9.69784575678449E-2</v>
      </c>
      <c r="AC493" s="27">
        <f t="shared" si="113"/>
        <v>9.9784832037320664E-2</v>
      </c>
      <c r="AD493" s="27">
        <f t="shared" si="113"/>
        <v>0.10351040100409321</v>
      </c>
      <c r="AE493" s="27">
        <f t="shared" si="113"/>
        <v>0.10750560990645275</v>
      </c>
      <c r="AF493" s="27">
        <f t="shared" si="113"/>
        <v>0.11177157664031596</v>
      </c>
      <c r="AG493" s="27">
        <f t="shared" si="113"/>
        <v>0.11682992984209924</v>
      </c>
      <c r="AH493" s="27">
        <f t="shared" si="113"/>
        <v>0.1215041274994636</v>
      </c>
      <c r="AI493" s="27">
        <f t="shared" si="113"/>
        <v>0.12667936084876091</v>
      </c>
      <c r="AJ493" s="27">
        <f t="shared" si="113"/>
        <v>0.13241971583546056</v>
      </c>
      <c r="AK493" s="27">
        <f t="shared" si="113"/>
        <v>0.13771856434078911</v>
      </c>
      <c r="AL493" s="27">
        <f t="shared" si="113"/>
        <v>0.14310570518625559</v>
      </c>
      <c r="AM493" s="27">
        <f t="shared" si="113"/>
        <v>0.14849303381305134</v>
      </c>
      <c r="AN493" s="27">
        <f t="shared" si="113"/>
        <v>0.15454074878758431</v>
      </c>
      <c r="AO493" s="27">
        <f t="shared" si="113"/>
        <v>0.16014515708932303</v>
      </c>
      <c r="AP493" s="27">
        <f t="shared" si="113"/>
        <v>0.16580079584172261</v>
      </c>
      <c r="AQ493" s="27">
        <f t="shared" si="113"/>
        <v>0.17162909758299946</v>
      </c>
      <c r="AR493" s="27">
        <f t="shared" si="113"/>
        <v>0.17766456095480471</v>
      </c>
      <c r="AS493" s="27">
        <f t="shared" si="113"/>
        <v>0.18388238744205251</v>
      </c>
      <c r="AT493" s="27">
        <f t="shared" si="113"/>
        <v>0.18410907817001962</v>
      </c>
      <c r="AU493" s="27">
        <f t="shared" si="113"/>
        <v>0.18312096568448324</v>
      </c>
      <c r="AV493" s="27">
        <f t="shared" si="113"/>
        <v>0.18206229292974732</v>
      </c>
      <c r="AW493" s="27">
        <f t="shared" si="113"/>
        <v>0.18047227194377563</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5.9806569587962537E-2</v>
      </c>
      <c r="M494" s="27">
        <f t="shared" si="113"/>
        <v>6.0278316688762053E-2</v>
      </c>
      <c r="N494" s="27">
        <f t="shared" si="113"/>
        <v>6.0581464452445992E-2</v>
      </c>
      <c r="O494" s="27">
        <f t="shared" si="113"/>
        <v>6.0782907527895308E-2</v>
      </c>
      <c r="P494" s="27">
        <f t="shared" si="113"/>
        <v>6.0880663265441164E-2</v>
      </c>
      <c r="Q494" s="27">
        <f t="shared" si="113"/>
        <v>6.1096642070638009E-2</v>
      </c>
      <c r="R494" s="27">
        <f t="shared" si="113"/>
        <v>6.1344406036983781E-2</v>
      </c>
      <c r="S494" s="27">
        <f t="shared" si="113"/>
        <v>5.9500416686464171E-2</v>
      </c>
      <c r="T494" s="27">
        <f t="shared" si="113"/>
        <v>6.0126073350181192E-2</v>
      </c>
      <c r="U494" s="27">
        <f t="shared" si="113"/>
        <v>6.0504257584157249E-2</v>
      </c>
      <c r="V494" s="27">
        <f t="shared" si="113"/>
        <v>6.0827983996672101E-2</v>
      </c>
      <c r="W494" s="27">
        <f t="shared" si="113"/>
        <v>6.1210818412943686E-2</v>
      </c>
      <c r="X494" s="27">
        <f t="shared" si="113"/>
        <v>6.1673447119607192E-2</v>
      </c>
      <c r="Y494" s="27">
        <f t="shared" si="113"/>
        <v>6.2136891055037134E-2</v>
      </c>
      <c r="Z494" s="27">
        <f t="shared" si="113"/>
        <v>6.266781722646976E-2</v>
      </c>
      <c r="AA494" s="27">
        <f t="shared" si="113"/>
        <v>6.324601074829822E-2</v>
      </c>
      <c r="AB494" s="27">
        <f t="shared" si="113"/>
        <v>6.3860081422568354E-2</v>
      </c>
      <c r="AC494" s="27">
        <f t="shared" si="113"/>
        <v>6.447648831620334E-2</v>
      </c>
      <c r="AD494" s="27">
        <f t="shared" si="113"/>
        <v>6.5193788139186803E-2</v>
      </c>
      <c r="AE494" s="27">
        <f t="shared" si="113"/>
        <v>6.5961327429384847E-2</v>
      </c>
      <c r="AF494" s="27">
        <f t="shared" si="113"/>
        <v>6.6779343919685485E-2</v>
      </c>
      <c r="AG494" s="27">
        <f t="shared" si="113"/>
        <v>6.7728484595167851E-2</v>
      </c>
      <c r="AH494" s="27">
        <f t="shared" si="113"/>
        <v>6.8627290370644731E-2</v>
      </c>
      <c r="AI494" s="27">
        <f t="shared" si="113"/>
        <v>6.9566512030954167E-2</v>
      </c>
      <c r="AJ494" s="27">
        <f t="shared" si="113"/>
        <v>7.0602137701832365E-2</v>
      </c>
      <c r="AK494" s="27">
        <f t="shared" si="113"/>
        <v>7.1577495748456996E-2</v>
      </c>
      <c r="AL494" s="27">
        <f t="shared" si="113"/>
        <v>7.2574758318817531E-2</v>
      </c>
      <c r="AM494" s="27">
        <f t="shared" si="113"/>
        <v>7.3580014762594403E-2</v>
      </c>
      <c r="AN494" s="27">
        <f t="shared" si="113"/>
        <v>7.465406641178296E-2</v>
      </c>
      <c r="AO494" s="27">
        <f t="shared" si="113"/>
        <v>7.5666061218453512E-2</v>
      </c>
      <c r="AP494" s="27">
        <f t="shared" si="113"/>
        <v>7.6693483730788034E-2</v>
      </c>
      <c r="AQ494" s="27">
        <f t="shared" si="113"/>
        <v>7.7755474662624419E-2</v>
      </c>
      <c r="AR494" s="27">
        <f t="shared" si="113"/>
        <v>7.8857559117987447E-2</v>
      </c>
      <c r="AS494" s="27">
        <f t="shared" si="113"/>
        <v>7.9952553215121278E-2</v>
      </c>
      <c r="AT494" s="27">
        <f t="shared" si="113"/>
        <v>8.0098574731719441E-2</v>
      </c>
      <c r="AU494" s="27">
        <f t="shared" si="113"/>
        <v>8.0052784795123288E-2</v>
      </c>
      <c r="AV494" s="27">
        <f t="shared" si="113"/>
        <v>7.9997203081509802E-2</v>
      </c>
      <c r="AW494" s="27">
        <f t="shared" si="113"/>
        <v>7.9857673648375191E-2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0.26187096745907495</v>
      </c>
      <c r="M495" s="27">
        <f t="shared" si="113"/>
        <v>0.26393657447404822</v>
      </c>
      <c r="N495" s="27">
        <f t="shared" si="113"/>
        <v>0.26526394701365208</v>
      </c>
      <c r="O495" s="27">
        <f t="shared" si="113"/>
        <v>0.26614599213711054</v>
      </c>
      <c r="P495" s="27">
        <f t="shared" si="113"/>
        <v>0.26657402855087214</v>
      </c>
      <c r="Q495" s="27">
        <f t="shared" si="113"/>
        <v>0.26751972028770321</v>
      </c>
      <c r="R495" s="27">
        <f t="shared" si="113"/>
        <v>0.26860458755254507</v>
      </c>
      <c r="S495" s="27">
        <f t="shared" si="113"/>
        <v>0.2605304365264679</v>
      </c>
      <c r="T495" s="27">
        <f t="shared" si="113"/>
        <v>0.26326995689945665</v>
      </c>
      <c r="U495" s="27">
        <f t="shared" si="113"/>
        <v>0.26492588653914978</v>
      </c>
      <c r="V495" s="27">
        <f t="shared" si="113"/>
        <v>0.26634336541181175</v>
      </c>
      <c r="W495" s="27">
        <f t="shared" si="113"/>
        <v>0.26801965648913589</v>
      </c>
      <c r="X495" s="27">
        <f t="shared" si="113"/>
        <v>0.27004533741052927</v>
      </c>
      <c r="Y495" s="27">
        <f t="shared" si="113"/>
        <v>0.27207458791879624</v>
      </c>
      <c r="Z495" s="27">
        <f t="shared" si="113"/>
        <v>0.27439931831414038</v>
      </c>
      <c r="AA495" s="27">
        <f t="shared" si="113"/>
        <v>0.27693101504884593</v>
      </c>
      <c r="AB495" s="27">
        <f t="shared" si="113"/>
        <v>0.27961980463613134</v>
      </c>
      <c r="AC495" s="27">
        <f t="shared" si="113"/>
        <v>0.282318823668601</v>
      </c>
      <c r="AD495" s="27">
        <f t="shared" si="113"/>
        <v>0.28545961572367173</v>
      </c>
      <c r="AE495" s="27">
        <f t="shared" si="113"/>
        <v>0.28882038792431414</v>
      </c>
      <c r="AF495" s="27">
        <f t="shared" si="113"/>
        <v>0.29240218121539124</v>
      </c>
      <c r="AG495" s="27">
        <f t="shared" si="113"/>
        <v>0.29655811907733065</v>
      </c>
      <c r="AH495" s="27">
        <f t="shared" si="113"/>
        <v>0.30049365892861341</v>
      </c>
      <c r="AI495" s="27">
        <f t="shared" si="113"/>
        <v>0.3046061650719728</v>
      </c>
      <c r="AJ495" s="27">
        <f t="shared" si="113"/>
        <v>0.30914078891391455</v>
      </c>
      <c r="AK495" s="27">
        <f t="shared" si="113"/>
        <v>0.31341152299962277</v>
      </c>
      <c r="AL495" s="27">
        <f t="shared" si="113"/>
        <v>0.31777816893685434</v>
      </c>
      <c r="AM495" s="27">
        <f t="shared" si="113"/>
        <v>0.32217981710510685</v>
      </c>
      <c r="AN495" s="27">
        <f t="shared" si="113"/>
        <v>0.32688269417048255</v>
      </c>
      <c r="AO495" s="27">
        <f t="shared" si="113"/>
        <v>0.3313138471510359</v>
      </c>
      <c r="AP495" s="27">
        <f t="shared" si="113"/>
        <v>0.33581255237937302</v>
      </c>
      <c r="AQ495" s="27">
        <f t="shared" si="113"/>
        <v>0.34046262000018385</v>
      </c>
      <c r="AR495" s="27">
        <f t="shared" si="113"/>
        <v>0.34528824241149864</v>
      </c>
      <c r="AS495" s="27">
        <f t="shared" si="113"/>
        <v>0.35008281875242503</v>
      </c>
      <c r="AT495" s="27">
        <f t="shared" si="113"/>
        <v>0.35072219325734738</v>
      </c>
      <c r="AU495" s="27">
        <f t="shared" si="113"/>
        <v>0.35052169596952537</v>
      </c>
      <c r="AV495" s="27">
        <f t="shared" si="113"/>
        <v>0.35027832409220017</v>
      </c>
      <c r="AW495" s="27">
        <f t="shared" si="113"/>
        <v>0.34966737603255199</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1.1651711689683767E-2</v>
      </c>
      <c r="M496" s="27">
        <f t="shared" si="113"/>
        <v>1.1743619004328788E-2</v>
      </c>
      <c r="N496" s="27">
        <f t="shared" si="113"/>
        <v>1.1802679244134426E-2</v>
      </c>
      <c r="O496" s="27">
        <f t="shared" si="113"/>
        <v>1.1841925043604104E-2</v>
      </c>
      <c r="P496" s="27">
        <f t="shared" si="113"/>
        <v>1.186097013643829E-2</v>
      </c>
      <c r="Q496" s="27">
        <f t="shared" si="113"/>
        <v>1.1903047834366352E-2</v>
      </c>
      <c r="R496" s="27">
        <f t="shared" si="113"/>
        <v>1.1951318021451862E-2</v>
      </c>
      <c r="S496" s="27">
        <f t="shared" si="113"/>
        <v>1.1592065979090512E-2</v>
      </c>
      <c r="T496" s="27">
        <f t="shared" si="113"/>
        <v>1.1713958458672343E-2</v>
      </c>
      <c r="U496" s="27">
        <f t="shared" si="113"/>
        <v>1.1787637549284486E-2</v>
      </c>
      <c r="V496" s="27">
        <f t="shared" si="113"/>
        <v>1.1850706988828431E-2</v>
      </c>
      <c r="W496" s="27">
        <f t="shared" si="113"/>
        <v>1.1925292043179762E-2</v>
      </c>
      <c r="X496" s="27">
        <f t="shared" si="113"/>
        <v>1.2015422882426217E-2</v>
      </c>
      <c r="Y496" s="27">
        <f t="shared" si="113"/>
        <v>1.210571254720995E-2</v>
      </c>
      <c r="Z496" s="27">
        <f t="shared" si="113"/>
        <v>1.2209149322143877E-2</v>
      </c>
      <c r="AA496" s="27">
        <f t="shared" si="113"/>
        <v>1.2321794877031944E-2</v>
      </c>
      <c r="AB496" s="27">
        <f t="shared" si="113"/>
        <v>1.2441430136218016E-2</v>
      </c>
      <c r="AC496" s="27">
        <f t="shared" si="113"/>
        <v>1.2561520545309362E-2</v>
      </c>
      <c r="AD496" s="27">
        <f t="shared" si="113"/>
        <v>1.2701267245212823E-2</v>
      </c>
      <c r="AE496" s="27">
        <f t="shared" si="113"/>
        <v>1.285080176259956E-2</v>
      </c>
      <c r="AF496" s="27">
        <f t="shared" si="113"/>
        <v>1.3010170413369125E-2</v>
      </c>
      <c r="AG496" s="27">
        <f t="shared" si="113"/>
        <v>1.3195085107187282E-2</v>
      </c>
      <c r="AH496" s="27">
        <f t="shared" si="113"/>
        <v>1.33701933909934E-2</v>
      </c>
      <c r="AI496" s="27">
        <f t="shared" si="113"/>
        <v>1.3553175629801394E-2</v>
      </c>
      <c r="AJ496" s="27">
        <f t="shared" si="113"/>
        <v>1.3754939613568436E-2</v>
      </c>
      <c r="AK496" s="27">
        <f t="shared" si="113"/>
        <v>1.3944962061466382E-2</v>
      </c>
      <c r="AL496" s="27">
        <f t="shared" si="113"/>
        <v>1.4139252020392443E-2</v>
      </c>
      <c r="AM496" s="27">
        <f t="shared" si="113"/>
        <v>1.4335099371908865E-2</v>
      </c>
      <c r="AN496" s="27">
        <f t="shared" si="113"/>
        <v>1.4544349630574313E-2</v>
      </c>
      <c r="AO496" s="27">
        <f t="shared" si="113"/>
        <v>1.4741509772010608E-2</v>
      </c>
      <c r="AP496" s="27">
        <f t="shared" si="113"/>
        <v>1.49416755895736E-2</v>
      </c>
      <c r="AQ496" s="27">
        <f t="shared" si="113"/>
        <v>1.5148576139798552E-2</v>
      </c>
      <c r="AR496" s="27">
        <f t="shared" si="113"/>
        <v>1.5363287841540375E-2</v>
      </c>
      <c r="AS496" s="27">
        <f t="shared" si="113"/>
        <v>1.5576618176478643E-2</v>
      </c>
      <c r="AT496" s="27">
        <f t="shared" si="113"/>
        <v>1.5605066566406606E-2</v>
      </c>
      <c r="AU496" s="27">
        <f t="shared" si="113"/>
        <v>1.559614562104587E-2</v>
      </c>
      <c r="AV496" s="27">
        <f t="shared" si="113"/>
        <v>1.5585317009629018E-2</v>
      </c>
      <c r="AW496" s="27">
        <f t="shared" si="113"/>
        <v>1.5558133428656055E-2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0.51896282251134895</v>
      </c>
      <c r="N497" s="27">
        <f t="shared" si="113"/>
        <v>0.51203275332440912</v>
      </c>
      <c r="O497" s="27">
        <f t="shared" si="113"/>
        <v>0.50197358865556685</v>
      </c>
      <c r="P497" s="27">
        <f t="shared" si="113"/>
        <v>0.48899333628247271</v>
      </c>
      <c r="Q497" s="27">
        <f t="shared" si="113"/>
        <v>0.47875543160314166</v>
      </c>
      <c r="R497" s="27">
        <f t="shared" si="113"/>
        <v>0.46906920988966799</v>
      </c>
      <c r="S497" s="27">
        <f t="shared" si="113"/>
        <v>0.41264413736609096</v>
      </c>
      <c r="T497" s="27">
        <f t="shared" si="113"/>
        <v>0.41934678138839759</v>
      </c>
      <c r="U497" s="27">
        <f t="shared" si="113"/>
        <v>0.42024235476037247</v>
      </c>
      <c r="V497" s="27">
        <f t="shared" si="113"/>
        <v>0.4197014077884616</v>
      </c>
      <c r="W497" s="27">
        <f t="shared" si="113"/>
        <v>0.4201739879929367</v>
      </c>
      <c r="X497" s="27">
        <f t="shared" si="113"/>
        <v>0.42204816035972287</v>
      </c>
      <c r="Y497" s="27">
        <f t="shared" si="113"/>
        <v>0.42450219558987012</v>
      </c>
      <c r="Z497" s="27">
        <f t="shared" si="113"/>
        <v>0.42802925909897582</v>
      </c>
      <c r="AA497" s="27">
        <f t="shared" si="113"/>
        <v>0.43218509757223311</v>
      </c>
      <c r="AB497" s="27">
        <f t="shared" si="113"/>
        <v>0.43672123942502006</v>
      </c>
      <c r="AC497" s="27">
        <f t="shared" si="113"/>
        <v>0.44097727440601042</v>
      </c>
      <c r="AD497" s="27">
        <f t="shared" si="113"/>
        <v>0.44369988536236338</v>
      </c>
      <c r="AE497" s="27">
        <f t="shared" si="113"/>
        <v>0.44680686938178249</v>
      </c>
      <c r="AF497" s="27">
        <f t="shared" si="113"/>
        <v>0.4502561683143711</v>
      </c>
      <c r="AG497" s="27">
        <f t="shared" si="113"/>
        <v>0.4554112970320211</v>
      </c>
      <c r="AH497" s="27">
        <f t="shared" si="113"/>
        <v>0.45903062277490309</v>
      </c>
      <c r="AI497" s="27">
        <f t="shared" si="113"/>
        <v>0.46323218554866497</v>
      </c>
      <c r="AJ497" s="27">
        <f t="shared" si="113"/>
        <v>0.46834623785146318</v>
      </c>
      <c r="AK497" s="27">
        <f t="shared" si="113"/>
        <v>0.47179007618116953</v>
      </c>
      <c r="AL497" s="27">
        <f t="shared" si="113"/>
        <v>0.47492274084000291</v>
      </c>
      <c r="AM497" s="27">
        <f t="shared" si="113"/>
        <v>0.47752458545310661</v>
      </c>
      <c r="AN497" s="27">
        <f t="shared" si="113"/>
        <v>0.4833819672199775</v>
      </c>
      <c r="AO497" s="27">
        <f t="shared" si="113"/>
        <v>0.48777265492127136</v>
      </c>
      <c r="AP497" s="27">
        <f t="shared" si="113"/>
        <v>0.49186290783512332</v>
      </c>
      <c r="AQ497" s="27">
        <f t="shared" si="113"/>
        <v>0.49591586676507687</v>
      </c>
      <c r="AR497" s="27">
        <f t="shared" si="113"/>
        <v>0.49998718156165189</v>
      </c>
      <c r="AS497" s="27">
        <f t="shared" si="113"/>
        <v>0.50382162464520341</v>
      </c>
      <c r="AT497" s="27">
        <f t="shared" si="113"/>
        <v>0.49477765797696649</v>
      </c>
      <c r="AU497" s="27">
        <f t="shared" si="113"/>
        <v>0.48330354672786457</v>
      </c>
      <c r="AV497" s="27">
        <f t="shared" si="113"/>
        <v>0.47182625182740801</v>
      </c>
      <c r="AW497" s="27">
        <f t="shared" si="113"/>
        <v>0.45945158191748203</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0.80452586370517853</v>
      </c>
      <c r="L498" s="27">
        <f t="shared" si="113"/>
        <v>0.79754846782098054</v>
      </c>
      <c r="M498" s="27">
        <f t="shared" si="113"/>
        <v>0.79489238443144195</v>
      </c>
      <c r="N498" s="27">
        <f t="shared" si="113"/>
        <v>0.78427763712907439</v>
      </c>
      <c r="O498" s="27">
        <f t="shared" si="113"/>
        <v>0.76887007218962333</v>
      </c>
      <c r="P498" s="27">
        <f t="shared" si="113"/>
        <v>0.74898829393537225</v>
      </c>
      <c r="Q498" s="27">
        <f t="shared" si="113"/>
        <v>0.73330695394505496</v>
      </c>
      <c r="R498" s="27">
        <f t="shared" si="113"/>
        <v>0.71847062359542502</v>
      </c>
      <c r="S498" s="27">
        <f t="shared" si="113"/>
        <v>0.63204466301709794</v>
      </c>
      <c r="T498" s="27">
        <f t="shared" si="113"/>
        <v>0.64231106449669528</v>
      </c>
      <c r="U498" s="27">
        <f t="shared" si="113"/>
        <v>0.64368280910382814</v>
      </c>
      <c r="V498" s="27">
        <f t="shared" si="113"/>
        <v>0.64285424372360966</v>
      </c>
      <c r="W498" s="27">
        <f t="shared" si="113"/>
        <v>0.64357809211751327</v>
      </c>
      <c r="X498" s="27">
        <f t="shared" si="113"/>
        <v>0.64644875120299627</v>
      </c>
      <c r="Y498" s="27">
        <f t="shared" si="113"/>
        <v>0.65020758291685732</v>
      </c>
      <c r="Z498" s="27">
        <f t="shared" si="113"/>
        <v>0.65560996590303544</v>
      </c>
      <c r="AA498" s="27">
        <f t="shared" si="113"/>
        <v>0.66197543990237384</v>
      </c>
      <c r="AB498" s="27">
        <f t="shared" si="113"/>
        <v>0.66892342241108671</v>
      </c>
      <c r="AC498" s="27">
        <f t="shared" si="113"/>
        <v>0.67544236682774406</v>
      </c>
      <c r="AD498" s="27">
        <f t="shared" si="113"/>
        <v>0.67961257444396928</v>
      </c>
      <c r="AE498" s="27">
        <f t="shared" si="113"/>
        <v>0.68437152408054436</v>
      </c>
      <c r="AF498" s="27">
        <f t="shared" si="113"/>
        <v>0.68965479551003539</v>
      </c>
      <c r="AG498" s="27">
        <f t="shared" si="113"/>
        <v>0.69755087665626081</v>
      </c>
      <c r="AH498" s="27">
        <f t="shared" si="113"/>
        <v>0.70309457717775736</v>
      </c>
      <c r="AI498" s="27">
        <f t="shared" si="113"/>
        <v>0.70953008682642982</v>
      </c>
      <c r="AJ498" s="27">
        <f t="shared" si="113"/>
        <v>0.71736325146316904</v>
      </c>
      <c r="AK498" s="27">
        <f t="shared" si="113"/>
        <v>0.72263815891848449</v>
      </c>
      <c r="AL498" s="27">
        <f t="shared" si="113"/>
        <v>0.72743644344344183</v>
      </c>
      <c r="AM498" s="27">
        <f t="shared" si="113"/>
        <v>0.73142167394304025</v>
      </c>
      <c r="AN498" s="27">
        <f t="shared" si="113"/>
        <v>0.74039339206470101</v>
      </c>
      <c r="AO498" s="27">
        <f t="shared" si="113"/>
        <v>0.74711858328222625</v>
      </c>
      <c r="AP498" s="27">
        <f t="shared" si="113"/>
        <v>0.75338360025566908</v>
      </c>
      <c r="AQ498" s="27">
        <f t="shared" si="113"/>
        <v>0.75959149424746442</v>
      </c>
      <c r="AR498" s="27">
        <f t="shared" si="113"/>
        <v>0.76582750381508591</v>
      </c>
      <c r="AS498" s="27">
        <f t="shared" si="113"/>
        <v>0.7717006983358442</v>
      </c>
      <c r="AT498" s="27">
        <f t="shared" si="113"/>
        <v>0.7578481063624064</v>
      </c>
      <c r="AU498" s="27">
        <f t="shared" si="113"/>
        <v>0.7402732758458509</v>
      </c>
      <c r="AV498" s="27">
        <f t="shared" si="113"/>
        <v>0.72269356894874037</v>
      </c>
      <c r="AW498" s="27">
        <f t="shared" si="113"/>
        <v>0.70373935788665998</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1.0122801448609147</v>
      </c>
      <c r="M499" s="27">
        <f t="shared" si="113"/>
        <v>1.0514701788925813</v>
      </c>
      <c r="N499" s="27">
        <f t="shared" si="113"/>
        <v>1.0806972456941155</v>
      </c>
      <c r="O499" s="27">
        <f t="shared" si="113"/>
        <v>1.1032367943433716</v>
      </c>
      <c r="P499" s="27">
        <f t="shared" si="113"/>
        <v>1.1187666946803869</v>
      </c>
      <c r="Q499" s="27">
        <f t="shared" si="113"/>
        <v>1.1399714801203364</v>
      </c>
      <c r="R499" s="27">
        <f t="shared" si="113"/>
        <v>1.1622002864669061</v>
      </c>
      <c r="S499" s="27">
        <f t="shared" si="113"/>
        <v>1.0637181745586366</v>
      </c>
      <c r="T499" s="27">
        <f t="shared" si="113"/>
        <v>1.1070404303755808</v>
      </c>
      <c r="U499" s="27">
        <f t="shared" ref="L499:AW505" si="114">U1416</f>
        <v>1.1357661816324136</v>
      </c>
      <c r="V499" s="27">
        <f t="shared" si="114"/>
        <v>1.1609147985862651</v>
      </c>
      <c r="W499" s="27">
        <f t="shared" si="114"/>
        <v>1.1891665974775001</v>
      </c>
      <c r="X499" s="27">
        <f t="shared" si="114"/>
        <v>1.2218611234290147</v>
      </c>
      <c r="Y499" s="27">
        <f t="shared" si="114"/>
        <v>1.2568622886641467</v>
      </c>
      <c r="Z499" s="27">
        <f t="shared" si="114"/>
        <v>1.29580274879816</v>
      </c>
      <c r="AA499" s="27">
        <f t="shared" si="114"/>
        <v>1.3375502835843665</v>
      </c>
      <c r="AB499" s="27">
        <f t="shared" si="114"/>
        <v>1.3814767121767502</v>
      </c>
      <c r="AC499" s="27">
        <f t="shared" si="114"/>
        <v>1.4255574030673088</v>
      </c>
      <c r="AD499" s="27">
        <f t="shared" si="114"/>
        <v>1.4819260758484165</v>
      </c>
      <c r="AE499" s="27">
        <f t="shared" si="114"/>
        <v>1.5418868709759097</v>
      </c>
      <c r="AF499" s="27">
        <f t="shared" si="114"/>
        <v>1.6055485879908873</v>
      </c>
      <c r="AG499" s="27">
        <f t="shared" si="114"/>
        <v>1.678197957079177</v>
      </c>
      <c r="AH499" s="27">
        <f t="shared" si="114"/>
        <v>1.7482756519601252</v>
      </c>
      <c r="AI499" s="27">
        <f t="shared" si="114"/>
        <v>1.8237186457265093</v>
      </c>
      <c r="AJ499" s="27">
        <f t="shared" si="114"/>
        <v>1.9062847970701935</v>
      </c>
      <c r="AK499" s="27">
        <f t="shared" si="114"/>
        <v>1.9856870958726087</v>
      </c>
      <c r="AL499" s="27">
        <f t="shared" si="114"/>
        <v>2.0673539637965064</v>
      </c>
      <c r="AM499" s="27">
        <f t="shared" si="114"/>
        <v>2.150380012059776</v>
      </c>
      <c r="AN499" s="27">
        <f t="shared" si="114"/>
        <v>2.2381745740508801</v>
      </c>
      <c r="AO499" s="27">
        <f t="shared" si="114"/>
        <v>2.3224490383658782</v>
      </c>
      <c r="AP499" s="27">
        <f t="shared" si="114"/>
        <v>2.4084887324884106</v>
      </c>
      <c r="AQ499" s="27">
        <f t="shared" si="114"/>
        <v>2.4976542392314602</v>
      </c>
      <c r="AR499" s="27">
        <f t="shared" si="114"/>
        <v>2.5903851680726846</v>
      </c>
      <c r="AS499" s="27">
        <f t="shared" si="114"/>
        <v>2.6855071894343436</v>
      </c>
      <c r="AT499" s="27">
        <f t="shared" si="114"/>
        <v>2.7137640097683873</v>
      </c>
      <c r="AU499" s="27">
        <f t="shared" si="114"/>
        <v>2.728151998033761</v>
      </c>
      <c r="AV499" s="27">
        <f t="shared" si="114"/>
        <v>2.7415561223445959</v>
      </c>
      <c r="AW499" s="27">
        <f t="shared" si="114"/>
        <v>2.7485715005384792</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0.11954428343883337</v>
      </c>
      <c r="T500" s="27">
        <f t="shared" si="114"/>
        <v>0.11972414946511681</v>
      </c>
      <c r="U500" s="27">
        <f t="shared" si="114"/>
        <v>0.11992409593240921</v>
      </c>
      <c r="V500" s="27">
        <f t="shared" si="114"/>
        <v>0.1201494432196152</v>
      </c>
      <c r="W500" s="27">
        <f t="shared" si="114"/>
        <v>0.12040280553587868</v>
      </c>
      <c r="X500" s="27">
        <f t="shared" si="114"/>
        <v>0.12068357190345802</v>
      </c>
      <c r="Y500" s="27">
        <f t="shared" si="114"/>
        <v>0.1208561929207764</v>
      </c>
      <c r="Z500" s="27">
        <f t="shared" si="114"/>
        <v>0.12105201901517217</v>
      </c>
      <c r="AA500" s="27">
        <f t="shared" si="114"/>
        <v>0.12126927937934444</v>
      </c>
      <c r="AB500" s="27">
        <f t="shared" si="114"/>
        <v>0.12150663188161379</v>
      </c>
      <c r="AC500" s="27">
        <f t="shared" si="114"/>
        <v>0.12176201627394038</v>
      </c>
      <c r="AD500" s="27">
        <f t="shared" si="114"/>
        <v>0.12193226371992194</v>
      </c>
      <c r="AE500" s="27">
        <f t="shared" si="114"/>
        <v>0.1221198665279965</v>
      </c>
      <c r="AF500" s="27">
        <f t="shared" si="114"/>
        <v>0.12232417459292337</v>
      </c>
      <c r="AG500" s="27">
        <f t="shared" si="114"/>
        <v>0.12254753554652481</v>
      </c>
      <c r="AH500" s="27">
        <f t="shared" si="114"/>
        <v>0.12278276607159908</v>
      </c>
      <c r="AI500" s="27">
        <f t="shared" si="114"/>
        <v>0.12293256429505116</v>
      </c>
      <c r="AJ500" s="27">
        <f t="shared" si="114"/>
        <v>0.12309784762939628</v>
      </c>
      <c r="AK500" s="27">
        <f t="shared" si="114"/>
        <v>0.12327243869311012</v>
      </c>
      <c r="AL500" s="27">
        <f t="shared" si="114"/>
        <v>0.12345892287223388</v>
      </c>
      <c r="AM500" s="27">
        <f t="shared" si="114"/>
        <v>0.12365640627209755</v>
      </c>
      <c r="AN500" s="27">
        <f t="shared" si="114"/>
        <v>0.12377352045527126</v>
      </c>
      <c r="AO500" s="27">
        <f t="shared" si="114"/>
        <v>0.12389780131163342</v>
      </c>
      <c r="AP500" s="27">
        <f t="shared" si="114"/>
        <v>0.12403174964714313</v>
      </c>
      <c r="AQ500" s="27">
        <f t="shared" si="114"/>
        <v>0.124175757711807</v>
      </c>
      <c r="AR500" s="27">
        <f t="shared" si="114"/>
        <v>0.12432974109192675</v>
      </c>
      <c r="AS500" s="27">
        <f t="shared" si="114"/>
        <v>0.1243975560937169</v>
      </c>
      <c r="AT500" s="27">
        <f t="shared" si="114"/>
        <v>0.12443831246581268</v>
      </c>
      <c r="AU500" s="27">
        <f t="shared" si="114"/>
        <v>0.1244793884861502</v>
      </c>
      <c r="AV500" s="27">
        <f t="shared" si="114"/>
        <v>0.12452718899099727</v>
      </c>
      <c r="AW500" s="27">
        <f t="shared" si="114"/>
        <v>0.1245787895431287</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6.3925282681672885E-2</v>
      </c>
      <c r="T501" s="27">
        <f t="shared" si="114"/>
        <v>6.4021464500194386E-2</v>
      </c>
      <c r="U501" s="27">
        <f t="shared" si="114"/>
        <v>6.4128384162726051E-2</v>
      </c>
      <c r="V501" s="27">
        <f t="shared" si="114"/>
        <v>6.4248886696362986E-2</v>
      </c>
      <c r="W501" s="27">
        <f t="shared" si="114"/>
        <v>6.4384370027076254E-2</v>
      </c>
      <c r="X501" s="27">
        <f t="shared" si="114"/>
        <v>6.4534507439746425E-2</v>
      </c>
      <c r="Y501" s="27">
        <f t="shared" si="114"/>
        <v>6.4626815051716205E-2</v>
      </c>
      <c r="Z501" s="27">
        <f t="shared" si="114"/>
        <v>6.4731531380097587E-2</v>
      </c>
      <c r="AA501" s="27">
        <f t="shared" si="114"/>
        <v>6.484770950083843E-2</v>
      </c>
      <c r="AB501" s="27">
        <f t="shared" si="114"/>
        <v>6.4974631720507214E-2</v>
      </c>
      <c r="AC501" s="27">
        <f t="shared" si="114"/>
        <v>6.511119633909325E-2</v>
      </c>
      <c r="AD501" s="27">
        <f t="shared" si="114"/>
        <v>6.5202234704100234E-2</v>
      </c>
      <c r="AE501" s="27">
        <f t="shared" si="114"/>
        <v>6.5302553700484364E-2</v>
      </c>
      <c r="AF501" s="27">
        <f t="shared" si="114"/>
        <v>6.5411805690030786E-2</v>
      </c>
      <c r="AG501" s="27">
        <f t="shared" si="114"/>
        <v>6.5531246048768865E-2</v>
      </c>
      <c r="AH501" s="27">
        <f t="shared" si="114"/>
        <v>6.5657033559289396E-2</v>
      </c>
      <c r="AI501" s="27">
        <f t="shared" si="114"/>
        <v>6.5737136877523653E-2</v>
      </c>
      <c r="AJ501" s="27">
        <f t="shared" si="114"/>
        <v>6.5825520726308748E-2</v>
      </c>
      <c r="AK501" s="27">
        <f t="shared" si="114"/>
        <v>6.5918881803731691E-2</v>
      </c>
      <c r="AL501" s="27">
        <f t="shared" si="114"/>
        <v>6.6018602622855943E-2</v>
      </c>
      <c r="AM501" s="27">
        <f t="shared" si="114"/>
        <v>6.6124205181155471E-2</v>
      </c>
      <c r="AN501" s="27">
        <f t="shared" si="114"/>
        <v>6.6186830988513648E-2</v>
      </c>
      <c r="AO501" s="27">
        <f t="shared" si="114"/>
        <v>6.6253289113037309E-2</v>
      </c>
      <c r="AP501" s="27">
        <f t="shared" si="114"/>
        <v>6.6324916839314824E-2</v>
      </c>
      <c r="AQ501" s="27">
        <f t="shared" si="114"/>
        <v>6.6401923919680902E-2</v>
      </c>
      <c r="AR501" s="27">
        <f t="shared" si="114"/>
        <v>6.6484265214632673E-2</v>
      </c>
      <c r="AS501" s="27">
        <f t="shared" si="114"/>
        <v>6.6520528706577167E-2</v>
      </c>
      <c r="AT501" s="27">
        <f t="shared" si="114"/>
        <v>6.6542322827821215E-2</v>
      </c>
      <c r="AU501" s="27">
        <f t="shared" si="114"/>
        <v>6.6564287878227477E-2</v>
      </c>
      <c r="AV501" s="27">
        <f t="shared" si="114"/>
        <v>6.6589848789186806E-2</v>
      </c>
      <c r="AW501" s="27">
        <f t="shared" si="114"/>
        <v>6.6617441742916117E-2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1.4486129996083083E-2</v>
      </c>
      <c r="L502" s="27">
        <f t="shared" si="114"/>
        <v>1.452378694169551E-2</v>
      </c>
      <c r="M502" s="27">
        <f t="shared" si="114"/>
        <v>1.4575733367418305E-2</v>
      </c>
      <c r="N502" s="27">
        <f t="shared" si="114"/>
        <v>1.4639017833045652E-2</v>
      </c>
      <c r="O502" s="27">
        <f t="shared" si="114"/>
        <v>1.4713550078172181E-2</v>
      </c>
      <c r="P502" s="27">
        <f t="shared" si="114"/>
        <v>1.4798876460462532E-2</v>
      </c>
      <c r="Q502" s="27">
        <f t="shared" si="114"/>
        <v>1.4890706011157254E-2</v>
      </c>
      <c r="R502" s="27">
        <f t="shared" si="114"/>
        <v>1.4988675221399694E-2</v>
      </c>
      <c r="S502" s="27">
        <f t="shared" si="114"/>
        <v>1.5077522192544317E-2</v>
      </c>
      <c r="T502" s="27">
        <f t="shared" si="114"/>
        <v>1.512092047903143E-2</v>
      </c>
      <c r="U502" s="27">
        <f t="shared" si="114"/>
        <v>1.5166907233408305E-2</v>
      </c>
      <c r="V502" s="27">
        <f t="shared" si="114"/>
        <v>1.5216572085594985E-2</v>
      </c>
      <c r="W502" s="27">
        <f t="shared" si="114"/>
        <v>1.5270470246664917E-2</v>
      </c>
      <c r="X502" s="27">
        <f t="shared" si="114"/>
        <v>1.5328532701029456E-2</v>
      </c>
      <c r="Y502" s="27">
        <f t="shared" si="114"/>
        <v>1.5365202172762825E-2</v>
      </c>
      <c r="Z502" s="27">
        <f t="shared" si="114"/>
        <v>1.5405433024200575E-2</v>
      </c>
      <c r="AA502" s="27">
        <f t="shared" si="114"/>
        <v>1.544892154445829E-2</v>
      </c>
      <c r="AB502" s="27">
        <f t="shared" si="114"/>
        <v>1.5495442671566231E-2</v>
      </c>
      <c r="AC502" s="27">
        <f t="shared" si="114"/>
        <v>1.5544634955286424E-2</v>
      </c>
      <c r="AD502" s="27">
        <f t="shared" si="114"/>
        <v>1.5577248144482508E-2</v>
      </c>
      <c r="AE502" s="27">
        <f t="shared" si="114"/>
        <v>1.5612527634225128E-2</v>
      </c>
      <c r="AF502" s="27">
        <f t="shared" si="114"/>
        <v>1.5650367913370627E-2</v>
      </c>
      <c r="AG502" s="27">
        <f t="shared" si="114"/>
        <v>1.5691218739742961E-2</v>
      </c>
      <c r="AH502" s="27">
        <f t="shared" si="114"/>
        <v>1.5733757991980537E-2</v>
      </c>
      <c r="AI502" s="27">
        <f t="shared" si="114"/>
        <v>1.5760001504124706E-2</v>
      </c>
      <c r="AJ502" s="27">
        <f t="shared" si="114"/>
        <v>1.5788696702721563E-2</v>
      </c>
      <c r="AK502" s="27">
        <f t="shared" si="114"/>
        <v>1.5818711363536485E-2</v>
      </c>
      <c r="AL502" s="27">
        <f t="shared" si="114"/>
        <v>1.585053234247372E-2</v>
      </c>
      <c r="AM502" s="27">
        <f t="shared" si="114"/>
        <v>1.5884002909389034E-2</v>
      </c>
      <c r="AN502" s="27">
        <f t="shared" si="114"/>
        <v>1.5902381704405964E-2</v>
      </c>
      <c r="AO502" s="27">
        <f t="shared" si="114"/>
        <v>1.5921780591527525E-2</v>
      </c>
      <c r="AP502" s="27">
        <f t="shared" si="114"/>
        <v>1.5942664089767793E-2</v>
      </c>
      <c r="AQ502" s="27">
        <f t="shared" si="114"/>
        <v>1.5965108266139179E-2</v>
      </c>
      <c r="AR502" s="27">
        <f t="shared" si="114"/>
        <v>1.5989101247110622E-2</v>
      </c>
      <c r="AS502" s="27">
        <f t="shared" si="114"/>
        <v>1.5997171097699662E-2</v>
      </c>
      <c r="AT502" s="27">
        <f t="shared" si="114"/>
        <v>1.6000132033753247E-2</v>
      </c>
      <c r="AU502" s="27">
        <f t="shared" si="114"/>
        <v>1.6002977464491905E-2</v>
      </c>
      <c r="AV502" s="27">
        <f t="shared" si="114"/>
        <v>1.6006874225162619E-2</v>
      </c>
      <c r="AW502" s="27">
        <f t="shared" si="114"/>
        <v>1.6011296478644882E-2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0.11514293539628435</v>
      </c>
      <c r="M503" s="27">
        <f t="shared" si="114"/>
        <v>0.11555476076697306</v>
      </c>
      <c r="N503" s="27">
        <f t="shared" si="114"/>
        <v>0.11605647283191661</v>
      </c>
      <c r="O503" s="27">
        <f t="shared" si="114"/>
        <v>0.1166473560168597</v>
      </c>
      <c r="P503" s="27">
        <f t="shared" si="114"/>
        <v>0.11732381389682567</v>
      </c>
      <c r="Q503" s="27">
        <f t="shared" si="114"/>
        <v>0.11805182815822723</v>
      </c>
      <c r="R503" s="27">
        <f t="shared" si="114"/>
        <v>0.11882851694408274</v>
      </c>
      <c r="S503" s="27">
        <f t="shared" si="114"/>
        <v>0.11953288565313427</v>
      </c>
      <c r="T503" s="27">
        <f t="shared" si="114"/>
        <v>0.11987694234560399</v>
      </c>
      <c r="U503" s="27">
        <f t="shared" si="114"/>
        <v>0.120241520117886</v>
      </c>
      <c r="V503" s="27">
        <f t="shared" si="114"/>
        <v>0.12063525743238622</v>
      </c>
      <c r="W503" s="27">
        <f t="shared" si="114"/>
        <v>0.12106255593951576</v>
      </c>
      <c r="X503" s="27">
        <f t="shared" si="114"/>
        <v>0.12152286849151642</v>
      </c>
      <c r="Y503" s="27">
        <f t="shared" si="114"/>
        <v>0.12181357990388846</v>
      </c>
      <c r="Z503" s="27">
        <f t="shared" si="114"/>
        <v>0.12213252553057868</v>
      </c>
      <c r="AA503" s="27">
        <f t="shared" si="114"/>
        <v>0.12247729758614632</v>
      </c>
      <c r="AB503" s="27">
        <f t="shared" si="114"/>
        <v>0.12284611180482462</v>
      </c>
      <c r="AC503" s="27">
        <f t="shared" si="114"/>
        <v>0.12323610265012742</v>
      </c>
      <c r="AD503" s="27">
        <f t="shared" si="114"/>
        <v>0.1234946563146604</v>
      </c>
      <c r="AE503" s="27">
        <f t="shared" si="114"/>
        <v>0.1237743481074797</v>
      </c>
      <c r="AF503" s="27">
        <f t="shared" si="114"/>
        <v>0.12407434154820687</v>
      </c>
      <c r="AG503" s="27">
        <f t="shared" si="114"/>
        <v>0.12439820226585285</v>
      </c>
      <c r="AH503" s="27">
        <f t="shared" si="114"/>
        <v>0.12473544863223512</v>
      </c>
      <c r="AI503" s="27">
        <f t="shared" si="114"/>
        <v>0.12494350421963241</v>
      </c>
      <c r="AJ503" s="27">
        <f t="shared" si="114"/>
        <v>0.12517099649912439</v>
      </c>
      <c r="AK503" s="27">
        <f t="shared" si="114"/>
        <v>0.12540894932541047</v>
      </c>
      <c r="AL503" s="27">
        <f t="shared" si="114"/>
        <v>0.12566122243687414</v>
      </c>
      <c r="AM503" s="27">
        <f t="shared" si="114"/>
        <v>0.12592657329471016</v>
      </c>
      <c r="AN503" s="27">
        <f t="shared" si="114"/>
        <v>0.12607227829684156</v>
      </c>
      <c r="AO503" s="27">
        <f t="shared" si="114"/>
        <v>0.12622607047346635</v>
      </c>
      <c r="AP503" s="27">
        <f t="shared" si="114"/>
        <v>0.12639163247863622</v>
      </c>
      <c r="AQ503" s="27">
        <f t="shared" si="114"/>
        <v>0.12656956736299715</v>
      </c>
      <c r="AR503" s="27">
        <f t="shared" si="114"/>
        <v>0.12675978099454174</v>
      </c>
      <c r="AS503" s="27">
        <f t="shared" si="114"/>
        <v>0.12682375785462383</v>
      </c>
      <c r="AT503" s="27">
        <f t="shared" si="114"/>
        <v>0.12684723181978866</v>
      </c>
      <c r="AU503" s="27">
        <f t="shared" si="114"/>
        <v>0.1268697900719189</v>
      </c>
      <c r="AV503" s="27">
        <f t="shared" si="114"/>
        <v>0.12690068314849484</v>
      </c>
      <c r="AW503" s="27">
        <f t="shared" si="114"/>
        <v>0.12693574227247248</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9.6937181363551561E-2</v>
      </c>
      <c r="M506" s="27">
        <f t="shared" si="115"/>
        <v>9.6980665528366608E-2</v>
      </c>
      <c r="N506" s="27">
        <f t="shared" si="115"/>
        <v>9.6090308702663593E-2</v>
      </c>
      <c r="O506" s="27">
        <f t="shared" si="115"/>
        <v>9.4636150647850498E-2</v>
      </c>
      <c r="P506" s="27">
        <f t="shared" si="115"/>
        <v>9.2641437622218339E-2</v>
      </c>
      <c r="Q506" s="27">
        <f t="shared" si="115"/>
        <v>9.1193054757597189E-2</v>
      </c>
      <c r="R506" s="27">
        <f t="shared" si="115"/>
        <v>8.9872834352323586E-2</v>
      </c>
      <c r="S506" s="27">
        <f t="shared" si="115"/>
        <v>7.9353205696762089E-2</v>
      </c>
      <c r="T506" s="27">
        <f t="shared" si="115"/>
        <v>8.0356692472967006E-2</v>
      </c>
      <c r="U506" s="27">
        <f t="shared" si="115"/>
        <v>8.0228767846233631E-2</v>
      </c>
      <c r="V506" s="27">
        <f t="shared" si="115"/>
        <v>7.9832176935397237E-2</v>
      </c>
      <c r="W506" s="27">
        <f t="shared" si="115"/>
        <v>7.9647338204740986E-2</v>
      </c>
      <c r="X506" s="27">
        <f t="shared" si="115"/>
        <v>7.974842596464872E-2</v>
      </c>
      <c r="Y506" s="27">
        <f t="shared" si="115"/>
        <v>8.0001308880884886E-2</v>
      </c>
      <c r="Z506" s="27">
        <f t="shared" si="115"/>
        <v>8.0472384991771742E-2</v>
      </c>
      <c r="AA506" s="27">
        <f t="shared" si="115"/>
        <v>8.1073890026101325E-2</v>
      </c>
      <c r="AB506" s="27">
        <f t="shared" si="115"/>
        <v>8.1756694422335546E-2</v>
      </c>
      <c r="AC506" s="27">
        <f t="shared" si="115"/>
        <v>8.2391925126717711E-2</v>
      </c>
      <c r="AD506" s="27">
        <f t="shared" si="115"/>
        <v>8.3487127289027893E-2</v>
      </c>
      <c r="AE506" s="27">
        <f t="shared" si="115"/>
        <v>8.4697547365748915E-2</v>
      </c>
      <c r="AF506" s="27">
        <f t="shared" si="115"/>
        <v>8.6018207587983245E-2</v>
      </c>
      <c r="AG506" s="27">
        <f t="shared" si="115"/>
        <v>8.7725928794980826E-2</v>
      </c>
      <c r="AH506" s="27">
        <f t="shared" si="115"/>
        <v>8.9176127106207703E-2</v>
      </c>
      <c r="AI506" s="27">
        <f t="shared" si="115"/>
        <v>9.0813571882765731E-2</v>
      </c>
      <c r="AJ506" s="27">
        <f t="shared" si="115"/>
        <v>9.2693142680388863E-2</v>
      </c>
      <c r="AK506" s="27">
        <f t="shared" si="115"/>
        <v>9.4286319813920341E-2</v>
      </c>
      <c r="AL506" s="27">
        <f t="shared" si="115"/>
        <v>9.58713326962079E-2</v>
      </c>
      <c r="AM506" s="27">
        <f t="shared" si="115"/>
        <v>9.7402719427874526E-2</v>
      </c>
      <c r="AN506" s="27">
        <f t="shared" si="115"/>
        <v>9.9181564704813874E-2</v>
      </c>
      <c r="AO506" s="27">
        <f t="shared" si="115"/>
        <v>0.10068311294437447</v>
      </c>
      <c r="AP506" s="27">
        <f t="shared" si="115"/>
        <v>0.10215487002756386</v>
      </c>
      <c r="AQ506" s="27">
        <f t="shared" si="115"/>
        <v>0.10365418664007356</v>
      </c>
      <c r="AR506" s="27">
        <f t="shared" si="115"/>
        <v>0.10519456033241363</v>
      </c>
      <c r="AS506" s="27">
        <f t="shared" si="115"/>
        <v>0.10673651946015122</v>
      </c>
      <c r="AT506" s="27">
        <f t="shared" si="115"/>
        <v>0.10547109714232736</v>
      </c>
      <c r="AU506" s="27">
        <f t="shared" si="115"/>
        <v>0.10366718196947174</v>
      </c>
      <c r="AV506" s="27">
        <f t="shared" si="115"/>
        <v>0.1018569165910521</v>
      </c>
      <c r="AW506" s="27">
        <f t="shared" si="115"/>
        <v>9.9837597692061242E-2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3.7923788015899976E-2</v>
      </c>
      <c r="M507" s="27">
        <f t="shared" si="115"/>
        <v>3.7940799901590251E-2</v>
      </c>
      <c r="N507" s="27">
        <f t="shared" si="115"/>
        <v>3.759247428451009E-2</v>
      </c>
      <c r="O507" s="27">
        <f t="shared" si="115"/>
        <v>3.7023578211438576E-2</v>
      </c>
      <c r="P507" s="27">
        <f t="shared" si="115"/>
        <v>3.6243206089281214E-2</v>
      </c>
      <c r="Q507" s="27">
        <f t="shared" si="115"/>
        <v>3.567656938754183E-2</v>
      </c>
      <c r="R507" s="27">
        <f t="shared" si="115"/>
        <v>3.5160072434777256E-2</v>
      </c>
      <c r="S507" s="27">
        <f t="shared" si="115"/>
        <v>3.1044580716039234E-2</v>
      </c>
      <c r="T507" s="27">
        <f t="shared" si="115"/>
        <v>3.1437165060273782E-2</v>
      </c>
      <c r="U507" s="27">
        <f t="shared" si="115"/>
        <v>3.1387118356232993E-2</v>
      </c>
      <c r="V507" s="27">
        <f t="shared" si="115"/>
        <v>3.1231963962222026E-2</v>
      </c>
      <c r="W507" s="27">
        <f t="shared" si="115"/>
        <v>3.1159651308398865E-2</v>
      </c>
      <c r="X507" s="27">
        <f t="shared" si="115"/>
        <v>3.1199198886777135E-2</v>
      </c>
      <c r="Y507" s="27">
        <f t="shared" si="115"/>
        <v>3.12981318036753E-2</v>
      </c>
      <c r="Z507" s="27">
        <f t="shared" si="115"/>
        <v>3.1482426316031993E-2</v>
      </c>
      <c r="AA507" s="27">
        <f t="shared" si="115"/>
        <v>3.1717747264006134E-2</v>
      </c>
      <c r="AB507" s="27">
        <f t="shared" si="115"/>
        <v>3.1984874168408242E-2</v>
      </c>
      <c r="AC507" s="27">
        <f t="shared" si="115"/>
        <v>3.2233389281343408E-2</v>
      </c>
      <c r="AD507" s="27">
        <f t="shared" si="115"/>
        <v>3.2661854541564221E-2</v>
      </c>
      <c r="AE507" s="27">
        <f t="shared" si="115"/>
        <v>3.3135395382695144E-2</v>
      </c>
      <c r="AF507" s="27">
        <f t="shared" si="115"/>
        <v>3.365206440075965E-2</v>
      </c>
      <c r="AG507" s="27">
        <f t="shared" si="115"/>
        <v>3.4320159512804906E-2</v>
      </c>
      <c r="AH507" s="27">
        <f t="shared" si="115"/>
        <v>3.4887506454013402E-2</v>
      </c>
      <c r="AI507" s="27">
        <f t="shared" si="115"/>
        <v>3.5528108003598777E-2</v>
      </c>
      <c r="AJ507" s="27">
        <f t="shared" si="115"/>
        <v>3.626343415489882E-2</v>
      </c>
      <c r="AK507" s="27">
        <f t="shared" si="115"/>
        <v>3.688671730625466E-2</v>
      </c>
      <c r="AL507" s="27">
        <f t="shared" si="115"/>
        <v>3.7506806437224018E-2</v>
      </c>
      <c r="AM507" s="27">
        <f t="shared" si="115"/>
        <v>3.8105915932313217E-2</v>
      </c>
      <c r="AN507" s="27">
        <f t="shared" si="115"/>
        <v>3.8801836220553602E-2</v>
      </c>
      <c r="AO507" s="27">
        <f t="shared" si="115"/>
        <v>3.9389272293397316E-2</v>
      </c>
      <c r="AP507" s="27">
        <f t="shared" si="115"/>
        <v>3.9965053462693426E-2</v>
      </c>
      <c r="AQ507" s="27">
        <f t="shared" si="115"/>
        <v>4.0551616477851542E-2</v>
      </c>
      <c r="AR507" s="27">
        <f t="shared" si="115"/>
        <v>4.1154241853913261E-2</v>
      </c>
      <c r="AS507" s="27">
        <f t="shared" si="115"/>
        <v>4.1757487484402472E-2</v>
      </c>
      <c r="AT507" s="27">
        <f t="shared" si="115"/>
        <v>4.126242865293344E-2</v>
      </c>
      <c r="AU507" s="27">
        <f t="shared" si="115"/>
        <v>4.0556700513825768E-2</v>
      </c>
      <c r="AV507" s="27">
        <f t="shared" si="115"/>
        <v>3.9848488045730199E-2</v>
      </c>
      <c r="AW507" s="27">
        <f t="shared" si="115"/>
        <v>3.9058489607725032E-2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0.3278422472608899</v>
      </c>
      <c r="L508" s="27">
        <f t="shared" si="115"/>
        <v>0.33450793008613738</v>
      </c>
      <c r="M508" s="27">
        <f t="shared" si="115"/>
        <v>0.34229948156355039</v>
      </c>
      <c r="N508" s="27">
        <f t="shared" si="115"/>
        <v>0.34828124731402305</v>
      </c>
      <c r="O508" s="27">
        <f t="shared" si="115"/>
        <v>0.35308310351311484</v>
      </c>
      <c r="P508" s="27">
        <f t="shared" si="115"/>
        <v>0.35667649320457162</v>
      </c>
      <c r="Q508" s="27">
        <f t="shared" si="115"/>
        <v>0.36128421068096001</v>
      </c>
      <c r="R508" s="27">
        <f t="shared" si="115"/>
        <v>0.36607496135357975</v>
      </c>
      <c r="S508" s="27">
        <f t="shared" si="115"/>
        <v>0.34978147124760717</v>
      </c>
      <c r="T508" s="27">
        <f t="shared" si="115"/>
        <v>0.3584875041342433</v>
      </c>
      <c r="U508" s="27">
        <f t="shared" si="115"/>
        <v>0.36463852991816875</v>
      </c>
      <c r="V508" s="27">
        <f t="shared" si="115"/>
        <v>0.37016483394407329</v>
      </c>
      <c r="W508" s="27">
        <f t="shared" si="115"/>
        <v>0.3762263413240392</v>
      </c>
      <c r="X508" s="27">
        <f t="shared" si="115"/>
        <v>0.38305010499339254</v>
      </c>
      <c r="Y508" s="27">
        <f t="shared" si="115"/>
        <v>0.39001024814513446</v>
      </c>
      <c r="Z508" s="27">
        <f t="shared" si="115"/>
        <v>0.39763162733353369</v>
      </c>
      <c r="AA508" s="27">
        <f t="shared" si="115"/>
        <v>0.405715672911797</v>
      </c>
      <c r="AB508" s="27">
        <f t="shared" si="115"/>
        <v>0.41415186902184187</v>
      </c>
      <c r="AC508" s="27">
        <f t="shared" si="115"/>
        <v>0.42259328139842117</v>
      </c>
      <c r="AD508" s="27">
        <f t="shared" si="115"/>
        <v>0.43223168330653139</v>
      </c>
      <c r="AE508" s="27">
        <f t="shared" si="115"/>
        <v>0.44240044798152134</v>
      </c>
      <c r="AF508" s="27">
        <f t="shared" si="115"/>
        <v>0.45310986417671228</v>
      </c>
      <c r="AG508" s="27">
        <f t="shared" si="115"/>
        <v>0.46523281953385692</v>
      </c>
      <c r="AH508" s="27">
        <f t="shared" si="115"/>
        <v>0.47683161542488822</v>
      </c>
      <c r="AI508" s="27">
        <f t="shared" si="115"/>
        <v>0.48902192775791076</v>
      </c>
      <c r="AJ508" s="27">
        <f t="shared" si="115"/>
        <v>0.50227897155451084</v>
      </c>
      <c r="AK508" s="27">
        <f t="shared" si="115"/>
        <v>0.5149072041484628</v>
      </c>
      <c r="AL508" s="27">
        <f t="shared" si="115"/>
        <v>0.52779816967290405</v>
      </c>
      <c r="AM508" s="27">
        <f t="shared" si="115"/>
        <v>0.54080178405979984</v>
      </c>
      <c r="AN508" s="27">
        <f t="shared" si="115"/>
        <v>0.55472180997919929</v>
      </c>
      <c r="AO508" s="27">
        <f t="shared" si="115"/>
        <v>0.56798833192248921</v>
      </c>
      <c r="AP508" s="27">
        <f t="shared" si="115"/>
        <v>0.58145360714928829</v>
      </c>
      <c r="AQ508" s="27">
        <f t="shared" si="115"/>
        <v>0.59533225487947738</v>
      </c>
      <c r="AR508" s="27">
        <f t="shared" si="115"/>
        <v>0.60968960161004593</v>
      </c>
      <c r="AS508" s="27">
        <f t="shared" si="115"/>
        <v>0.62413807627778151</v>
      </c>
      <c r="AT508" s="27">
        <f t="shared" si="115"/>
        <v>0.62795919102407893</v>
      </c>
      <c r="AU508" s="27">
        <f t="shared" si="115"/>
        <v>0.62958694088264855</v>
      </c>
      <c r="AV508" s="27">
        <f t="shared" si="115"/>
        <v>0.63106029256970908</v>
      </c>
      <c r="AW508" s="27">
        <f t="shared" si="115"/>
        <v>0.63153875679106564</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1.7017151675634967</v>
      </c>
      <c r="L509" s="27">
        <f t="shared" si="115"/>
        <v>1.724123714732765</v>
      </c>
      <c r="M509" s="27">
        <f t="shared" si="115"/>
        <v>1.7601182693498119</v>
      </c>
      <c r="N509" s="27">
        <f t="shared" si="115"/>
        <v>1.7704533576020525</v>
      </c>
      <c r="O509" s="27">
        <f t="shared" si="115"/>
        <v>1.7641159598844764</v>
      </c>
      <c r="P509" s="27">
        <f t="shared" si="115"/>
        <v>1.7411735022142174</v>
      </c>
      <c r="Q509" s="27">
        <f t="shared" si="115"/>
        <v>1.7315152516158581</v>
      </c>
      <c r="R509" s="27">
        <f t="shared" si="115"/>
        <v>1.7240481490859694</v>
      </c>
      <c r="S509" s="27">
        <f t="shared" si="115"/>
        <v>1.4532829642320653</v>
      </c>
      <c r="T509" s="27">
        <f t="shared" si="115"/>
        <v>1.5108403779429143</v>
      </c>
      <c r="U509" s="27">
        <f t="shared" si="115"/>
        <v>1.5359500219842341</v>
      </c>
      <c r="V509" s="27">
        <f t="shared" si="115"/>
        <v>1.5529155477524197</v>
      </c>
      <c r="W509" s="27">
        <f t="shared" si="115"/>
        <v>1.5758921601305533</v>
      </c>
      <c r="X509" s="27">
        <f t="shared" si="115"/>
        <v>1.6074218995583676</v>
      </c>
      <c r="Y509" s="27">
        <f t="shared" si="115"/>
        <v>1.6451803767533499</v>
      </c>
      <c r="Z509" s="27">
        <f t="shared" si="115"/>
        <v>1.6900261136077641</v>
      </c>
      <c r="AA509" s="27">
        <f t="shared" si="115"/>
        <v>1.7394801222335898</v>
      </c>
      <c r="AB509" s="27">
        <f t="shared" si="115"/>
        <v>1.7921618958537717</v>
      </c>
      <c r="AC509" s="27">
        <f t="shared" si="115"/>
        <v>1.8440236960496841</v>
      </c>
      <c r="AD509" s="27">
        <f t="shared" si="115"/>
        <v>1.9128722105556406</v>
      </c>
      <c r="AE509" s="27">
        <f t="shared" si="115"/>
        <v>1.9867036710712449</v>
      </c>
      <c r="AF509" s="27">
        <f t="shared" si="115"/>
        <v>2.0655387363130369</v>
      </c>
      <c r="AG509" s="27">
        <f t="shared" si="115"/>
        <v>2.1590171034819914</v>
      </c>
      <c r="AH509" s="27">
        <f t="shared" si="115"/>
        <v>2.2453962761900854</v>
      </c>
      <c r="AI509" s="27">
        <f t="shared" si="115"/>
        <v>2.3410345884850989</v>
      </c>
      <c r="AJ509" s="27">
        <f t="shared" si="115"/>
        <v>2.4471163486393079</v>
      </c>
      <c r="AK509" s="27">
        <f t="shared" si="115"/>
        <v>2.5450390690177795</v>
      </c>
      <c r="AL509" s="27">
        <f t="shared" si="115"/>
        <v>2.6445934318419999</v>
      </c>
      <c r="AM509" s="27">
        <f t="shared" si="115"/>
        <v>2.7441512648651862</v>
      </c>
      <c r="AN509" s="27">
        <f t="shared" si="115"/>
        <v>2.8559130375945547</v>
      </c>
      <c r="AO509" s="27">
        <f t="shared" si="115"/>
        <v>2.9594825030106868</v>
      </c>
      <c r="AP509" s="27">
        <f t="shared" si="115"/>
        <v>3.0639987071550308</v>
      </c>
      <c r="AQ509" s="27">
        <f t="shared" si="115"/>
        <v>3.1717057233338268</v>
      </c>
      <c r="AR509" s="27">
        <f t="shared" si="115"/>
        <v>3.2832410864447872</v>
      </c>
      <c r="AS509" s="27">
        <f t="shared" si="115"/>
        <v>3.3981465199291265</v>
      </c>
      <c r="AT509" s="27">
        <f t="shared" si="115"/>
        <v>3.402335764581959</v>
      </c>
      <c r="AU509" s="27">
        <f t="shared" si="115"/>
        <v>3.3840754458492466</v>
      </c>
      <c r="AV509" s="27">
        <f t="shared" si="115"/>
        <v>3.3645111733417261</v>
      </c>
      <c r="AW509" s="27">
        <f t="shared" si="115"/>
        <v>3.3351275855209699</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1.3660093635870426E-2</v>
      </c>
      <c r="L510" s="27">
        <f t="shared" si="115"/>
        <v>1.3937830420255738E-2</v>
      </c>
      <c r="M510" s="27">
        <f t="shared" si="115"/>
        <v>1.426247839848128E-2</v>
      </c>
      <c r="N510" s="27">
        <f t="shared" si="115"/>
        <v>1.4511718638084306E-2</v>
      </c>
      <c r="O510" s="27">
        <f t="shared" si="115"/>
        <v>1.4711795979713135E-2</v>
      </c>
      <c r="P510" s="27">
        <f t="shared" si="115"/>
        <v>1.4861520550190495E-2</v>
      </c>
      <c r="Q510" s="27">
        <f t="shared" si="115"/>
        <v>1.5053508778373347E-2</v>
      </c>
      <c r="R510" s="27">
        <f t="shared" si="115"/>
        <v>1.5253123389732505E-2</v>
      </c>
      <c r="S510" s="27">
        <f t="shared" si="115"/>
        <v>1.4574227968650315E-2</v>
      </c>
      <c r="T510" s="27">
        <f t="shared" si="115"/>
        <v>1.4936979338926817E-2</v>
      </c>
      <c r="U510" s="27">
        <f t="shared" si="115"/>
        <v>1.5193272079923716E-2</v>
      </c>
      <c r="V510" s="27">
        <f t="shared" si="115"/>
        <v>1.5423534747669736E-2</v>
      </c>
      <c r="W510" s="27">
        <f t="shared" si="115"/>
        <v>1.5676097555168314E-2</v>
      </c>
      <c r="X510" s="27">
        <f t="shared" si="115"/>
        <v>1.5960421041391372E-2</v>
      </c>
      <c r="Y510" s="27">
        <f t="shared" si="115"/>
        <v>1.6250427006047279E-2</v>
      </c>
      <c r="Z510" s="27">
        <f t="shared" si="115"/>
        <v>1.6567984472230592E-2</v>
      </c>
      <c r="AA510" s="27">
        <f t="shared" si="115"/>
        <v>1.6904819704658219E-2</v>
      </c>
      <c r="AB510" s="27">
        <f t="shared" si="115"/>
        <v>1.7256327875910096E-2</v>
      </c>
      <c r="AC510" s="27">
        <f t="shared" si="115"/>
        <v>1.7608053391600896E-2</v>
      </c>
      <c r="AD510" s="27">
        <f t="shared" si="115"/>
        <v>1.8009653471105492E-2</v>
      </c>
      <c r="AE510" s="27">
        <f t="shared" si="115"/>
        <v>1.8433351999230074E-2</v>
      </c>
      <c r="AF510" s="27">
        <f t="shared" si="115"/>
        <v>1.8879577674029695E-2</v>
      </c>
      <c r="AG510" s="27">
        <f t="shared" si="115"/>
        <v>1.9384700813910721E-2</v>
      </c>
      <c r="AH510" s="27">
        <f t="shared" si="115"/>
        <v>1.9867983976037024E-2</v>
      </c>
      <c r="AI510" s="27">
        <f t="shared" si="115"/>
        <v>2.0375913656579637E-2</v>
      </c>
      <c r="AJ510" s="27">
        <f t="shared" si="115"/>
        <v>2.0928290481437968E-2</v>
      </c>
      <c r="AK510" s="27">
        <f t="shared" si="115"/>
        <v>2.1454466839519307E-2</v>
      </c>
      <c r="AL510" s="27">
        <f t="shared" si="115"/>
        <v>2.1991590403037692E-2</v>
      </c>
      <c r="AM510" s="27">
        <f t="shared" si="115"/>
        <v>2.2533407669158349E-2</v>
      </c>
      <c r="AN510" s="27">
        <f t="shared" si="115"/>
        <v>2.3113408749133323E-2</v>
      </c>
      <c r="AO510" s="27">
        <f t="shared" si="115"/>
        <v>2.3666180496770405E-2</v>
      </c>
      <c r="AP510" s="27">
        <f t="shared" si="115"/>
        <v>2.4227233631220365E-2</v>
      </c>
      <c r="AQ510" s="27">
        <f t="shared" si="115"/>
        <v>2.4805510619978249E-2</v>
      </c>
      <c r="AR510" s="27">
        <f t="shared" si="115"/>
        <v>2.5403733400418606E-2</v>
      </c>
      <c r="AS510" s="27">
        <f t="shared" si="115"/>
        <v>2.6005753178240911E-2</v>
      </c>
      <c r="AT510" s="27">
        <f t="shared" si="115"/>
        <v>2.616496629266998E-2</v>
      </c>
      <c r="AU510" s="27">
        <f t="shared" si="115"/>
        <v>2.6232789203443716E-2</v>
      </c>
      <c r="AV510" s="27">
        <f t="shared" si="115"/>
        <v>2.6294178857071242E-2</v>
      </c>
      <c r="AW510" s="27">
        <f t="shared" si="115"/>
        <v>2.6314114866294425E-2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7.0904798648479081E-2</v>
      </c>
      <c r="L511" s="27">
        <f t="shared" si="115"/>
        <v>7.183848811386527E-2</v>
      </c>
      <c r="M511" s="27">
        <f t="shared" si="115"/>
        <v>7.3338261222908901E-2</v>
      </c>
      <c r="N511" s="27">
        <f t="shared" si="115"/>
        <v>7.3768889900085594E-2</v>
      </c>
      <c r="O511" s="27">
        <f t="shared" si="115"/>
        <v>7.3504831661853245E-2</v>
      </c>
      <c r="P511" s="27">
        <f t="shared" si="115"/>
        <v>7.2548895925592466E-2</v>
      </c>
      <c r="Q511" s="27">
        <f t="shared" si="115"/>
        <v>7.2146468817327503E-2</v>
      </c>
      <c r="R511" s="27">
        <f t="shared" si="115"/>
        <v>7.1835339545248789E-2</v>
      </c>
      <c r="S511" s="27">
        <f t="shared" si="115"/>
        <v>6.0553456843002784E-2</v>
      </c>
      <c r="T511" s="27">
        <f t="shared" si="115"/>
        <v>6.2951682414288154E-2</v>
      </c>
      <c r="U511" s="27">
        <f t="shared" si="115"/>
        <v>6.3997917582676492E-2</v>
      </c>
      <c r="V511" s="27">
        <f t="shared" si="115"/>
        <v>6.4704814489684223E-2</v>
      </c>
      <c r="W511" s="27">
        <f t="shared" si="115"/>
        <v>6.5662173338773125E-2</v>
      </c>
      <c r="X511" s="27">
        <f t="shared" si="115"/>
        <v>6.6975912481598718E-2</v>
      </c>
      <c r="Y511" s="27">
        <f t="shared" si="115"/>
        <v>6.8549182364722974E-2</v>
      </c>
      <c r="Z511" s="27">
        <f t="shared" si="115"/>
        <v>7.0417754733656912E-2</v>
      </c>
      <c r="AA511" s="27">
        <f t="shared" si="115"/>
        <v>7.2478338426399641E-2</v>
      </c>
      <c r="AB511" s="27">
        <f t="shared" si="115"/>
        <v>7.4673412327240563E-2</v>
      </c>
      <c r="AC511" s="27">
        <f t="shared" si="115"/>
        <v>7.6834320668736911E-2</v>
      </c>
      <c r="AD511" s="27">
        <f t="shared" si="115"/>
        <v>7.9703008773151771E-2</v>
      </c>
      <c r="AE511" s="27">
        <f t="shared" si="115"/>
        <v>8.2779319627968612E-2</v>
      </c>
      <c r="AF511" s="27">
        <f t="shared" si="115"/>
        <v>8.6064114013043286E-2</v>
      </c>
      <c r="AG511" s="27">
        <f t="shared" si="115"/>
        <v>8.9959045978416391E-2</v>
      </c>
      <c r="AH511" s="27">
        <f t="shared" si="115"/>
        <v>9.3558178174586948E-2</v>
      </c>
      <c r="AI511" s="27">
        <f t="shared" si="115"/>
        <v>9.7543107853545877E-2</v>
      </c>
      <c r="AJ511" s="27">
        <f t="shared" si="115"/>
        <v>0.10196318119330461</v>
      </c>
      <c r="AK511" s="27">
        <f t="shared" si="115"/>
        <v>0.10604329454240757</v>
      </c>
      <c r="AL511" s="27">
        <f t="shared" si="115"/>
        <v>0.11019139299341679</v>
      </c>
      <c r="AM511" s="27">
        <f t="shared" si="115"/>
        <v>0.11433963603604952</v>
      </c>
      <c r="AN511" s="27">
        <f t="shared" si="115"/>
        <v>0.11899637656643992</v>
      </c>
      <c r="AO511" s="27">
        <f t="shared" si="115"/>
        <v>0.12331177095877871</v>
      </c>
      <c r="AP511" s="27">
        <f t="shared" si="115"/>
        <v>0.12766661279812638</v>
      </c>
      <c r="AQ511" s="27">
        <f t="shared" si="115"/>
        <v>0.13215440513890955</v>
      </c>
      <c r="AR511" s="27">
        <f t="shared" si="115"/>
        <v>0.13680171193519958</v>
      </c>
      <c r="AS511" s="27">
        <f t="shared" si="115"/>
        <v>0.1415894383303804</v>
      </c>
      <c r="AT511" s="27">
        <f t="shared" si="115"/>
        <v>0.1417639901909151</v>
      </c>
      <c r="AU511" s="27">
        <f t="shared" si="115"/>
        <v>0.14100314357705207</v>
      </c>
      <c r="AV511" s="27">
        <f t="shared" si="115"/>
        <v>0.14018796555590538</v>
      </c>
      <c r="AW511" s="27">
        <f t="shared" si="115"/>
        <v>0.13896364939670722</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6.6042852152238094</v>
      </c>
      <c r="U512" s="22">
        <f t="shared" si="116"/>
        <v>6.6025684169352203</v>
      </c>
      <c r="V512" s="22">
        <f t="shared" si="116"/>
        <v>6.6014868305049577</v>
      </c>
      <c r="W512" s="22">
        <f t="shared" si="116"/>
        <v>6.6005681257994508</v>
      </c>
      <c r="X512" s="22">
        <f t="shared" si="116"/>
        <v>6.5995424038936434</v>
      </c>
      <c r="Y512" s="22">
        <f t="shared" si="116"/>
        <v>6.5983631780454619</v>
      </c>
      <c r="Z512" s="22">
        <f t="shared" si="116"/>
        <v>6.5971241712512239</v>
      </c>
      <c r="AA512" s="22">
        <f t="shared" si="116"/>
        <v>6.5957642528021454</v>
      </c>
      <c r="AB512" s="22">
        <f t="shared" si="116"/>
        <v>6.594332298362966</v>
      </c>
      <c r="AC512" s="22">
        <f t="shared" si="116"/>
        <v>6.5928557661165899</v>
      </c>
      <c r="AD512" s="22">
        <f t="shared" si="116"/>
        <v>6.5914087042240421</v>
      </c>
      <c r="AE512" s="22">
        <f t="shared" si="116"/>
        <v>6.5897121694283252</v>
      </c>
      <c r="AF512" s="22">
        <f t="shared" si="116"/>
        <v>6.5879502534324397</v>
      </c>
      <c r="AG512" s="22">
        <f t="shared" si="116"/>
        <v>6.5861262120280504</v>
      </c>
      <c r="AH512" s="22">
        <f t="shared" si="116"/>
        <v>6.5840825367148605</v>
      </c>
      <c r="AI512" s="22">
        <f t="shared" si="116"/>
        <v>6.5821887148453193</v>
      </c>
      <c r="AJ512" s="22">
        <f t="shared" si="116"/>
        <v>6.5802043215920403</v>
      </c>
      <c r="AK512" s="22">
        <f t="shared" si="116"/>
        <v>6.5780869550268894</v>
      </c>
      <c r="AL512" s="22">
        <f t="shared" si="116"/>
        <v>6.5761330442639245</v>
      </c>
      <c r="AM512" s="22">
        <f t="shared" si="116"/>
        <v>6.5741856191244104</v>
      </c>
      <c r="AN512" s="22">
        <f t="shared" si="116"/>
        <v>6.5722693960157645</v>
      </c>
      <c r="AO512" s="22">
        <f t="shared" si="116"/>
        <v>6.5702305130032013</v>
      </c>
      <c r="AP512" s="22">
        <f t="shared" si="116"/>
        <v>6.5683441997115697</v>
      </c>
      <c r="AQ512" s="22">
        <f t="shared" si="116"/>
        <v>6.5664742649301147</v>
      </c>
      <c r="AR512" s="22">
        <f t="shared" si="116"/>
        <v>6.5645895538166226</v>
      </c>
      <c r="AS512" s="22">
        <f t="shared" si="116"/>
        <v>6.5626829690139603</v>
      </c>
      <c r="AT512" s="22">
        <f t="shared" si="116"/>
        <v>6.5607856000431974</v>
      </c>
      <c r="AU512" s="22">
        <f t="shared" si="116"/>
        <v>6.56037729248128</v>
      </c>
      <c r="AV512" s="22">
        <f t="shared" si="116"/>
        <v>6.5602713275569711</v>
      </c>
      <c r="AW512" s="22">
        <f t="shared" si="116"/>
        <v>6.5601871872641286</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4.3588282420477152E-2</v>
      </c>
      <c r="U513" s="22">
        <f t="shared" si="117"/>
        <v>4.3576951551772471E-2</v>
      </c>
      <c r="V513" s="22">
        <f t="shared" si="117"/>
        <v>4.3569813081332731E-2</v>
      </c>
      <c r="W513" s="22">
        <f t="shared" si="117"/>
        <v>4.3563749630276392E-2</v>
      </c>
      <c r="X513" s="22">
        <f t="shared" si="117"/>
        <v>4.3556979865698058E-2</v>
      </c>
      <c r="Y513" s="22">
        <f t="shared" si="117"/>
        <v>4.3549196975100048E-2</v>
      </c>
      <c r="Z513" s="22">
        <f t="shared" si="117"/>
        <v>4.3541019530258088E-2</v>
      </c>
      <c r="AA513" s="22">
        <f t="shared" si="116"/>
        <v>4.3532044068494168E-2</v>
      </c>
      <c r="AB513" s="22">
        <f t="shared" si="116"/>
        <v>4.35225931691956E-2</v>
      </c>
      <c r="AC513" s="22">
        <f t="shared" si="116"/>
        <v>4.3512848056369506E-2</v>
      </c>
      <c r="AD513" s="22">
        <f t="shared" si="116"/>
        <v>4.3503297447878682E-2</v>
      </c>
      <c r="AE513" s="22">
        <f t="shared" si="116"/>
        <v>4.3492100318226957E-2</v>
      </c>
      <c r="AF513" s="22">
        <f t="shared" si="116"/>
        <v>4.3480471672654106E-2</v>
      </c>
      <c r="AG513" s="22">
        <f t="shared" si="116"/>
        <v>4.3468432999385138E-2</v>
      </c>
      <c r="AH513" s="22">
        <f t="shared" si="116"/>
        <v>4.3454944742318098E-2</v>
      </c>
      <c r="AI513" s="22">
        <f t="shared" si="116"/>
        <v>4.3442445517979107E-2</v>
      </c>
      <c r="AJ513" s="22">
        <f t="shared" si="116"/>
        <v>4.3429348522507467E-2</v>
      </c>
      <c r="AK513" s="22">
        <f t="shared" si="116"/>
        <v>4.3415373903177484E-2</v>
      </c>
      <c r="AL513" s="22">
        <f t="shared" si="116"/>
        <v>4.3402478092141906E-2</v>
      </c>
      <c r="AM513" s="22">
        <f t="shared" si="116"/>
        <v>4.3389625086221108E-2</v>
      </c>
      <c r="AN513" s="22">
        <f t="shared" si="116"/>
        <v>4.3376978013704055E-2</v>
      </c>
      <c r="AO513" s="22">
        <f t="shared" si="116"/>
        <v>4.3363521385821134E-2</v>
      </c>
      <c r="AP513" s="22">
        <f t="shared" si="116"/>
        <v>4.3351071718096365E-2</v>
      </c>
      <c r="AQ513" s="22">
        <f t="shared" si="116"/>
        <v>4.333873014853877E-2</v>
      </c>
      <c r="AR513" s="22">
        <f t="shared" si="116"/>
        <v>4.3326291055189731E-2</v>
      </c>
      <c r="AS513" s="22">
        <f t="shared" si="116"/>
        <v>4.3313707595492149E-2</v>
      </c>
      <c r="AT513" s="22">
        <f t="shared" si="116"/>
        <v>4.3301184960285115E-2</v>
      </c>
      <c r="AU513" s="22">
        <f t="shared" si="116"/>
        <v>4.3298490130376448E-2</v>
      </c>
      <c r="AV513" s="22">
        <f t="shared" si="116"/>
        <v>4.3297790761876023E-2</v>
      </c>
      <c r="AW513" s="22">
        <f t="shared" si="116"/>
        <v>4.3297235435943257E-2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2.9657034583387558</v>
      </c>
      <c r="U514" s="22">
        <f t="shared" si="116"/>
        <v>2.9785203657401711</v>
      </c>
      <c r="V514" s="22">
        <f t="shared" si="116"/>
        <v>2.9865950435957203</v>
      </c>
      <c r="W514" s="22">
        <f t="shared" si="116"/>
        <v>2.9934537137248642</v>
      </c>
      <c r="X514" s="22">
        <f t="shared" si="116"/>
        <v>3.0011113300993242</v>
      </c>
      <c r="Y514" s="22">
        <f t="shared" si="116"/>
        <v>3.0099149435476535</v>
      </c>
      <c r="Z514" s="22">
        <f t="shared" si="116"/>
        <v>3.0191648568642107</v>
      </c>
      <c r="AA514" s="22">
        <f t="shared" si="116"/>
        <v>3.0293174466886432</v>
      </c>
      <c r="AB514" s="22">
        <f t="shared" si="116"/>
        <v>3.0400078274817584</v>
      </c>
      <c r="AC514" s="22">
        <f t="shared" si="116"/>
        <v>3.0510310077835987</v>
      </c>
      <c r="AD514" s="22">
        <f t="shared" si="116"/>
        <v>3.0618341745878643</v>
      </c>
      <c r="AE514" s="22">
        <f t="shared" si="116"/>
        <v>3.074499803115406</v>
      </c>
      <c r="AF514" s="22">
        <f t="shared" si="116"/>
        <v>3.0876535406968308</v>
      </c>
      <c r="AG514" s="22">
        <f t="shared" si="116"/>
        <v>3.1012710809354167</v>
      </c>
      <c r="AH514" s="22">
        <f t="shared" si="116"/>
        <v>3.1165283172815856</v>
      </c>
      <c r="AI514" s="22">
        <f t="shared" si="116"/>
        <v>3.1306668096706085</v>
      </c>
      <c r="AJ514" s="22">
        <f t="shared" si="116"/>
        <v>3.1454814706265948</v>
      </c>
      <c r="AK514" s="22">
        <f t="shared" si="116"/>
        <v>3.1612888554432925</v>
      </c>
      <c r="AL514" s="22">
        <f t="shared" si="116"/>
        <v>3.1758759467084774</v>
      </c>
      <c r="AM514" s="22">
        <f t="shared" si="116"/>
        <v>3.1904146189859648</v>
      </c>
      <c r="AN514" s="22">
        <f t="shared" si="116"/>
        <v>3.2047203497798442</v>
      </c>
      <c r="AO514" s="22">
        <f t="shared" si="116"/>
        <v>3.2199418087876062</v>
      </c>
      <c r="AP514" s="22">
        <f t="shared" si="116"/>
        <v>3.234024245233162</v>
      </c>
      <c r="AQ514" s="22">
        <f t="shared" si="116"/>
        <v>3.2479844064820913</v>
      </c>
      <c r="AR514" s="22">
        <f t="shared" si="116"/>
        <v>3.2620548817269688</v>
      </c>
      <c r="AS514" s="22">
        <f t="shared" si="116"/>
        <v>3.2762886569066625</v>
      </c>
      <c r="AT514" s="22">
        <f t="shared" si="116"/>
        <v>3.2904536304892997</v>
      </c>
      <c r="AU514" s="22">
        <f t="shared" si="116"/>
        <v>3.2935018862146279</v>
      </c>
      <c r="AV514" s="22">
        <f t="shared" si="116"/>
        <v>3.2942929766017031</v>
      </c>
      <c r="AW514" s="22">
        <f t="shared" si="116"/>
        <v>3.2949211332985402</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0.32056321299147922</v>
      </c>
      <c r="M515" s="22">
        <f t="shared" si="116"/>
        <v>0.32309177745176459</v>
      </c>
      <c r="N515" s="22">
        <f t="shared" si="116"/>
        <v>0.32471664946511047</v>
      </c>
      <c r="O515" s="22">
        <f t="shared" si="116"/>
        <v>0.32579638434951891</v>
      </c>
      <c r="P515" s="22">
        <f t="shared" si="116"/>
        <v>0.32632035510276458</v>
      </c>
      <c r="Q515" s="22">
        <f t="shared" si="116"/>
        <v>0.32747800149861978</v>
      </c>
      <c r="R515" s="22">
        <f t="shared" si="116"/>
        <v>0.32880601635823309</v>
      </c>
      <c r="S515" s="22">
        <f t="shared" si="116"/>
        <v>0.31892223343944798</v>
      </c>
      <c r="T515" s="22">
        <f t="shared" si="116"/>
        <v>0.32227575315697121</v>
      </c>
      <c r="U515" s="22">
        <f t="shared" si="116"/>
        <v>0.3243028206510829</v>
      </c>
      <c r="V515" s="22">
        <f t="shared" si="116"/>
        <v>0.32603799422216245</v>
      </c>
      <c r="W515" s="22">
        <f t="shared" si="116"/>
        <v>0.32808998669337819</v>
      </c>
      <c r="X515" s="22">
        <f t="shared" si="116"/>
        <v>0.33056967656109465</v>
      </c>
      <c r="Y515" s="22">
        <f t="shared" si="116"/>
        <v>0.33305373605499911</v>
      </c>
      <c r="Z515" s="22">
        <f t="shared" si="116"/>
        <v>0.33589950033387794</v>
      </c>
      <c r="AA515" s="22">
        <f t="shared" si="116"/>
        <v>0.33899861761087846</v>
      </c>
      <c r="AB515" s="22">
        <f t="shared" si="116"/>
        <v>0.34229003642496647</v>
      </c>
      <c r="AC515" s="22">
        <f t="shared" si="116"/>
        <v>0.34559397737484987</v>
      </c>
      <c r="AD515" s="22">
        <f t="shared" si="116"/>
        <v>0.3494387044260413</v>
      </c>
      <c r="AE515" s="22">
        <f t="shared" si="116"/>
        <v>0.35355271502150287</v>
      </c>
      <c r="AF515" s="22">
        <f t="shared" si="116"/>
        <v>0.3579372834095142</v>
      </c>
      <c r="AG515" s="22">
        <f t="shared" si="116"/>
        <v>0.36302467743009975</v>
      </c>
      <c r="AH515" s="22">
        <f t="shared" si="116"/>
        <v>0.36784227638665579</v>
      </c>
      <c r="AI515" s="22">
        <f t="shared" si="116"/>
        <v>0.37287650448591436</v>
      </c>
      <c r="AJ515" s="22">
        <f t="shared" si="116"/>
        <v>0.37842745808182143</v>
      </c>
      <c r="AK515" s="22">
        <f t="shared" si="116"/>
        <v>0.3836553772117296</v>
      </c>
      <c r="AL515" s="22">
        <f t="shared" si="116"/>
        <v>0.38900070458886199</v>
      </c>
      <c r="AM515" s="22">
        <f t="shared" si="116"/>
        <v>0.39438887912750603</v>
      </c>
      <c r="AN515" s="22">
        <f t="shared" si="116"/>
        <v>0.40014579596715671</v>
      </c>
      <c r="AO515" s="22">
        <f t="shared" si="116"/>
        <v>0.40557008813091078</v>
      </c>
      <c r="AP515" s="22">
        <f t="shared" si="116"/>
        <v>0.41107707279702382</v>
      </c>
      <c r="AQ515" s="22">
        <f t="shared" si="116"/>
        <v>0.41676934419166684</v>
      </c>
      <c r="AR515" s="22">
        <f t="shared" si="116"/>
        <v>0.42267651687241276</v>
      </c>
      <c r="AS515" s="22">
        <f t="shared" si="116"/>
        <v>0.42854568523305009</v>
      </c>
      <c r="AT515" s="22">
        <f t="shared" si="116"/>
        <v>0.42932836056201623</v>
      </c>
      <c r="AU515" s="22">
        <f t="shared" si="116"/>
        <v>0.42908292650186086</v>
      </c>
      <c r="AV515" s="22">
        <f t="shared" si="116"/>
        <v>0.42878500851689261</v>
      </c>
      <c r="AW515" s="22">
        <f t="shared" si="116"/>
        <v>0.42803713075529093</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0.93731746283627526</v>
      </c>
      <c r="M516" s="22">
        <f t="shared" si="116"/>
        <v>0.94471091139331731</v>
      </c>
      <c r="N516" s="22">
        <f t="shared" si="116"/>
        <v>0.94946198965576145</v>
      </c>
      <c r="O516" s="22">
        <f t="shared" si="116"/>
        <v>0.95261910289076102</v>
      </c>
      <c r="P516" s="22">
        <f t="shared" si="116"/>
        <v>0.954151178054501</v>
      </c>
      <c r="Q516" s="22">
        <f t="shared" si="116"/>
        <v>0.95753610227115837</v>
      </c>
      <c r="R516" s="22">
        <f t="shared" si="116"/>
        <v>0.96141917889497153</v>
      </c>
      <c r="S516" s="22">
        <f t="shared" si="116"/>
        <v>0.93251928660163341</v>
      </c>
      <c r="T516" s="22">
        <f t="shared" si="116"/>
        <v>0.94232488021253802</v>
      </c>
      <c r="U516" s="22">
        <f t="shared" si="116"/>
        <v>0.94825196630219832</v>
      </c>
      <c r="V516" s="22">
        <f t="shared" si="116"/>
        <v>0.95332556309469152</v>
      </c>
      <c r="W516" s="22">
        <f t="shared" si="116"/>
        <v>0.95932552908870028</v>
      </c>
      <c r="X516" s="22">
        <f t="shared" si="116"/>
        <v>0.96657606976596322</v>
      </c>
      <c r="Y516" s="22">
        <f t="shared" si="116"/>
        <v>0.97383938710244966</v>
      </c>
      <c r="Z516" s="22">
        <f t="shared" si="116"/>
        <v>0.98216031865544018</v>
      </c>
      <c r="AA516" s="22">
        <f t="shared" si="116"/>
        <v>0.99122204696793803</v>
      </c>
      <c r="AB516" s="22">
        <f t="shared" si="116"/>
        <v>1.0008460593527735</v>
      </c>
      <c r="AC516" s="22">
        <f t="shared" si="116"/>
        <v>1.0105066860965788</v>
      </c>
      <c r="AD516" s="22">
        <f t="shared" si="116"/>
        <v>1.0217485555902457</v>
      </c>
      <c r="AE516" s="22">
        <f t="shared" si="116"/>
        <v>1.0337778022946138</v>
      </c>
      <c r="AF516" s="22">
        <f t="shared" si="116"/>
        <v>1.0465981520744001</v>
      </c>
      <c r="AG516" s="22">
        <f t="shared" si="116"/>
        <v>1.0614735434561009</v>
      </c>
      <c r="AH516" s="22">
        <f t="shared" si="116"/>
        <v>1.0755600619582779</v>
      </c>
      <c r="AI516" s="22">
        <f t="shared" si="116"/>
        <v>1.0902799977403717</v>
      </c>
      <c r="AJ516" s="22">
        <f t="shared" si="116"/>
        <v>1.1065108237677352</v>
      </c>
      <c r="AK516" s="22">
        <f t="shared" si="116"/>
        <v>1.1217971064607186</v>
      </c>
      <c r="AL516" s="22">
        <f t="shared" si="116"/>
        <v>1.137426687436051</v>
      </c>
      <c r="AM516" s="22">
        <f t="shared" si="116"/>
        <v>1.1531815522589683</v>
      </c>
      <c r="AN516" s="22">
        <f t="shared" si="116"/>
        <v>1.1700146087895202</v>
      </c>
      <c r="AO516" s="22">
        <f t="shared" si="116"/>
        <v>1.1858750804923284</v>
      </c>
      <c r="AP516" s="22">
        <f t="shared" si="116"/>
        <v>1.2019773426544453</v>
      </c>
      <c r="AQ516" s="22">
        <f t="shared" si="116"/>
        <v>1.2186213777937613</v>
      </c>
      <c r="AR516" s="22">
        <f t="shared" si="116"/>
        <v>1.2358937780108121</v>
      </c>
      <c r="AS516" s="22">
        <f t="shared" si="116"/>
        <v>1.2530550547069554</v>
      </c>
      <c r="AT516" s="22">
        <f t="shared" si="116"/>
        <v>1.2553435744866432</v>
      </c>
      <c r="AU516" s="22">
        <f t="shared" si="116"/>
        <v>1.2546259324702318</v>
      </c>
      <c r="AV516" s="22">
        <f t="shared" si="116"/>
        <v>1.2537548289920819</v>
      </c>
      <c r="AW516" s="22">
        <f t="shared" si="116"/>
        <v>1.2515680562820308</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5.0141199304605817E-2</v>
      </c>
      <c r="M517" s="22">
        <f t="shared" si="116"/>
        <v>5.0536707115294892E-2</v>
      </c>
      <c r="N517" s="22">
        <f t="shared" si="116"/>
        <v>5.0790863013925151E-2</v>
      </c>
      <c r="O517" s="22">
        <f t="shared" si="116"/>
        <v>5.0959750770976343E-2</v>
      </c>
      <c r="P517" s="22">
        <f t="shared" si="116"/>
        <v>5.1041708153806126E-2</v>
      </c>
      <c r="Q517" s="22">
        <f t="shared" si="116"/>
        <v>5.122278251388987E-2</v>
      </c>
      <c r="R517" s="22">
        <f t="shared" si="116"/>
        <v>5.1430505218981189E-2</v>
      </c>
      <c r="S517" s="22">
        <f t="shared" si="116"/>
        <v>4.9884523930019499E-2</v>
      </c>
      <c r="T517" s="22">
        <f t="shared" si="116"/>
        <v>5.0409067900486659E-2</v>
      </c>
      <c r="U517" s="22">
        <f t="shared" si="116"/>
        <v>5.072613358708758E-2</v>
      </c>
      <c r="V517" s="22">
        <f t="shared" si="116"/>
        <v>5.0997542408591695E-2</v>
      </c>
      <c r="W517" s="22">
        <f t="shared" si="116"/>
        <v>5.1318506759150256E-2</v>
      </c>
      <c r="X517" s="22">
        <f t="shared" si="116"/>
        <v>5.1706369804040822E-2</v>
      </c>
      <c r="Y517" s="22">
        <f t="shared" si="116"/>
        <v>5.2094916328160164E-2</v>
      </c>
      <c r="Z517" s="22">
        <f t="shared" si="116"/>
        <v>5.2540039249625817E-2</v>
      </c>
      <c r="AA517" s="22">
        <f t="shared" si="116"/>
        <v>5.3024790620827475E-2</v>
      </c>
      <c r="AB517" s="22">
        <f t="shared" si="116"/>
        <v>5.3539621019524863E-2</v>
      </c>
      <c r="AC517" s="22">
        <f t="shared" si="116"/>
        <v>5.4056410079981292E-2</v>
      </c>
      <c r="AD517" s="22">
        <f t="shared" si="116"/>
        <v>5.4657786711899185E-2</v>
      </c>
      <c r="AE517" s="22">
        <f t="shared" si="116"/>
        <v>5.5301283585053436E-2</v>
      </c>
      <c r="AF517" s="22">
        <f t="shared" si="116"/>
        <v>5.5987100012198469E-2</v>
      </c>
      <c r="AG517" s="22">
        <f t="shared" si="116"/>
        <v>5.678284957792927E-2</v>
      </c>
      <c r="AH517" s="22">
        <f t="shared" si="116"/>
        <v>5.7536398892574926E-2</v>
      </c>
      <c r="AI517" s="22">
        <f t="shared" si="116"/>
        <v>5.8323832460245355E-2</v>
      </c>
      <c r="AJ517" s="22">
        <f t="shared" si="116"/>
        <v>5.9192090137056182E-2</v>
      </c>
      <c r="AK517" s="22">
        <f t="shared" si="116"/>
        <v>6.0009820071177014E-2</v>
      </c>
      <c r="AL517" s="22">
        <f t="shared" si="116"/>
        <v>6.0845914527755479E-2</v>
      </c>
      <c r="AM517" s="22">
        <f t="shared" si="116"/>
        <v>6.1688710963781146E-2</v>
      </c>
      <c r="AN517" s="22">
        <f t="shared" si="116"/>
        <v>6.2589184576904794E-2</v>
      </c>
      <c r="AO517" s="22">
        <f t="shared" si="116"/>
        <v>6.3437630385552321E-2</v>
      </c>
      <c r="AP517" s="22">
        <f t="shared" si="116"/>
        <v>6.4299010620465072E-2</v>
      </c>
      <c r="AQ517" s="22">
        <f t="shared" si="116"/>
        <v>6.5189372654933103E-2</v>
      </c>
      <c r="AR517" s="22">
        <f t="shared" si="116"/>
        <v>6.6113348678095415E-2</v>
      </c>
      <c r="AS517" s="22">
        <f t="shared" si="116"/>
        <v>6.7031380219446435E-2</v>
      </c>
      <c r="AT517" s="22">
        <f t="shared" si="116"/>
        <v>6.7153803124103115E-2</v>
      </c>
      <c r="AU517" s="22">
        <f t="shared" si="116"/>
        <v>6.7115413322567416E-2</v>
      </c>
      <c r="AV517" s="22">
        <f t="shared" si="116"/>
        <v>6.7068814198103538E-2</v>
      </c>
      <c r="AW517" s="22">
        <f t="shared" si="116"/>
        <v>6.6951834187983242E-2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0.39653071954810198</v>
      </c>
      <c r="M518" s="22">
        <f t="shared" si="116"/>
        <v>0.39521014945095029</v>
      </c>
      <c r="N518" s="22">
        <f t="shared" si="116"/>
        <v>0.38993263522397309</v>
      </c>
      <c r="O518" s="22">
        <f t="shared" si="116"/>
        <v>0.382272194437701</v>
      </c>
      <c r="P518" s="22">
        <f t="shared" si="116"/>
        <v>0.37238723301511378</v>
      </c>
      <c r="Q518" s="22">
        <f t="shared" si="116"/>
        <v>0.36459067483623864</v>
      </c>
      <c r="R518" s="22">
        <f t="shared" si="116"/>
        <v>0.3572142444544395</v>
      </c>
      <c r="S518" s="22">
        <f t="shared" si="116"/>
        <v>0.31424438153263862</v>
      </c>
      <c r="T518" s="22">
        <f t="shared" si="116"/>
        <v>0.3193487027496259</v>
      </c>
      <c r="U518" s="22">
        <f t="shared" si="116"/>
        <v>0.32003071631751451</v>
      </c>
      <c r="V518" s="22">
        <f t="shared" si="116"/>
        <v>0.3196187643927515</v>
      </c>
      <c r="W518" s="22">
        <f t="shared" si="116"/>
        <v>0.31997865239462103</v>
      </c>
      <c r="X518" s="22">
        <f t="shared" si="116"/>
        <v>0.32140590673548131</v>
      </c>
      <c r="Y518" s="22">
        <f t="shared" si="116"/>
        <v>0.32327474894920888</v>
      </c>
      <c r="Z518" s="22">
        <f t="shared" si="116"/>
        <v>0.32596074346768161</v>
      </c>
      <c r="AA518" s="22">
        <f t="shared" si="116"/>
        <v>0.32912557430500838</v>
      </c>
      <c r="AB518" s="22">
        <f t="shared" si="116"/>
        <v>0.33258002079289994</v>
      </c>
      <c r="AC518" s="22">
        <f t="shared" si="116"/>
        <v>0.33582115512457722</v>
      </c>
      <c r="AD518" s="22">
        <f t="shared" si="116"/>
        <v>0.33789452808364595</v>
      </c>
      <c r="AE518" s="22">
        <f t="shared" si="116"/>
        <v>0.3402606159138189</v>
      </c>
      <c r="AF518" s="22">
        <f t="shared" si="116"/>
        <v>0.34288738971632887</v>
      </c>
      <c r="AG518" s="22">
        <f t="shared" si="116"/>
        <v>0.34681321850900065</v>
      </c>
      <c r="AH518" s="22">
        <f t="shared" si="116"/>
        <v>0.3495694742670416</v>
      </c>
      <c r="AI518" s="22">
        <f t="shared" si="116"/>
        <v>0.35276912591782955</v>
      </c>
      <c r="AJ518" s="22">
        <f t="shared" si="116"/>
        <v>0.35666367344072974</v>
      </c>
      <c r="AK518" s="22">
        <f t="shared" si="116"/>
        <v>0.35928628878412144</v>
      </c>
      <c r="AL518" s="22">
        <f t="shared" si="116"/>
        <v>0.36167193340892528</v>
      </c>
      <c r="AM518" s="22">
        <f t="shared" si="116"/>
        <v>0.36365333815275047</v>
      </c>
      <c r="AN518" s="22">
        <f t="shared" si="116"/>
        <v>0.36811395965213678</v>
      </c>
      <c r="AO518" s="22">
        <f t="shared" si="116"/>
        <v>0.37145763720927594</v>
      </c>
      <c r="AP518" s="22">
        <f t="shared" si="116"/>
        <v>0.37457252212059405</v>
      </c>
      <c r="AQ518" s="22">
        <f t="shared" si="116"/>
        <v>0.37765900622878934</v>
      </c>
      <c r="AR518" s="22">
        <f t="shared" si="116"/>
        <v>0.38075946903541186</v>
      </c>
      <c r="AS518" s="22">
        <f t="shared" si="116"/>
        <v>0.38367954492211653</v>
      </c>
      <c r="AT518" s="22">
        <f t="shared" si="116"/>
        <v>0.37679221645938232</v>
      </c>
      <c r="AU518" s="22">
        <f t="shared" si="116"/>
        <v>0.36805423943121995</v>
      </c>
      <c r="AV518" s="22">
        <f t="shared" si="116"/>
        <v>0.35931383793010313</v>
      </c>
      <c r="AW518" s="22">
        <f t="shared" si="116"/>
        <v>0.34989005084485175</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2.6602988559851242</v>
      </c>
      <c r="L519" s="22">
        <f t="shared" si="116"/>
        <v>2.6372269335947092</v>
      </c>
      <c r="M519" s="22">
        <f t="shared" si="116"/>
        <v>2.6284441511866348</v>
      </c>
      <c r="N519" s="22">
        <f t="shared" si="116"/>
        <v>2.5933447201068058</v>
      </c>
      <c r="O519" s="22">
        <f t="shared" si="116"/>
        <v>2.5423970387070205</v>
      </c>
      <c r="P519" s="22">
        <f t="shared" ref="L519:AW525" si="118">P1470</f>
        <v>2.4766546252796311</v>
      </c>
      <c r="Q519" s="22">
        <f t="shared" si="118"/>
        <v>2.4248016610449814</v>
      </c>
      <c r="R519" s="22">
        <f t="shared" si="118"/>
        <v>2.375742862022205</v>
      </c>
      <c r="S519" s="22">
        <f t="shared" si="118"/>
        <v>2.0899610190432036</v>
      </c>
      <c r="T519" s="22">
        <f t="shared" si="118"/>
        <v>2.1239085866024059</v>
      </c>
      <c r="U519" s="22">
        <f t="shared" si="118"/>
        <v>2.1284444887699916</v>
      </c>
      <c r="V519" s="22">
        <f t="shared" si="118"/>
        <v>2.1257046992460693</v>
      </c>
      <c r="W519" s="22">
        <f t="shared" si="118"/>
        <v>2.1280982246019104</v>
      </c>
      <c r="X519" s="22">
        <f t="shared" si="118"/>
        <v>2.1375905373112407</v>
      </c>
      <c r="Y519" s="22">
        <f t="shared" si="118"/>
        <v>2.150019740845075</v>
      </c>
      <c r="Z519" s="22">
        <f t="shared" si="118"/>
        <v>2.1678836205860366</v>
      </c>
      <c r="AA519" s="22">
        <f t="shared" si="118"/>
        <v>2.1889321212771828</v>
      </c>
      <c r="AB519" s="22">
        <f t="shared" si="118"/>
        <v>2.2119067834393267</v>
      </c>
      <c r="AC519" s="22">
        <f t="shared" si="118"/>
        <v>2.2334627596437397</v>
      </c>
      <c r="AD519" s="22">
        <f t="shared" si="118"/>
        <v>2.2472522461613913</v>
      </c>
      <c r="AE519" s="22">
        <f t="shared" si="118"/>
        <v>2.2629885062929995</v>
      </c>
      <c r="AF519" s="22">
        <f t="shared" si="118"/>
        <v>2.28045852381985</v>
      </c>
      <c r="AG519" s="22">
        <f t="shared" si="118"/>
        <v>2.3065682321433685</v>
      </c>
      <c r="AH519" s="22">
        <f t="shared" si="118"/>
        <v>2.3248994018677847</v>
      </c>
      <c r="AI519" s="22">
        <f t="shared" si="118"/>
        <v>2.3461794871060611</v>
      </c>
      <c r="AJ519" s="22">
        <f t="shared" si="118"/>
        <v>2.3720811515048794</v>
      </c>
      <c r="AK519" s="22">
        <f t="shared" si="118"/>
        <v>2.3895235121571221</v>
      </c>
      <c r="AL519" s="22">
        <f t="shared" si="118"/>
        <v>2.4053898396529805</v>
      </c>
      <c r="AM519" s="22">
        <f t="shared" si="118"/>
        <v>2.4185676685049868</v>
      </c>
      <c r="AN519" s="22">
        <f t="shared" si="118"/>
        <v>2.4482341497606113</v>
      </c>
      <c r="AO519" s="22">
        <f t="shared" si="118"/>
        <v>2.4704721153865608</v>
      </c>
      <c r="AP519" s="22">
        <f t="shared" si="118"/>
        <v>2.4911884381787459</v>
      </c>
      <c r="AQ519" s="22">
        <f t="shared" si="118"/>
        <v>2.5117158743116157</v>
      </c>
      <c r="AR519" s="22">
        <f t="shared" si="118"/>
        <v>2.5323362792818838</v>
      </c>
      <c r="AS519" s="22">
        <f t="shared" si="118"/>
        <v>2.5517569758305245</v>
      </c>
      <c r="AT519" s="22">
        <f t="shared" si="118"/>
        <v>2.5059510717050237</v>
      </c>
      <c r="AU519" s="22">
        <f t="shared" si="118"/>
        <v>2.4478369654636136</v>
      </c>
      <c r="AV519" s="22">
        <f t="shared" si="118"/>
        <v>2.3897067346571679</v>
      </c>
      <c r="AW519" s="22">
        <f t="shared" si="118"/>
        <v>2.3270314767452223</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0.35516571939691521</v>
      </c>
      <c r="M520" s="22">
        <f t="shared" si="118"/>
        <v>0.36891582276573992</v>
      </c>
      <c r="N520" s="22">
        <f t="shared" si="118"/>
        <v>0.379170347917821</v>
      </c>
      <c r="O520" s="22">
        <f t="shared" si="118"/>
        <v>0.38707850955818868</v>
      </c>
      <c r="P520" s="22">
        <f t="shared" si="118"/>
        <v>0.39252728601928999</v>
      </c>
      <c r="Q520" s="22">
        <f t="shared" si="118"/>
        <v>0.3999671364536494</v>
      </c>
      <c r="R520" s="22">
        <f t="shared" si="118"/>
        <v>0.40776627193753157</v>
      </c>
      <c r="S520" s="22">
        <f t="shared" si="118"/>
        <v>0.37321311953085867</v>
      </c>
      <c r="T520" s="22">
        <f t="shared" si="118"/>
        <v>0.38841304242891805</v>
      </c>
      <c r="U520" s="22">
        <f t="shared" si="118"/>
        <v>0.39849167744131536</v>
      </c>
      <c r="V520" s="22">
        <f t="shared" si="118"/>
        <v>0.40731524933255242</v>
      </c>
      <c r="W520" s="22">
        <f t="shared" si="118"/>
        <v>0.41722759477210569</v>
      </c>
      <c r="X520" s="22">
        <f t="shared" si="118"/>
        <v>0.42869870273452282</v>
      </c>
      <c r="Y520" s="22">
        <f t="shared" si="118"/>
        <v>0.440979111565592</v>
      </c>
      <c r="Z520" s="22">
        <f t="shared" si="118"/>
        <v>0.45464165014975438</v>
      </c>
      <c r="AA520" s="22">
        <f t="shared" si="118"/>
        <v>0.469289070926172</v>
      </c>
      <c r="AB520" s="22">
        <f t="shared" si="118"/>
        <v>0.48470097215801394</v>
      </c>
      <c r="AC520" s="22">
        <f t="shared" si="118"/>
        <v>0.50016699741904436</v>
      </c>
      <c r="AD520" s="22">
        <f t="shared" si="118"/>
        <v>0.51994434889767294</v>
      </c>
      <c r="AE520" s="22">
        <f t="shared" si="118"/>
        <v>0.5409820221595476</v>
      </c>
      <c r="AF520" s="22">
        <f t="shared" si="118"/>
        <v>0.56331819030080266</v>
      </c>
      <c r="AG520" s="22">
        <f t="shared" si="118"/>
        <v>0.58880774036949401</v>
      </c>
      <c r="AH520" s="22">
        <f t="shared" si="118"/>
        <v>0.61339500017343807</v>
      </c>
      <c r="AI520" s="22">
        <f t="shared" si="118"/>
        <v>0.63986471341490092</v>
      </c>
      <c r="AJ520" s="22">
        <f t="shared" si="118"/>
        <v>0.66883363737205637</v>
      </c>
      <c r="AK520" s="22">
        <f t="shared" si="118"/>
        <v>0.69669250106616087</v>
      </c>
      <c r="AL520" s="22">
        <f t="shared" si="118"/>
        <v>0.72534590501203133</v>
      </c>
      <c r="AM520" s="22">
        <f t="shared" si="118"/>
        <v>0.75447618708840136</v>
      </c>
      <c r="AN520" s="22">
        <f t="shared" si="118"/>
        <v>0.78527953626699432</v>
      </c>
      <c r="AO520" s="22">
        <f t="shared" si="118"/>
        <v>0.81484783403237082</v>
      </c>
      <c r="AP520" s="22">
        <f t="shared" si="118"/>
        <v>0.84503547528450507</v>
      </c>
      <c r="AQ520" s="22">
        <f t="shared" si="118"/>
        <v>0.87631983022178062</v>
      </c>
      <c r="AR520" s="22">
        <f t="shared" si="118"/>
        <v>0.90885513896950187</v>
      </c>
      <c r="AS520" s="22">
        <f t="shared" si="118"/>
        <v>0.94222937960724962</v>
      </c>
      <c r="AT520" s="22">
        <f t="shared" si="118"/>
        <v>0.95214348685587957</v>
      </c>
      <c r="AU520" s="22">
        <f t="shared" si="118"/>
        <v>0.95719161531013108</v>
      </c>
      <c r="AV520" s="22">
        <f t="shared" si="118"/>
        <v>0.96189454806833219</v>
      </c>
      <c r="AW520" s="22">
        <f t="shared" si="118"/>
        <v>0.96435594361750065</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5.9533053152539019E-2</v>
      </c>
      <c r="T521" s="22">
        <f t="shared" si="118"/>
        <v>5.9622626433628173E-2</v>
      </c>
      <c r="U521" s="22">
        <f t="shared" si="118"/>
        <v>5.9722199774339783E-2</v>
      </c>
      <c r="V521" s="22">
        <f t="shared" si="118"/>
        <v>5.983442272336837E-2</v>
      </c>
      <c r="W521" s="22">
        <f t="shared" si="118"/>
        <v>5.9960597156867579E-2</v>
      </c>
      <c r="X521" s="22">
        <f t="shared" si="118"/>
        <v>6.0100418807922086E-2</v>
      </c>
      <c r="Y521" s="22">
        <f t="shared" si="118"/>
        <v>6.0186384074546649E-2</v>
      </c>
      <c r="Z521" s="22">
        <f t="shared" si="118"/>
        <v>6.0283905469555747E-2</v>
      </c>
      <c r="AA521" s="22">
        <f t="shared" si="118"/>
        <v>6.0392101130913527E-2</v>
      </c>
      <c r="AB521" s="22">
        <f t="shared" si="118"/>
        <v>6.0510302677043659E-2</v>
      </c>
      <c r="AC521" s="22">
        <f t="shared" si="118"/>
        <v>6.0637484104422316E-2</v>
      </c>
      <c r="AD521" s="22">
        <f t="shared" si="118"/>
        <v>6.0722267332521125E-2</v>
      </c>
      <c r="AE521" s="22">
        <f t="shared" si="118"/>
        <v>6.0815693530942252E-2</v>
      </c>
      <c r="AF521" s="22">
        <f t="shared" si="118"/>
        <v>6.0917438947275838E-2</v>
      </c>
      <c r="AG521" s="22">
        <f t="shared" si="118"/>
        <v>6.1028672702169356E-2</v>
      </c>
      <c r="AH521" s="22">
        <f t="shared" si="118"/>
        <v>6.1145817503656337E-2</v>
      </c>
      <c r="AI521" s="22">
        <f t="shared" si="118"/>
        <v>6.1220417018935484E-2</v>
      </c>
      <c r="AJ521" s="22">
        <f t="shared" si="118"/>
        <v>6.1302728119439355E-2</v>
      </c>
      <c r="AK521" s="22">
        <f t="shared" si="118"/>
        <v>6.1389674469168841E-2</v>
      </c>
      <c r="AL521" s="22">
        <f t="shared" si="118"/>
        <v>6.1482543590372467E-2</v>
      </c>
      <c r="AM521" s="22">
        <f t="shared" si="118"/>
        <v>6.1580890323504577E-2</v>
      </c>
      <c r="AN521" s="22">
        <f t="shared" si="118"/>
        <v>6.1639213186725099E-2</v>
      </c>
      <c r="AO521" s="22">
        <f t="shared" si="118"/>
        <v>6.1701105053193442E-2</v>
      </c>
      <c r="AP521" s="22">
        <f t="shared" si="118"/>
        <v>6.1767811324277284E-2</v>
      </c>
      <c r="AQ521" s="22">
        <f t="shared" si="118"/>
        <v>6.1839527340479886E-2</v>
      </c>
      <c r="AR521" s="22">
        <f t="shared" si="118"/>
        <v>6.1916211063779515E-2</v>
      </c>
      <c r="AS521" s="22">
        <f t="shared" si="118"/>
        <v>6.1949982934671022E-2</v>
      </c>
      <c r="AT521" s="22">
        <f t="shared" si="118"/>
        <v>6.1970279607974715E-2</v>
      </c>
      <c r="AU521" s="22">
        <f t="shared" si="118"/>
        <v>6.19907354661028E-2</v>
      </c>
      <c r="AV521" s="22">
        <f t="shared" si="118"/>
        <v>6.2014540117516635E-2</v>
      </c>
      <c r="AW521" s="22">
        <f t="shared" si="118"/>
        <v>6.2040237192478087E-2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4.8451812868114626E-2</v>
      </c>
      <c r="T522" s="22">
        <f t="shared" si="118"/>
        <v>4.8524713343119572E-2</v>
      </c>
      <c r="U522" s="22">
        <f t="shared" si="118"/>
        <v>4.8605752507337306E-2</v>
      </c>
      <c r="V522" s="22">
        <f t="shared" si="118"/>
        <v>4.8697086733248914E-2</v>
      </c>
      <c r="W522" s="22">
        <f t="shared" si="118"/>
        <v>4.8799775571077862E-2</v>
      </c>
      <c r="X522" s="22">
        <f t="shared" si="118"/>
        <v>4.8913571388914487E-2</v>
      </c>
      <c r="Y522" s="22">
        <f t="shared" si="118"/>
        <v>4.8983535430586901E-2</v>
      </c>
      <c r="Z522" s="22">
        <f t="shared" si="118"/>
        <v>4.9062904589926196E-2</v>
      </c>
      <c r="AA522" s="22">
        <f t="shared" si="118"/>
        <v>4.9150961151107717E-2</v>
      </c>
      <c r="AB522" s="22">
        <f t="shared" si="118"/>
        <v>4.9247161142382222E-2</v>
      </c>
      <c r="AC522" s="22">
        <f t="shared" si="118"/>
        <v>4.9350669536347196E-2</v>
      </c>
      <c r="AD522" s="22">
        <f t="shared" si="118"/>
        <v>4.9419671559335535E-2</v>
      </c>
      <c r="AE522" s="22">
        <f t="shared" si="118"/>
        <v>4.9495707785317124E-2</v>
      </c>
      <c r="AF522" s="22">
        <f t="shared" si="118"/>
        <v>4.9578514723838341E-2</v>
      </c>
      <c r="AG522" s="22">
        <f t="shared" si="118"/>
        <v>4.9669043880186323E-2</v>
      </c>
      <c r="AH522" s="22">
        <f t="shared" si="118"/>
        <v>4.9764383824965848E-2</v>
      </c>
      <c r="AI522" s="22">
        <f t="shared" si="118"/>
        <v>4.9825097690003088E-2</v>
      </c>
      <c r="AJ522" s="22">
        <f t="shared" si="118"/>
        <v>4.9892087737168356E-2</v>
      </c>
      <c r="AK522" s="22">
        <f t="shared" si="118"/>
        <v>4.9962850247128418E-2</v>
      </c>
      <c r="AL522" s="22">
        <f t="shared" si="118"/>
        <v>5.0038433087979103E-2</v>
      </c>
      <c r="AM522" s="22">
        <f t="shared" si="118"/>
        <v>5.0118473960361357E-2</v>
      </c>
      <c r="AN522" s="22">
        <f t="shared" si="118"/>
        <v>5.0165940843127331E-2</v>
      </c>
      <c r="AO522" s="22">
        <f t="shared" si="118"/>
        <v>5.0216312409398237E-2</v>
      </c>
      <c r="AP522" s="22">
        <f t="shared" si="118"/>
        <v>5.0270602246598461E-2</v>
      </c>
      <c r="AQ522" s="22">
        <f t="shared" si="118"/>
        <v>5.0328969335344809E-2</v>
      </c>
      <c r="AR522" s="22">
        <f t="shared" si="118"/>
        <v>5.0391379462401874E-2</v>
      </c>
      <c r="AS522" s="22">
        <f t="shared" si="118"/>
        <v>5.0418865174657372E-2</v>
      </c>
      <c r="AT522" s="22">
        <f t="shared" si="118"/>
        <v>5.0435383907775841E-2</v>
      </c>
      <c r="AU522" s="22">
        <f t="shared" si="118"/>
        <v>5.0452032195703198E-2</v>
      </c>
      <c r="AV522" s="22">
        <f t="shared" si="118"/>
        <v>5.0471405946159772E-2</v>
      </c>
      <c r="AW522" s="22">
        <f t="shared" si="118"/>
        <v>5.0492319872144718E-2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7.2140927380493743E-3</v>
      </c>
      <c r="L523" s="22">
        <f t="shared" si="118"/>
        <v>7.2328458969643629E-3</v>
      </c>
      <c r="M523" s="22">
        <f t="shared" si="118"/>
        <v>7.2587152169743159E-3</v>
      </c>
      <c r="N523" s="22">
        <f t="shared" si="118"/>
        <v>7.2902308808567339E-3</v>
      </c>
      <c r="O523" s="22">
        <f t="shared" si="118"/>
        <v>7.3273479389297461E-3</v>
      </c>
      <c r="P523" s="22">
        <f t="shared" si="118"/>
        <v>7.3698404773103405E-3</v>
      </c>
      <c r="Q523" s="22">
        <f t="shared" si="118"/>
        <v>7.4155715935563127E-3</v>
      </c>
      <c r="R523" s="22">
        <f t="shared" si="118"/>
        <v>7.4643602602570466E-3</v>
      </c>
      <c r="S523" s="22">
        <f t="shared" si="118"/>
        <v>7.5086060518870686E-3</v>
      </c>
      <c r="T523" s="22">
        <f t="shared" si="118"/>
        <v>7.5302183985576495E-3</v>
      </c>
      <c r="U523" s="22">
        <f t="shared" si="118"/>
        <v>7.5531198022373361E-3</v>
      </c>
      <c r="V523" s="22">
        <f t="shared" si="118"/>
        <v>7.5778528986263022E-3</v>
      </c>
      <c r="W523" s="22">
        <f t="shared" si="118"/>
        <v>7.6046941828391288E-3</v>
      </c>
      <c r="X523" s="22">
        <f t="shared" si="118"/>
        <v>7.63360928511267E-3</v>
      </c>
      <c r="Y523" s="22">
        <f t="shared" si="118"/>
        <v>7.6518706820358868E-3</v>
      </c>
      <c r="Z523" s="22">
        <f t="shared" si="118"/>
        <v>7.6719056460518853E-3</v>
      </c>
      <c r="AA523" s="22">
        <f t="shared" si="118"/>
        <v>7.6935629291402302E-3</v>
      </c>
      <c r="AB523" s="22">
        <f t="shared" si="118"/>
        <v>7.7167304504399828E-3</v>
      </c>
      <c r="AC523" s="22">
        <f t="shared" si="118"/>
        <v>7.7412282077326386E-3</v>
      </c>
      <c r="AD523" s="22">
        <f t="shared" si="118"/>
        <v>7.7574695759522879E-3</v>
      </c>
      <c r="AE523" s="22">
        <f t="shared" si="118"/>
        <v>7.7750387618441127E-3</v>
      </c>
      <c r="AF523" s="22">
        <f t="shared" si="118"/>
        <v>7.7938832208585716E-3</v>
      </c>
      <c r="AG523" s="22">
        <f t="shared" si="118"/>
        <v>7.8142269323919957E-3</v>
      </c>
      <c r="AH523" s="22">
        <f t="shared" si="118"/>
        <v>7.8354114800063077E-3</v>
      </c>
      <c r="AI523" s="22">
        <f t="shared" si="118"/>
        <v>7.8484807490541032E-3</v>
      </c>
      <c r="AJ523" s="22">
        <f t="shared" si="118"/>
        <v>7.8627709579553399E-3</v>
      </c>
      <c r="AK523" s="22">
        <f t="shared" si="118"/>
        <v>7.8777182590411693E-3</v>
      </c>
      <c r="AL523" s="22">
        <f t="shared" si="118"/>
        <v>7.8935651065519113E-3</v>
      </c>
      <c r="AM523" s="22">
        <f t="shared" si="118"/>
        <v>7.9102334488757396E-3</v>
      </c>
      <c r="AN523" s="22">
        <f t="shared" si="118"/>
        <v>7.9193860887941704E-3</v>
      </c>
      <c r="AO523" s="22">
        <f t="shared" si="118"/>
        <v>7.9290467345807074E-3</v>
      </c>
      <c r="AP523" s="22">
        <f t="shared" si="118"/>
        <v>7.9394467167043584E-3</v>
      </c>
      <c r="AQ523" s="22">
        <f t="shared" si="118"/>
        <v>7.95062391653731E-3</v>
      </c>
      <c r="AR523" s="22">
        <f t="shared" si="118"/>
        <v>7.9625724210610899E-3</v>
      </c>
      <c r="AS523" s="22">
        <f t="shared" si="118"/>
        <v>7.9665912066544317E-3</v>
      </c>
      <c r="AT523" s="22">
        <f t="shared" si="118"/>
        <v>7.9680657528091153E-3</v>
      </c>
      <c r="AU523" s="22">
        <f t="shared" si="118"/>
        <v>7.9694827773169712E-3</v>
      </c>
      <c r="AV523" s="22">
        <f t="shared" si="118"/>
        <v>7.9714233641309858E-3</v>
      </c>
      <c r="AW523" s="22">
        <f t="shared" si="118"/>
        <v>7.9736256463651504E-3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8.7045671471293523E-2</v>
      </c>
      <c r="L524" s="22">
        <f t="shared" si="118"/>
        <v>8.7271948200639313E-2</v>
      </c>
      <c r="M524" s="22">
        <f t="shared" si="118"/>
        <v>8.7584088952434094E-2</v>
      </c>
      <c r="N524" s="22">
        <f t="shared" si="118"/>
        <v>8.7964358824768801E-2</v>
      </c>
      <c r="O524" s="22">
        <f t="shared" si="118"/>
        <v>8.8412215452112058E-2</v>
      </c>
      <c r="P524" s="22">
        <f t="shared" si="118"/>
        <v>8.8924932944132923E-2</v>
      </c>
      <c r="Q524" s="22">
        <f t="shared" si="118"/>
        <v>8.9476727309038565E-2</v>
      </c>
      <c r="R524" s="22">
        <f t="shared" si="118"/>
        <v>9.0065414259340074E-2</v>
      </c>
      <c r="S524" s="22">
        <f t="shared" si="118"/>
        <v>9.0599286609206187E-2</v>
      </c>
      <c r="T524" s="22">
        <f t="shared" si="118"/>
        <v>9.0860062467837524E-2</v>
      </c>
      <c r="U524" s="22">
        <f t="shared" si="118"/>
        <v>9.1136392164906599E-2</v>
      </c>
      <c r="V524" s="22">
        <f t="shared" si="118"/>
        <v>9.1434823175002525E-2</v>
      </c>
      <c r="W524" s="22">
        <f t="shared" si="118"/>
        <v>9.175869170460077E-2</v>
      </c>
      <c r="X524" s="22">
        <f t="shared" si="118"/>
        <v>9.210758304609773E-2</v>
      </c>
      <c r="Y524" s="22">
        <f t="shared" si="118"/>
        <v>9.2327926146041697E-2</v>
      </c>
      <c r="Z524" s="22">
        <f t="shared" si="118"/>
        <v>9.2569669211871403E-2</v>
      </c>
      <c r="AA524" s="22">
        <f t="shared" si="118"/>
        <v>9.2830987275988583E-2</v>
      </c>
      <c r="AB524" s="22">
        <f t="shared" si="118"/>
        <v>9.3110527964067921E-2</v>
      </c>
      <c r="AC524" s="22">
        <f t="shared" si="118"/>
        <v>9.340611935864937E-2</v>
      </c>
      <c r="AD524" s="22">
        <f t="shared" si="118"/>
        <v>9.360208867227289E-2</v>
      </c>
      <c r="AE524" s="22">
        <f t="shared" si="118"/>
        <v>9.381407951279698E-2</v>
      </c>
      <c r="AF524" s="22">
        <f t="shared" si="118"/>
        <v>9.4041457874565929E-2</v>
      </c>
      <c r="AG524" s="22">
        <f t="shared" si="118"/>
        <v>9.4286926306279495E-2</v>
      </c>
      <c r="AH524" s="22">
        <f t="shared" si="118"/>
        <v>9.4542540316088011E-2</v>
      </c>
      <c r="AI524" s="22">
        <f t="shared" si="118"/>
        <v>9.4700234892691387E-2</v>
      </c>
      <c r="AJ524" s="22">
        <f t="shared" si="118"/>
        <v>9.4872661402086347E-2</v>
      </c>
      <c r="AK524" s="22">
        <f t="shared" si="118"/>
        <v>9.5053016424809761E-2</v>
      </c>
      <c r="AL524" s="22">
        <f t="shared" si="118"/>
        <v>9.5244225428126342E-2</v>
      </c>
      <c r="AM524" s="22">
        <f t="shared" si="118"/>
        <v>9.5445346636651732E-2</v>
      </c>
      <c r="AN524" s="22">
        <f t="shared" si="118"/>
        <v>9.5555782933544969E-2</v>
      </c>
      <c r="AO524" s="22">
        <f t="shared" si="118"/>
        <v>9.5672348859416764E-2</v>
      </c>
      <c r="AP524" s="22">
        <f t="shared" si="118"/>
        <v>9.5797835661446368E-2</v>
      </c>
      <c r="AQ524" s="22">
        <f t="shared" si="118"/>
        <v>9.5932700418520603E-2</v>
      </c>
      <c r="AR524" s="22">
        <f t="shared" si="118"/>
        <v>9.6076871783807402E-2</v>
      </c>
      <c r="AS524" s="22">
        <f t="shared" si="118"/>
        <v>9.6125362689479618E-2</v>
      </c>
      <c r="AT524" s="22">
        <f t="shared" si="118"/>
        <v>9.6143154650965387E-2</v>
      </c>
      <c r="AU524" s="22">
        <f t="shared" si="118"/>
        <v>9.616025255284387E-2</v>
      </c>
      <c r="AV524" s="22">
        <f t="shared" si="118"/>
        <v>9.6183667788606389E-2</v>
      </c>
      <c r="AW524" s="22">
        <f t="shared" si="118"/>
        <v>9.6210240656852353E-2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0.12395129293471778</v>
      </c>
      <c r="M527" s="22">
        <f t="shared" si="119"/>
        <v>0.12400689511310994</v>
      </c>
      <c r="N527" s="22">
        <f t="shared" si="119"/>
        <v>0.12286841678965586</v>
      </c>
      <c r="O527" s="22">
        <f t="shared" si="119"/>
        <v>0.12100901910045002</v>
      </c>
      <c r="P527" s="22">
        <f t="shared" si="119"/>
        <v>0.11845842648899831</v>
      </c>
      <c r="Q527" s="22">
        <f t="shared" si="119"/>
        <v>0.11660641339960404</v>
      </c>
      <c r="R527" s="22">
        <f t="shared" si="119"/>
        <v>0.11491827863139022</v>
      </c>
      <c r="S527" s="22">
        <f t="shared" si="119"/>
        <v>0.101467076990198</v>
      </c>
      <c r="T527" s="22">
        <f t="shared" si="119"/>
        <v>0.10275021191947765</v>
      </c>
      <c r="U527" s="22">
        <f t="shared" si="119"/>
        <v>0.10258663770926492</v>
      </c>
      <c r="V527" s="22">
        <f t="shared" si="119"/>
        <v>0.10207952624312924</v>
      </c>
      <c r="W527" s="22">
        <f t="shared" si="119"/>
        <v>0.10184317730738571</v>
      </c>
      <c r="X527" s="22">
        <f t="shared" si="119"/>
        <v>0.10197243584744421</v>
      </c>
      <c r="Y527" s="22">
        <f t="shared" si="119"/>
        <v>0.10229579128224912</v>
      </c>
      <c r="Z527" s="22">
        <f t="shared" si="119"/>
        <v>0.10289814522109636</v>
      </c>
      <c r="AA527" s="22">
        <f t="shared" si="119"/>
        <v>0.10366727555543398</v>
      </c>
      <c r="AB527" s="22">
        <f t="shared" si="119"/>
        <v>0.10454036147091289</v>
      </c>
      <c r="AC527" s="22">
        <f t="shared" si="119"/>
        <v>0.10535261602600154</v>
      </c>
      <c r="AD527" s="22">
        <f t="shared" si="119"/>
        <v>0.10675302526148493</v>
      </c>
      <c r="AE527" s="22">
        <f t="shared" si="119"/>
        <v>0.10830076093311568</v>
      </c>
      <c r="AF527" s="22">
        <f t="shared" si="119"/>
        <v>0.10998945808492858</v>
      </c>
      <c r="AG527" s="22">
        <f t="shared" si="119"/>
        <v>0.11217308101064093</v>
      </c>
      <c r="AH527" s="22">
        <f t="shared" si="119"/>
        <v>0.11402741546889351</v>
      </c>
      <c r="AI527" s="22">
        <f t="shared" si="119"/>
        <v>0.1161211775765659</v>
      </c>
      <c r="AJ527" s="22">
        <f t="shared" si="119"/>
        <v>0.11852454053029134</v>
      </c>
      <c r="AK527" s="22">
        <f t="shared" si="119"/>
        <v>0.12056169864441726</v>
      </c>
      <c r="AL527" s="22">
        <f t="shared" si="119"/>
        <v>0.12258841732257759</v>
      </c>
      <c r="AM527" s="22">
        <f t="shared" si="119"/>
        <v>0.12454656550373072</v>
      </c>
      <c r="AN527" s="22">
        <f t="shared" si="119"/>
        <v>0.12682113310417009</v>
      </c>
      <c r="AO527" s="22">
        <f t="shared" si="119"/>
        <v>0.1287411275075494</v>
      </c>
      <c r="AP527" s="22">
        <f t="shared" si="119"/>
        <v>0.13062302866024528</v>
      </c>
      <c r="AQ527" s="22">
        <f t="shared" si="119"/>
        <v>0.1325401695346235</v>
      </c>
      <c r="AR527" s="22">
        <f t="shared" si="119"/>
        <v>0.13450980913093183</v>
      </c>
      <c r="AS527" s="22">
        <f t="shared" si="119"/>
        <v>0.13648147598617866</v>
      </c>
      <c r="AT527" s="22">
        <f t="shared" si="119"/>
        <v>0.13486341024302007</v>
      </c>
      <c r="AU527" s="22">
        <f t="shared" si="119"/>
        <v>0.13255678635655244</v>
      </c>
      <c r="AV527" s="22">
        <f t="shared" si="119"/>
        <v>0.13024204261164679</v>
      </c>
      <c r="AW527" s="22">
        <f t="shared" si="119"/>
        <v>0.127659987048893</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3.1446916354757506E-2</v>
      </c>
      <c r="M528" s="22">
        <f t="shared" si="119"/>
        <v>3.1461022839745618E-2</v>
      </c>
      <c r="N528" s="22">
        <f t="shared" si="119"/>
        <v>3.1172186541537576E-2</v>
      </c>
      <c r="O528" s="22">
        <f t="shared" si="119"/>
        <v>3.0700450247237832E-2</v>
      </c>
      <c r="P528" s="22">
        <f t="shared" si="119"/>
        <v>3.0053355161673637E-2</v>
      </c>
      <c r="Q528" s="22">
        <f t="shared" si="119"/>
        <v>2.9583492368545915E-2</v>
      </c>
      <c r="R528" s="22">
        <f t="shared" si="119"/>
        <v>2.9155206131309681E-2</v>
      </c>
      <c r="S528" s="22">
        <f t="shared" si="119"/>
        <v>2.5742584908356129E-2</v>
      </c>
      <c r="T528" s="22">
        <f t="shared" si="119"/>
        <v>2.6068121139867468E-2</v>
      </c>
      <c r="U528" s="22">
        <f t="shared" si="119"/>
        <v>2.6026621738089832E-2</v>
      </c>
      <c r="V528" s="22">
        <f t="shared" si="119"/>
        <v>2.5897965622606579E-2</v>
      </c>
      <c r="W528" s="22">
        <f t="shared" si="119"/>
        <v>2.5838002995054343E-2</v>
      </c>
      <c r="X528" s="22">
        <f t="shared" si="119"/>
        <v>2.5870796380271382E-2</v>
      </c>
      <c r="Y528" s="22">
        <f t="shared" si="119"/>
        <v>2.5952832888890311E-2</v>
      </c>
      <c r="Z528" s="22">
        <f t="shared" si="119"/>
        <v>2.6105652383406307E-2</v>
      </c>
      <c r="AA528" s="22">
        <f t="shared" si="119"/>
        <v>2.6300783686333176E-2</v>
      </c>
      <c r="AB528" s="22">
        <f t="shared" si="119"/>
        <v>2.6522288917174477E-2</v>
      </c>
      <c r="AC528" s="22">
        <f t="shared" si="119"/>
        <v>2.6728360999585882E-2</v>
      </c>
      <c r="AD528" s="22">
        <f t="shared" si="119"/>
        <v>2.7083650170420671E-2</v>
      </c>
      <c r="AE528" s="22">
        <f t="shared" si="119"/>
        <v>2.7476316620706768E-2</v>
      </c>
      <c r="AF528" s="22">
        <f t="shared" si="119"/>
        <v>2.7904745536809689E-2</v>
      </c>
      <c r="AG528" s="22">
        <f t="shared" si="119"/>
        <v>2.8458739011741598E-2</v>
      </c>
      <c r="AH528" s="22">
        <f t="shared" si="119"/>
        <v>2.892919074501336E-2</v>
      </c>
      <c r="AI528" s="22">
        <f t="shared" si="119"/>
        <v>2.9460386187253818E-2</v>
      </c>
      <c r="AJ528" s="22">
        <f t="shared" si="119"/>
        <v>3.0070128546421729E-2</v>
      </c>
      <c r="AK528" s="22">
        <f t="shared" si="119"/>
        <v>3.058696333934376E-2</v>
      </c>
      <c r="AL528" s="22">
        <f t="shared" si="119"/>
        <v>3.1101149607495868E-2</v>
      </c>
      <c r="AM528" s="22">
        <f t="shared" si="119"/>
        <v>3.1597939278704669E-2</v>
      </c>
      <c r="AN528" s="22">
        <f t="shared" si="119"/>
        <v>3.2175005764908497E-2</v>
      </c>
      <c r="AO528" s="22">
        <f t="shared" si="119"/>
        <v>3.2662115676996874E-2</v>
      </c>
      <c r="AP528" s="22">
        <f t="shared" si="119"/>
        <v>3.3139561185918813E-2</v>
      </c>
      <c r="AQ528" s="22">
        <f t="shared" si="119"/>
        <v>3.362594714680274E-2</v>
      </c>
      <c r="AR528" s="22">
        <f t="shared" si="119"/>
        <v>3.4125652233919085E-2</v>
      </c>
      <c r="AS528" s="22">
        <f t="shared" si="119"/>
        <v>3.4625871644369692E-2</v>
      </c>
      <c r="AT528" s="22">
        <f t="shared" si="119"/>
        <v>3.4215362186365041E-2</v>
      </c>
      <c r="AU528" s="22">
        <f t="shared" si="119"/>
        <v>3.3630162897981368E-2</v>
      </c>
      <c r="AV528" s="22">
        <f t="shared" si="119"/>
        <v>3.3042903570504364E-2</v>
      </c>
      <c r="AW528" s="22">
        <f t="shared" si="119"/>
        <v>3.2387826214046143E-2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0.15700744358616767</v>
      </c>
      <c r="L529" s="22">
        <f t="shared" si="119"/>
        <v>0.16019971617730661</v>
      </c>
      <c r="M529" s="22">
        <f t="shared" si="119"/>
        <v>0.16393118028621731</v>
      </c>
      <c r="N529" s="22">
        <f t="shared" si="119"/>
        <v>0.1667959170810015</v>
      </c>
      <c r="O529" s="22">
        <f t="shared" si="119"/>
        <v>0.16909558154641688</v>
      </c>
      <c r="P529" s="22">
        <f t="shared" si="119"/>
        <v>0.17081649742586288</v>
      </c>
      <c r="Q529" s="22">
        <f t="shared" si="119"/>
        <v>0.17302318661183388</v>
      </c>
      <c r="R529" s="22">
        <f t="shared" si="119"/>
        <v>0.17531753251219057</v>
      </c>
      <c r="S529" s="22">
        <f t="shared" si="119"/>
        <v>0.16751439167232346</v>
      </c>
      <c r="T529" s="22">
        <f t="shared" si="119"/>
        <v>0.17168381150374643</v>
      </c>
      <c r="U529" s="22">
        <f t="shared" si="119"/>
        <v>0.17462960888598014</v>
      </c>
      <c r="V529" s="22">
        <f t="shared" si="119"/>
        <v>0.17727621979362421</v>
      </c>
      <c r="W529" s="22">
        <f t="shared" si="119"/>
        <v>0.18017914577695479</v>
      </c>
      <c r="X529" s="22">
        <f t="shared" si="119"/>
        <v>0.18344712511248185</v>
      </c>
      <c r="Y529" s="22">
        <f t="shared" si="119"/>
        <v>0.18678041815930246</v>
      </c>
      <c r="Z529" s="22">
        <f t="shared" si="119"/>
        <v>0.19043038479102564</v>
      </c>
      <c r="AA529" s="22">
        <f t="shared" si="119"/>
        <v>0.19430192770741841</v>
      </c>
      <c r="AB529" s="22">
        <f t="shared" si="119"/>
        <v>0.19834211958597051</v>
      </c>
      <c r="AC529" s="22">
        <f t="shared" si="119"/>
        <v>0.20238480959489014</v>
      </c>
      <c r="AD529" s="22">
        <f t="shared" si="119"/>
        <v>0.20700075173319599</v>
      </c>
      <c r="AE529" s="22">
        <f t="shared" si="119"/>
        <v>0.21187069073400747</v>
      </c>
      <c r="AF529" s="22">
        <f t="shared" si="119"/>
        <v>0.21699955400027579</v>
      </c>
      <c r="AG529" s="22">
        <f t="shared" si="119"/>
        <v>0.22280537751825527</v>
      </c>
      <c r="AH529" s="22">
        <f t="shared" si="119"/>
        <v>0.22836017500620498</v>
      </c>
      <c r="AI529" s="22">
        <f t="shared" si="119"/>
        <v>0.23419825655889057</v>
      </c>
      <c r="AJ529" s="22">
        <f t="shared" si="119"/>
        <v>0.24054720814583372</v>
      </c>
      <c r="AK529" s="22">
        <f t="shared" si="119"/>
        <v>0.24659501477586243</v>
      </c>
      <c r="AL529" s="22">
        <f t="shared" si="119"/>
        <v>0.25276864724471049</v>
      </c>
      <c r="AM529" s="22">
        <f t="shared" si="119"/>
        <v>0.25899622855652998</v>
      </c>
      <c r="AN529" s="22">
        <f t="shared" si="119"/>
        <v>0.26566268994922193</v>
      </c>
      <c r="AO529" s="22">
        <f t="shared" si="119"/>
        <v>0.2720161807302261</v>
      </c>
      <c r="AP529" s="22">
        <f t="shared" si="119"/>
        <v>0.27846485675721011</v>
      </c>
      <c r="AQ529" s="22">
        <f t="shared" si="119"/>
        <v>0.28511150165656601</v>
      </c>
      <c r="AR529" s="22">
        <f t="shared" si="119"/>
        <v>0.29198740104317844</v>
      </c>
      <c r="AS529" s="22">
        <f t="shared" si="119"/>
        <v>0.29890694265276063</v>
      </c>
      <c r="AT529" s="22">
        <f t="shared" si="119"/>
        <v>0.3007369186945249</v>
      </c>
      <c r="AU529" s="22">
        <f t="shared" si="119"/>
        <v>0.30151646692611195</v>
      </c>
      <c r="AV529" s="22">
        <f t="shared" si="119"/>
        <v>0.30222207208780622</v>
      </c>
      <c r="AW529" s="22">
        <f t="shared" si="119"/>
        <v>0.30245121413667359</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0.78620275218739066</v>
      </c>
      <c r="L530" s="22">
        <f t="shared" si="119"/>
        <v>0.79655563720176403</v>
      </c>
      <c r="M530" s="22">
        <f t="shared" si="119"/>
        <v>0.81318534024672162</v>
      </c>
      <c r="N530" s="22">
        <f t="shared" si="119"/>
        <v>0.81796021384654105</v>
      </c>
      <c r="O530" s="22">
        <f t="shared" si="119"/>
        <v>0.81503229757580664</v>
      </c>
      <c r="P530" s="22">
        <f t="shared" si="119"/>
        <v>0.80443274266431941</v>
      </c>
      <c r="Q530" s="22">
        <f t="shared" si="119"/>
        <v>0.7999705721751077</v>
      </c>
      <c r="R530" s="22">
        <f t="shared" si="119"/>
        <v>0.79652072541357855</v>
      </c>
      <c r="S530" s="22">
        <f t="shared" si="119"/>
        <v>0.67142556402210918</v>
      </c>
      <c r="T530" s="22">
        <f t="shared" si="119"/>
        <v>0.698017439049614</v>
      </c>
      <c r="U530" s="22">
        <f t="shared" si="119"/>
        <v>0.70961824723891676</v>
      </c>
      <c r="V530" s="22">
        <f t="shared" si="119"/>
        <v>0.71745642327771375</v>
      </c>
      <c r="W530" s="22">
        <f t="shared" si="119"/>
        <v>0.72807175787186651</v>
      </c>
      <c r="X530" s="22">
        <f t="shared" si="119"/>
        <v>0.74263868915766529</v>
      </c>
      <c r="Y530" s="22">
        <f t="shared" si="119"/>
        <v>0.76008333515656301</v>
      </c>
      <c r="Z530" s="22">
        <f t="shared" si="119"/>
        <v>0.78080233820176337</v>
      </c>
      <c r="AA530" s="22">
        <f t="shared" si="119"/>
        <v>0.80365039081916612</v>
      </c>
      <c r="AB530" s="22">
        <f t="shared" si="119"/>
        <v>0.82798969048563331</v>
      </c>
      <c r="AC530" s="22">
        <f t="shared" si="119"/>
        <v>0.85195015744544678</v>
      </c>
      <c r="AD530" s="22">
        <f t="shared" si="119"/>
        <v>0.88375858967920196</v>
      </c>
      <c r="AE530" s="22">
        <f t="shared" si="119"/>
        <v>0.91786917326087925</v>
      </c>
      <c r="AF530" s="22">
        <f t="shared" si="119"/>
        <v>0.95429145264310511</v>
      </c>
      <c r="AG530" s="22">
        <f t="shared" si="119"/>
        <v>0.99747902653271348</v>
      </c>
      <c r="AH530" s="22">
        <f t="shared" si="119"/>
        <v>1.0373867294252066</v>
      </c>
      <c r="AI530" s="22">
        <f t="shared" si="119"/>
        <v>1.0815722110934196</v>
      </c>
      <c r="AJ530" s="22">
        <f t="shared" si="119"/>
        <v>1.1305826291585863</v>
      </c>
      <c r="AK530" s="22">
        <f t="shared" si="119"/>
        <v>1.1758235212483361</v>
      </c>
      <c r="AL530" s="22">
        <f t="shared" si="119"/>
        <v>1.2218182420668209</v>
      </c>
      <c r="AM530" s="22">
        <f t="shared" si="119"/>
        <v>1.2678145661383233</v>
      </c>
      <c r="AN530" s="22">
        <f t="shared" si="119"/>
        <v>1.3194491845421654</v>
      </c>
      <c r="AO530" s="22">
        <f t="shared" si="119"/>
        <v>1.3672989071660318</v>
      </c>
      <c r="AP530" s="22">
        <f t="shared" si="119"/>
        <v>1.4155860288375828</v>
      </c>
      <c r="AQ530" s="22">
        <f t="shared" si="119"/>
        <v>1.465347325066084</v>
      </c>
      <c r="AR530" s="22">
        <f t="shared" si="119"/>
        <v>1.5168773408498712</v>
      </c>
      <c r="AS530" s="22">
        <f t="shared" si="119"/>
        <v>1.5699643496329094</v>
      </c>
      <c r="AT530" s="22">
        <f t="shared" si="119"/>
        <v>1.571899806129051</v>
      </c>
      <c r="AU530" s="22">
        <f t="shared" si="119"/>
        <v>1.5634634278695607</v>
      </c>
      <c r="AV530" s="22">
        <f t="shared" si="119"/>
        <v>1.5544246150393388</v>
      </c>
      <c r="AW530" s="22">
        <f t="shared" si="119"/>
        <v>1.5408492188425149</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1.0836040032789309</v>
      </c>
      <c r="M532" s="22">
        <f t="shared" si="119"/>
        <v>1.0921513426512339</v>
      </c>
      <c r="N532" s="22">
        <f t="shared" si="119"/>
        <v>1.0976439186771809</v>
      </c>
      <c r="O532" s="22">
        <f t="shared" si="119"/>
        <v>1.1012937605673541</v>
      </c>
      <c r="P532" s="22">
        <f t="shared" si="119"/>
        <v>1.1030649457277466</v>
      </c>
      <c r="Q532" s="22">
        <f t="shared" si="119"/>
        <v>1.1069781529146336</v>
      </c>
      <c r="R532" s="22">
        <f t="shared" si="119"/>
        <v>1.1114672588381174</v>
      </c>
      <c r="S532" s="22">
        <f t="shared" si="119"/>
        <v>1.0780569787302119</v>
      </c>
      <c r="T532" s="22">
        <f t="shared" si="119"/>
        <v>1.0893929251011998</v>
      </c>
      <c r="U532" s="22">
        <f t="shared" si="119"/>
        <v>1.0962450477482062</v>
      </c>
      <c r="V532" s="22">
        <f t="shared" si="119"/>
        <v>1.1021104775661175</v>
      </c>
      <c r="W532" s="22">
        <f t="shared" si="119"/>
        <v>1.1090468544378038</v>
      </c>
      <c r="X532" s="22">
        <f t="shared" si="119"/>
        <v>1.1174289823883965</v>
      </c>
      <c r="Y532" s="22">
        <f t="shared" si="119"/>
        <v>1.1258258810432944</v>
      </c>
      <c r="Z532" s="22">
        <f t="shared" si="119"/>
        <v>1.1354454550929944</v>
      </c>
      <c r="AA532" s="22">
        <f t="shared" si="119"/>
        <v>1.1459214415814314</v>
      </c>
      <c r="AB532" s="22">
        <f t="shared" si="119"/>
        <v>1.1570474674598534</v>
      </c>
      <c r="AC532" s="22">
        <f t="shared" si="119"/>
        <v>1.1682158220769698</v>
      </c>
      <c r="AD532" s="22">
        <f t="shared" si="119"/>
        <v>1.1812122029945036</v>
      </c>
      <c r="AE532" s="22">
        <f t="shared" si="119"/>
        <v>1.1951188465833686</v>
      </c>
      <c r="AF532" s="22">
        <f t="shared" ref="L532:AW539" si="120">AF1483</f>
        <v>1.2099400602016188</v>
      </c>
      <c r="AG532" s="22">
        <f t="shared" si="120"/>
        <v>1.2271370444579202</v>
      </c>
      <c r="AH532" s="22">
        <f t="shared" si="120"/>
        <v>1.2434220369459863</v>
      </c>
      <c r="AI532" s="22">
        <f t="shared" si="120"/>
        <v>1.2604393037460944</v>
      </c>
      <c r="AJ532" s="22">
        <f t="shared" si="120"/>
        <v>1.2792032644713704</v>
      </c>
      <c r="AK532" s="22">
        <f t="shared" si="120"/>
        <v>1.2968752675846458</v>
      </c>
      <c r="AL532" s="22">
        <f t="shared" si="120"/>
        <v>1.3149441473249144</v>
      </c>
      <c r="AM532" s="22">
        <f t="shared" si="120"/>
        <v>1.3331578638832005</v>
      </c>
      <c r="AN532" s="22">
        <f t="shared" si="120"/>
        <v>1.352618044843376</v>
      </c>
      <c r="AO532" s="22">
        <f t="shared" si="120"/>
        <v>1.3709538502801482</v>
      </c>
      <c r="AP532" s="22">
        <f t="shared" si="120"/>
        <v>1.3895691822594745</v>
      </c>
      <c r="AQ532" s="22">
        <f t="shared" si="120"/>
        <v>1.4088108413800711</v>
      </c>
      <c r="AR532" s="22">
        <f t="shared" si="120"/>
        <v>1.428778934116546</v>
      </c>
      <c r="AS532" s="22">
        <f t="shared" si="120"/>
        <v>1.4486185603548618</v>
      </c>
      <c r="AT532" s="22">
        <f t="shared" si="120"/>
        <v>1.4512642479614373</v>
      </c>
      <c r="AU532" s="22">
        <f t="shared" si="120"/>
        <v>1.4504346040118288</v>
      </c>
      <c r="AV532" s="22">
        <f t="shared" si="120"/>
        <v>1.4494275479677248</v>
      </c>
      <c r="AW532" s="22">
        <f t="shared" si="120"/>
        <v>1.4468994870312495</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0.73794174034663862</v>
      </c>
      <c r="M533" s="22">
        <f t="shared" si="120"/>
        <v>0.74376253694082328</v>
      </c>
      <c r="N533" s="22">
        <f t="shared" si="120"/>
        <v>0.74750301879518044</v>
      </c>
      <c r="O533" s="22">
        <f t="shared" si="120"/>
        <v>0.74998858609492669</v>
      </c>
      <c r="P533" s="22">
        <f t="shared" si="120"/>
        <v>0.75119477530775858</v>
      </c>
      <c r="Q533" s="22">
        <f t="shared" si="120"/>
        <v>0.7538596961765357</v>
      </c>
      <c r="R533" s="22">
        <f t="shared" si="120"/>
        <v>0.75691680802528449</v>
      </c>
      <c r="S533" s="22">
        <f t="shared" si="120"/>
        <v>0.73416417867573247</v>
      </c>
      <c r="T533" s="22">
        <f t="shared" si="120"/>
        <v>0.7418840357159151</v>
      </c>
      <c r="U533" s="22">
        <f t="shared" si="120"/>
        <v>0.74655037812135083</v>
      </c>
      <c r="V533" s="22">
        <f t="shared" si="120"/>
        <v>0.75054477595913394</v>
      </c>
      <c r="W533" s="22">
        <f t="shared" si="120"/>
        <v>0.7552684960680518</v>
      </c>
      <c r="X533" s="22">
        <f t="shared" si="120"/>
        <v>0.76097678255366041</v>
      </c>
      <c r="Y533" s="22">
        <f t="shared" si="120"/>
        <v>0.76669512798996364</v>
      </c>
      <c r="Z533" s="22">
        <f t="shared" si="120"/>
        <v>0.77324612373577895</v>
      </c>
      <c r="AA533" s="22">
        <f t="shared" si="120"/>
        <v>0.78038034221202335</v>
      </c>
      <c r="AB533" s="22">
        <f t="shared" si="120"/>
        <v>0.78795724196047434</v>
      </c>
      <c r="AC533" s="22">
        <f t="shared" si="120"/>
        <v>0.79556296786959302</v>
      </c>
      <c r="AD533" s="22">
        <f t="shared" si="120"/>
        <v>0.80441359219681208</v>
      </c>
      <c r="AE533" s="22">
        <f t="shared" si="120"/>
        <v>0.81388411163130536</v>
      </c>
      <c r="AF533" s="22">
        <f t="shared" si="120"/>
        <v>0.82397745951337786</v>
      </c>
      <c r="AG533" s="22">
        <f t="shared" si="120"/>
        <v>0.83568872345519474</v>
      </c>
      <c r="AH533" s="22">
        <f t="shared" si="120"/>
        <v>0.84677891476291534</v>
      </c>
      <c r="AI533" s="22">
        <f t="shared" si="120"/>
        <v>0.85836778988742168</v>
      </c>
      <c r="AJ533" s="22">
        <f t="shared" si="120"/>
        <v>0.87114617552600082</v>
      </c>
      <c r="AK533" s="22">
        <f t="shared" si="120"/>
        <v>0.88318093055953772</v>
      </c>
      <c r="AL533" s="22">
        <f t="shared" si="120"/>
        <v>0.89548596129152125</v>
      </c>
      <c r="AM533" s="22">
        <f t="shared" si="120"/>
        <v>0.90788962688756136</v>
      </c>
      <c r="AN533" s="22">
        <f t="shared" si="120"/>
        <v>0.92114214326970645</v>
      </c>
      <c r="AO533" s="22">
        <f t="shared" si="120"/>
        <v>0.93362895222733877</v>
      </c>
      <c r="AP533" s="22">
        <f t="shared" si="120"/>
        <v>0.9463061206729948</v>
      </c>
      <c r="AQ533" s="22">
        <f t="shared" si="120"/>
        <v>0.95940982218724158</v>
      </c>
      <c r="AR533" s="22">
        <f t="shared" si="120"/>
        <v>0.97300822996422376</v>
      </c>
      <c r="AS533" s="22">
        <f t="shared" si="120"/>
        <v>0.98651915117698075</v>
      </c>
      <c r="AT533" s="22">
        <f t="shared" si="120"/>
        <v>0.98832088253908534</v>
      </c>
      <c r="AU533" s="22">
        <f t="shared" si="120"/>
        <v>0.98775588933290526</v>
      </c>
      <c r="AV533" s="22">
        <f t="shared" si="120"/>
        <v>0.98707007727650453</v>
      </c>
      <c r="AW533" s="22">
        <f t="shared" si="120"/>
        <v>0.98534845048155029</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15.353527292296841</v>
      </c>
      <c r="L534" s="22">
        <f t="shared" si="120"/>
        <v>15.220371053361486</v>
      </c>
      <c r="M534" s="22">
        <f t="shared" si="120"/>
        <v>15.16968250417789</v>
      </c>
      <c r="N534" s="22">
        <f t="shared" si="120"/>
        <v>14.967111251021189</v>
      </c>
      <c r="O534" s="22">
        <f t="shared" si="120"/>
        <v>14.673074129931956</v>
      </c>
      <c r="P534" s="22">
        <f t="shared" si="120"/>
        <v>14.293651368256896</v>
      </c>
      <c r="Q534" s="22">
        <f t="shared" si="120"/>
        <v>13.994389539168758</v>
      </c>
      <c r="R534" s="22">
        <f t="shared" si="120"/>
        <v>13.711253827544143</v>
      </c>
      <c r="S534" s="22">
        <f t="shared" si="120"/>
        <v>12.061905553778045</v>
      </c>
      <c r="T534" s="22">
        <f t="shared" si="120"/>
        <v>12.257828994430085</v>
      </c>
      <c r="U534" s="22">
        <f t="shared" si="120"/>
        <v>12.284007292995502</v>
      </c>
      <c r="V534" s="22">
        <f t="shared" si="120"/>
        <v>12.268194996893492</v>
      </c>
      <c r="W534" s="22">
        <f t="shared" si="120"/>
        <v>12.282008879793533</v>
      </c>
      <c r="X534" s="22">
        <f t="shared" si="120"/>
        <v>12.336792379745747</v>
      </c>
      <c r="Y534" s="22">
        <f t="shared" si="120"/>
        <v>12.408525717242357</v>
      </c>
      <c r="Z534" s="22">
        <f t="shared" si="120"/>
        <v>12.511624496739294</v>
      </c>
      <c r="AA534" s="22">
        <f t="shared" si="120"/>
        <v>12.633102852111428</v>
      </c>
      <c r="AB534" s="22">
        <f t="shared" si="120"/>
        <v>12.765697767808277</v>
      </c>
      <c r="AC534" s="22">
        <f t="shared" si="120"/>
        <v>12.890104944175688</v>
      </c>
      <c r="AD534" s="22">
        <f t="shared" si="120"/>
        <v>12.969688956746007</v>
      </c>
      <c r="AE534" s="22">
        <f t="shared" si="120"/>
        <v>13.060508489621331</v>
      </c>
      <c r="AF534" s="22">
        <f t="shared" si="120"/>
        <v>13.161334150727772</v>
      </c>
      <c r="AG534" s="22">
        <f t="shared" si="120"/>
        <v>13.312022528628306</v>
      </c>
      <c r="AH534" s="22">
        <f t="shared" si="120"/>
        <v>13.417818204189475</v>
      </c>
      <c r="AI534" s="22">
        <f t="shared" si="120"/>
        <v>13.540633116037901</v>
      </c>
      <c r="AJ534" s="22">
        <f t="shared" si="120"/>
        <v>13.690120798735078</v>
      </c>
      <c r="AK534" s="22">
        <f t="shared" si="120"/>
        <v>13.7907868422188</v>
      </c>
      <c r="AL534" s="22">
        <f t="shared" si="120"/>
        <v>13.882357039938549</v>
      </c>
      <c r="AM534" s="22">
        <f t="shared" si="120"/>
        <v>13.958410959398501</v>
      </c>
      <c r="AN534" s="22">
        <f t="shared" si="120"/>
        <v>14.129626734122418</v>
      </c>
      <c r="AO534" s="22">
        <f t="shared" si="120"/>
        <v>14.257969913083317</v>
      </c>
      <c r="AP534" s="22">
        <f t="shared" si="120"/>
        <v>14.377531152103607</v>
      </c>
      <c r="AQ534" s="22">
        <f t="shared" si="120"/>
        <v>14.496002259286861</v>
      </c>
      <c r="AR534" s="22">
        <f t="shared" si="120"/>
        <v>14.615009922571364</v>
      </c>
      <c r="AS534" s="22">
        <f t="shared" si="120"/>
        <v>14.727093643475177</v>
      </c>
      <c r="AT534" s="22">
        <f t="shared" si="120"/>
        <v>14.462731540865176</v>
      </c>
      <c r="AU534" s="22">
        <f t="shared" si="120"/>
        <v>14.127334442814504</v>
      </c>
      <c r="AV534" s="22">
        <f t="shared" si="120"/>
        <v>13.791844284185775</v>
      </c>
      <c r="AW534" s="22">
        <f t="shared" si="120"/>
        <v>13.430123163741788</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9.6543103644621429</v>
      </c>
      <c r="L535" s="22">
        <f t="shared" si="120"/>
        <v>9.5705816138517648</v>
      </c>
      <c r="M535" s="22">
        <f t="shared" si="120"/>
        <v>9.5387086131773042</v>
      </c>
      <c r="N535" s="22">
        <f t="shared" si="120"/>
        <v>9.4113316455488931</v>
      </c>
      <c r="O535" s="22">
        <f t="shared" si="120"/>
        <v>9.22644086627548</v>
      </c>
      <c r="P535" s="22">
        <f t="shared" si="120"/>
        <v>8.9878595272244652</v>
      </c>
      <c r="Q535" s="22">
        <f t="shared" si="120"/>
        <v>8.7996834473406569</v>
      </c>
      <c r="R535" s="22">
        <f t="shared" si="120"/>
        <v>8.6216474831450984</v>
      </c>
      <c r="S535" s="22">
        <f t="shared" si="120"/>
        <v>7.5845359562051762</v>
      </c>
      <c r="T535" s="22">
        <f t="shared" si="120"/>
        <v>7.7077327739603421</v>
      </c>
      <c r="U535" s="22">
        <f t="shared" si="120"/>
        <v>7.7241937092459372</v>
      </c>
      <c r="V535" s="22">
        <f t="shared" si="120"/>
        <v>7.7142509246833155</v>
      </c>
      <c r="W535" s="22">
        <f t="shared" si="120"/>
        <v>7.7229371054101597</v>
      </c>
      <c r="X535" s="22">
        <f t="shared" si="120"/>
        <v>7.7573850144359557</v>
      </c>
      <c r="Y535" s="22">
        <f t="shared" si="120"/>
        <v>7.8024909950022883</v>
      </c>
      <c r="Z535" s="22">
        <f t="shared" si="120"/>
        <v>7.8673195908364244</v>
      </c>
      <c r="AA535" s="22">
        <f t="shared" si="120"/>
        <v>7.9437052788284843</v>
      </c>
      <c r="AB535" s="22">
        <f t="shared" si="120"/>
        <v>8.0270810689330396</v>
      </c>
      <c r="AC535" s="22">
        <f t="shared" si="120"/>
        <v>8.1053084019329269</v>
      </c>
      <c r="AD535" s="22">
        <f t="shared" si="120"/>
        <v>8.1553508933276309</v>
      </c>
      <c r="AE535" s="22">
        <f t="shared" si="120"/>
        <v>8.2124582889665323</v>
      </c>
      <c r="AF535" s="22">
        <f t="shared" si="120"/>
        <v>8.2758575461204238</v>
      </c>
      <c r="AG535" s="22">
        <f t="shared" si="120"/>
        <v>8.3706105198751271</v>
      </c>
      <c r="AH535" s="22">
        <f t="shared" si="120"/>
        <v>8.4371349261330888</v>
      </c>
      <c r="AI535" s="22">
        <f t="shared" si="120"/>
        <v>8.5143610419171587</v>
      </c>
      <c r="AJ535" s="22">
        <f t="shared" si="120"/>
        <v>8.608359017558028</v>
      </c>
      <c r="AK535" s="22">
        <f t="shared" si="120"/>
        <v>8.6716579070218138</v>
      </c>
      <c r="AL535" s="22">
        <f t="shared" si="120"/>
        <v>8.7292373213213015</v>
      </c>
      <c r="AM535" s="22">
        <f t="shared" si="120"/>
        <v>8.7770600873164835</v>
      </c>
      <c r="AN535" s="22">
        <f t="shared" si="120"/>
        <v>8.8847207047764112</v>
      </c>
      <c r="AO535" s="22">
        <f t="shared" si="120"/>
        <v>8.9654229993867141</v>
      </c>
      <c r="AP535" s="22">
        <f t="shared" si="120"/>
        <v>9.0406032030680272</v>
      </c>
      <c r="AQ535" s="22">
        <f t="shared" si="120"/>
        <v>9.1150979309695739</v>
      </c>
      <c r="AR535" s="22">
        <f t="shared" si="120"/>
        <v>9.1899300457810309</v>
      </c>
      <c r="AS535" s="22">
        <f t="shared" si="120"/>
        <v>9.26040838003013</v>
      </c>
      <c r="AT535" s="22">
        <f t="shared" si="120"/>
        <v>9.0941772763488746</v>
      </c>
      <c r="AU535" s="22">
        <f t="shared" si="120"/>
        <v>8.8832793101502094</v>
      </c>
      <c r="AV535" s="22">
        <f t="shared" si="120"/>
        <v>8.6723228273848836</v>
      </c>
      <c r="AW535" s="22">
        <f t="shared" si="120"/>
        <v>8.444872294639918</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5.9174420302222517</v>
      </c>
      <c r="T537" s="22">
        <f t="shared" si="120"/>
        <v>5.9263453985232823</v>
      </c>
      <c r="U537" s="22">
        <f t="shared" si="120"/>
        <v>5.9362427486542551</v>
      </c>
      <c r="V537" s="22">
        <f t="shared" si="120"/>
        <v>5.9473974393709526</v>
      </c>
      <c r="W537" s="22">
        <f t="shared" si="120"/>
        <v>5.959938874025994</v>
      </c>
      <c r="X537" s="22">
        <f t="shared" si="120"/>
        <v>5.9738368092211722</v>
      </c>
      <c r="Y537" s="22">
        <f t="shared" si="120"/>
        <v>5.9823815495784309</v>
      </c>
      <c r="Z537" s="22">
        <f t="shared" si="120"/>
        <v>5.9920749412510226</v>
      </c>
      <c r="AA537" s="22">
        <f t="shared" si="120"/>
        <v>6.0028293292775494</v>
      </c>
      <c r="AB537" s="22">
        <f t="shared" si="120"/>
        <v>6.0145782781398829</v>
      </c>
      <c r="AC537" s="22">
        <f t="shared" si="120"/>
        <v>6.0272198055600503</v>
      </c>
      <c r="AD537" s="22">
        <f t="shared" si="120"/>
        <v>6.0356470541361364</v>
      </c>
      <c r="AE537" s="22">
        <f t="shared" si="120"/>
        <v>6.0449333931358264</v>
      </c>
      <c r="AF537" s="22">
        <f t="shared" si="120"/>
        <v>6.0550466423497058</v>
      </c>
      <c r="AG537" s="22">
        <f t="shared" si="120"/>
        <v>6.066103009552978</v>
      </c>
      <c r="AH537" s="22">
        <f t="shared" si="120"/>
        <v>6.0777469205441541</v>
      </c>
      <c r="AI537" s="22">
        <f t="shared" si="120"/>
        <v>6.0851619326050326</v>
      </c>
      <c r="AJ537" s="22">
        <f t="shared" si="120"/>
        <v>6.0933434576551146</v>
      </c>
      <c r="AK537" s="22">
        <f t="shared" si="120"/>
        <v>6.1019857153089507</v>
      </c>
      <c r="AL537" s="22">
        <f t="shared" si="120"/>
        <v>6.1112166821755771</v>
      </c>
      <c r="AM537" s="22">
        <f t="shared" si="120"/>
        <v>6.120992110468829</v>
      </c>
      <c r="AN537" s="22">
        <f t="shared" si="120"/>
        <v>6.1267892625359277</v>
      </c>
      <c r="AO537" s="22">
        <f t="shared" si="120"/>
        <v>6.1329411649258532</v>
      </c>
      <c r="AP537" s="22">
        <f t="shared" si="120"/>
        <v>6.1395716075335853</v>
      </c>
      <c r="AQ537" s="22">
        <f t="shared" si="120"/>
        <v>6.1467000067344459</v>
      </c>
      <c r="AR537" s="22">
        <f t="shared" si="120"/>
        <v>6.1543221840503746</v>
      </c>
      <c r="AS537" s="22">
        <f t="shared" si="120"/>
        <v>6.157679026638986</v>
      </c>
      <c r="AT537" s="22">
        <f t="shared" si="120"/>
        <v>6.159696467057727</v>
      </c>
      <c r="AU537" s="22">
        <f t="shared" si="120"/>
        <v>6.161729730064434</v>
      </c>
      <c r="AV537" s="22">
        <f t="shared" si="120"/>
        <v>6.1640958550543639</v>
      </c>
      <c r="AW537" s="22">
        <f t="shared" si="120"/>
        <v>6.1666500823848702</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0.66056125437728641</v>
      </c>
      <c r="T538" s="22">
        <f t="shared" si="120"/>
        <v>0.66155513316867531</v>
      </c>
      <c r="U538" s="22">
        <f t="shared" si="120"/>
        <v>0.66265996968150243</v>
      </c>
      <c r="V538" s="22">
        <f t="shared" si="120"/>
        <v>0.66390516252908405</v>
      </c>
      <c r="W538" s="22">
        <f t="shared" si="120"/>
        <v>0.66530515694645465</v>
      </c>
      <c r="X538" s="22">
        <f t="shared" si="120"/>
        <v>0.66685657687737987</v>
      </c>
      <c r="Y538" s="22">
        <f t="shared" si="120"/>
        <v>0.66781042220106746</v>
      </c>
      <c r="Z538" s="22">
        <f t="shared" si="120"/>
        <v>0.66889249092767522</v>
      </c>
      <c r="AA538" s="22">
        <f t="shared" si="120"/>
        <v>0.6700929981753303</v>
      </c>
      <c r="AB538" s="22">
        <f t="shared" si="120"/>
        <v>0.67140452777857451</v>
      </c>
      <c r="AC538" s="22">
        <f t="shared" si="120"/>
        <v>0.67281569550396358</v>
      </c>
      <c r="AD538" s="22">
        <f t="shared" si="120"/>
        <v>0.67375642527570245</v>
      </c>
      <c r="AE538" s="22">
        <f t="shared" si="120"/>
        <v>0.67479305490500496</v>
      </c>
      <c r="AF538" s="22">
        <f t="shared" si="120"/>
        <v>0.67592199213031812</v>
      </c>
      <c r="AG538" s="22">
        <f t="shared" si="120"/>
        <v>0.67715620917061159</v>
      </c>
      <c r="AH538" s="22">
        <f t="shared" si="120"/>
        <v>0.67845601344599038</v>
      </c>
      <c r="AI538" s="22">
        <f t="shared" si="120"/>
        <v>0.67928374773441114</v>
      </c>
      <c r="AJ538" s="22">
        <f t="shared" si="120"/>
        <v>0.68019704750519028</v>
      </c>
      <c r="AK538" s="22">
        <f t="shared" si="120"/>
        <v>0.68116177863856064</v>
      </c>
      <c r="AL538" s="22">
        <f t="shared" si="120"/>
        <v>0.68219222710284488</v>
      </c>
      <c r="AM538" s="22">
        <f t="shared" si="120"/>
        <v>0.68328345353860653</v>
      </c>
      <c r="AN538" s="22">
        <f t="shared" si="120"/>
        <v>0.68393058688130781</v>
      </c>
      <c r="AO538" s="22">
        <f t="shared" si="120"/>
        <v>0.68461732083471893</v>
      </c>
      <c r="AP538" s="22">
        <f t="shared" si="120"/>
        <v>0.68535747400625313</v>
      </c>
      <c r="AQ538" s="22">
        <f t="shared" si="120"/>
        <v>0.68615321383670258</v>
      </c>
      <c r="AR538" s="22">
        <f t="shared" si="120"/>
        <v>0.68700407388453755</v>
      </c>
      <c r="AS538" s="22">
        <f t="shared" si="120"/>
        <v>0.68737879663463075</v>
      </c>
      <c r="AT538" s="22">
        <f t="shared" si="120"/>
        <v>0.68760400255415266</v>
      </c>
      <c r="AU538" s="22">
        <f t="shared" si="120"/>
        <v>0.68783097474168386</v>
      </c>
      <c r="AV538" s="22">
        <f t="shared" si="120"/>
        <v>0.68809510415493047</v>
      </c>
      <c r="AW538" s="22">
        <f t="shared" si="120"/>
        <v>0.68838023134346649</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0.71892745361392774</v>
      </c>
      <c r="M539" s="22">
        <f t="shared" si="120"/>
        <v>0.72149880168720604</v>
      </c>
      <c r="N539" s="22">
        <f t="shared" si="120"/>
        <v>0.72463138273575967</v>
      </c>
      <c r="O539" s="22">
        <f t="shared" si="120"/>
        <v>0.72832072886952293</v>
      </c>
      <c r="P539" s="22">
        <f t="shared" si="120"/>
        <v>0.7325443847928953</v>
      </c>
      <c r="Q539" s="22">
        <f t="shared" si="120"/>
        <v>0.73708994755228407</v>
      </c>
      <c r="R539" s="22">
        <f t="shared" si="120"/>
        <v>0.74193942345928476</v>
      </c>
      <c r="S539" s="22">
        <f t="shared" si="120"/>
        <v>0.74633734853094358</v>
      </c>
      <c r="T539" s="22">
        <f t="shared" si="120"/>
        <v>0.74848556371205566</v>
      </c>
      <c r="U539" s="22">
        <f t="shared" ref="L539:AW545" si="121">U1490</f>
        <v>0.75076190805371101</v>
      </c>
      <c r="V539" s="22">
        <f t="shared" si="121"/>
        <v>0.75322031823695168</v>
      </c>
      <c r="W539" s="22">
        <f t="shared" si="121"/>
        <v>0.75588827720991336</v>
      </c>
      <c r="X539" s="22">
        <f t="shared" si="121"/>
        <v>0.75876236870095803</v>
      </c>
      <c r="Y539" s="22">
        <f t="shared" si="121"/>
        <v>0.76057750755175979</v>
      </c>
      <c r="Z539" s="22">
        <f t="shared" si="121"/>
        <v>0.76256893469792841</v>
      </c>
      <c r="AA539" s="22">
        <f t="shared" si="121"/>
        <v>0.76472161645068537</v>
      </c>
      <c r="AB539" s="22">
        <f t="shared" si="121"/>
        <v>0.76702441224252838</v>
      </c>
      <c r="AC539" s="22">
        <f t="shared" si="121"/>
        <v>0.76945943028667785</v>
      </c>
      <c r="AD539" s="22">
        <f t="shared" si="121"/>
        <v>0.77107378315188402</v>
      </c>
      <c r="AE539" s="22">
        <f t="shared" si="121"/>
        <v>0.77282011789414362</v>
      </c>
      <c r="AF539" s="22">
        <f t="shared" si="121"/>
        <v>0.77469321171184602</v>
      </c>
      <c r="AG539" s="22">
        <f t="shared" si="121"/>
        <v>0.77671532761727669</v>
      </c>
      <c r="AH539" s="22">
        <f t="shared" si="121"/>
        <v>0.7788210206030366</v>
      </c>
      <c r="AI539" s="22">
        <f t="shared" si="121"/>
        <v>0.78012007445417286</v>
      </c>
      <c r="AJ539" s="22">
        <f t="shared" si="121"/>
        <v>0.78154048678471755</v>
      </c>
      <c r="AK539" s="22">
        <f t="shared" si="121"/>
        <v>0.78302621249505588</v>
      </c>
      <c r="AL539" s="22">
        <f t="shared" si="121"/>
        <v>0.78460135095244909</v>
      </c>
      <c r="AM539" s="22">
        <f t="shared" si="121"/>
        <v>0.78625814401475724</v>
      </c>
      <c r="AN539" s="22">
        <f t="shared" si="121"/>
        <v>0.78716789436809509</v>
      </c>
      <c r="AO539" s="22">
        <f t="shared" si="121"/>
        <v>0.78812813928061254</v>
      </c>
      <c r="AP539" s="22">
        <f t="shared" si="121"/>
        <v>0.78916187244350566</v>
      </c>
      <c r="AQ539" s="22">
        <f t="shared" si="121"/>
        <v>0.79027285917388934</v>
      </c>
      <c r="AR539" s="22">
        <f t="shared" si="121"/>
        <v>0.79146051173197585</v>
      </c>
      <c r="AS539" s="22">
        <f t="shared" si="121"/>
        <v>0.79185996933613323</v>
      </c>
      <c r="AT539" s="22">
        <f t="shared" si="121"/>
        <v>0.79200653567078572</v>
      </c>
      <c r="AU539" s="22">
        <f t="shared" si="121"/>
        <v>0.79214738449234956</v>
      </c>
      <c r="AV539" s="22">
        <f t="shared" si="121"/>
        <v>0.79234027414554964</v>
      </c>
      <c r="AW539" s="22">
        <f t="shared" si="121"/>
        <v>0.79255917569292156</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1.1867254191644501</v>
      </c>
      <c r="L540" s="22">
        <f t="shared" si="121"/>
        <v>1.1898103324282718</v>
      </c>
      <c r="M540" s="22">
        <f t="shared" si="121"/>
        <v>1.1940658612587216</v>
      </c>
      <c r="N540" s="22">
        <f t="shared" si="121"/>
        <v>1.1992502192631385</v>
      </c>
      <c r="O540" s="22">
        <f t="shared" si="121"/>
        <v>1.2053560121742171</v>
      </c>
      <c r="P540" s="22">
        <f t="shared" si="121"/>
        <v>1.212346076933865</v>
      </c>
      <c r="Q540" s="22">
        <f t="shared" si="121"/>
        <v>1.2198688909683482</v>
      </c>
      <c r="R540" s="22">
        <f t="shared" si="121"/>
        <v>1.2278946750888551</v>
      </c>
      <c r="S540" s="22">
        <f t="shared" si="121"/>
        <v>1.2351731517490538</v>
      </c>
      <c r="T540" s="22">
        <f t="shared" si="121"/>
        <v>1.2387284042379079</v>
      </c>
      <c r="U540" s="22">
        <f t="shared" si="121"/>
        <v>1.2424957078848218</v>
      </c>
      <c r="V540" s="22">
        <f t="shared" si="121"/>
        <v>1.2465643268013245</v>
      </c>
      <c r="W540" s="22">
        <f t="shared" si="121"/>
        <v>1.2509797447083293</v>
      </c>
      <c r="X540" s="22">
        <f t="shared" si="121"/>
        <v>1.2557363077456696</v>
      </c>
      <c r="Y540" s="22">
        <f t="shared" si="121"/>
        <v>1.2587403256735139</v>
      </c>
      <c r="Z540" s="22">
        <f t="shared" si="121"/>
        <v>1.2620360971493132</v>
      </c>
      <c r="AA540" s="22">
        <f t="shared" si="121"/>
        <v>1.2655987417235119</v>
      </c>
      <c r="AB540" s="22">
        <f t="shared" si="121"/>
        <v>1.2694098219831875</v>
      </c>
      <c r="AC540" s="22">
        <f t="shared" si="121"/>
        <v>1.2734397273846501</v>
      </c>
      <c r="AD540" s="22">
        <f t="shared" si="121"/>
        <v>1.2761114485848239</v>
      </c>
      <c r="AE540" s="22">
        <f t="shared" si="121"/>
        <v>1.2790015971106234</v>
      </c>
      <c r="AF540" s="22">
        <f t="shared" si="121"/>
        <v>1.282101529331471</v>
      </c>
      <c r="AG540" s="22">
        <f t="shared" si="121"/>
        <v>1.2854480900804797</v>
      </c>
      <c r="AH540" s="22">
        <f t="shared" si="121"/>
        <v>1.2889329691997629</v>
      </c>
      <c r="AI540" s="22">
        <f t="shared" si="121"/>
        <v>1.2910828769362013</v>
      </c>
      <c r="AJ540" s="22">
        <f t="shared" si="121"/>
        <v>1.2934336304909519</v>
      </c>
      <c r="AK540" s="22">
        <f t="shared" si="121"/>
        <v>1.2958924763625748</v>
      </c>
      <c r="AL540" s="22">
        <f t="shared" si="121"/>
        <v>1.2984992985143662</v>
      </c>
      <c r="AM540" s="22">
        <f t="shared" si="121"/>
        <v>1.3012412573786718</v>
      </c>
      <c r="AN540" s="22">
        <f t="shared" si="121"/>
        <v>1.3027468757340293</v>
      </c>
      <c r="AO540" s="22">
        <f t="shared" si="121"/>
        <v>1.3043360615591526</v>
      </c>
      <c r="AP540" s="22">
        <f t="shared" si="121"/>
        <v>1.3060468689459077</v>
      </c>
      <c r="AQ540" s="22">
        <f t="shared" si="121"/>
        <v>1.3078855294176372</v>
      </c>
      <c r="AR540" s="22">
        <f t="shared" si="121"/>
        <v>1.3098510702769313</v>
      </c>
      <c r="AS540" s="22">
        <f t="shared" si="121"/>
        <v>1.3105121644977793</v>
      </c>
      <c r="AT540" s="22">
        <f t="shared" si="121"/>
        <v>1.3107547288044825</v>
      </c>
      <c r="AU540" s="22">
        <f t="shared" si="121"/>
        <v>1.3109878307431619</v>
      </c>
      <c r="AV540" s="22">
        <f t="shared" si="121"/>
        <v>1.3113070592011131</v>
      </c>
      <c r="AW540" s="22">
        <f t="shared" si="121"/>
        <v>1.311669336815549</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0.19240499933397137</v>
      </c>
      <c r="M541" s="22">
        <f t="shared" si="121"/>
        <v>0.19381280191845887</v>
      </c>
      <c r="N541" s="22">
        <f t="shared" si="121"/>
        <v>0.19411375969056666</v>
      </c>
      <c r="O541" s="22">
        <f t="shared" si="121"/>
        <v>0.19368291106027902</v>
      </c>
      <c r="P541" s="22">
        <f t="shared" si="121"/>
        <v>0.19253602379697465</v>
      </c>
      <c r="Q541" s="22">
        <f t="shared" si="121"/>
        <v>0.19190012409058904</v>
      </c>
      <c r="R541" s="22">
        <f t="shared" si="121"/>
        <v>0.19132863754616411</v>
      </c>
      <c r="S541" s="22">
        <f t="shared" si="121"/>
        <v>0.1803905766291535</v>
      </c>
      <c r="T541" s="22">
        <f t="shared" si="121"/>
        <v>0.1826245756693145</v>
      </c>
      <c r="U541" s="22">
        <f t="shared" si="121"/>
        <v>0.18356080495030164</v>
      </c>
      <c r="V541" s="22">
        <f t="shared" si="121"/>
        <v>0.18415696617811583</v>
      </c>
      <c r="W541" s="22">
        <f t="shared" si="121"/>
        <v>0.18496727658485598</v>
      </c>
      <c r="X541" s="22">
        <f t="shared" si="121"/>
        <v>0.18608902587161008</v>
      </c>
      <c r="Y541" s="22">
        <f t="shared" si="121"/>
        <v>0.18752321495946164</v>
      </c>
      <c r="Z541" s="22">
        <f t="shared" si="121"/>
        <v>0.18921252332374269</v>
      </c>
      <c r="AA541" s="22">
        <f t="shared" si="121"/>
        <v>0.19105962763803044</v>
      </c>
      <c r="AB541" s="22">
        <f t="shared" si="121"/>
        <v>0.19301005313077035</v>
      </c>
      <c r="AC541" s="22">
        <f t="shared" si="121"/>
        <v>0.19490714617679963</v>
      </c>
      <c r="AD541" s="22">
        <f t="shared" si="121"/>
        <v>0.19752032513537773</v>
      </c>
      <c r="AE541" s="22">
        <f t="shared" si="121"/>
        <v>0.2003055493027025</v>
      </c>
      <c r="AF541" s="22">
        <f t="shared" si="121"/>
        <v>0.20326218406801491</v>
      </c>
      <c r="AG541" s="22">
        <f t="shared" si="121"/>
        <v>0.20675702349841499</v>
      </c>
      <c r="AH541" s="22">
        <f t="shared" si="121"/>
        <v>0.20995711479118087</v>
      </c>
      <c r="AI541" s="22">
        <f t="shared" si="121"/>
        <v>0.2135856312321594</v>
      </c>
      <c r="AJ541" s="22">
        <f t="shared" si="121"/>
        <v>0.21759462167006366</v>
      </c>
      <c r="AK541" s="22">
        <f t="shared" si="121"/>
        <v>0.22127443936743332</v>
      </c>
      <c r="AL541" s="22">
        <f t="shared" si="121"/>
        <v>0.22499730595265302</v>
      </c>
      <c r="AM541" s="22">
        <f t="shared" si="121"/>
        <v>0.22870049395333916</v>
      </c>
      <c r="AN541" s="22">
        <f t="shared" si="121"/>
        <v>0.23295846114487964</v>
      </c>
      <c r="AO541" s="22">
        <f t="shared" si="121"/>
        <v>0.2368924419602069</v>
      </c>
      <c r="AP541" s="22">
        <f t="shared" si="121"/>
        <v>0.24084858832616518</v>
      </c>
      <c r="AQ541" s="22">
        <f t="shared" si="121"/>
        <v>0.24491124539364534</v>
      </c>
      <c r="AR541" s="22">
        <f t="shared" si="121"/>
        <v>0.24910372048669324</v>
      </c>
      <c r="AS541" s="22">
        <f t="shared" si="121"/>
        <v>0.25354274140944594</v>
      </c>
      <c r="AT541" s="22">
        <f t="shared" si="121"/>
        <v>0.25377721875718207</v>
      </c>
      <c r="AU541" s="22">
        <f t="shared" si="121"/>
        <v>0.25315017599548001</v>
      </c>
      <c r="AV541" s="22">
        <f t="shared" si="121"/>
        <v>0.25246344217753508</v>
      </c>
      <c r="AW541" s="22">
        <f t="shared" si="121"/>
        <v>0.25139447750270916</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0.66042852152238107</v>
      </c>
      <c r="U559" s="22">
        <f t="shared" si="123"/>
        <v>0.66025684169352206</v>
      </c>
      <c r="V559" s="22">
        <f t="shared" si="123"/>
        <v>0.66014868305049579</v>
      </c>
      <c r="W559" s="22">
        <f t="shared" si="123"/>
        <v>0.66005681257994508</v>
      </c>
      <c r="X559" s="22">
        <f t="shared" si="123"/>
        <v>0.65995424038936434</v>
      </c>
      <c r="Y559" s="22">
        <f t="shared" si="123"/>
        <v>0.65983631780454621</v>
      </c>
      <c r="Z559" s="22">
        <f t="shared" ref="L559:AW566" si="124">Z1510</f>
        <v>0.65971241712512252</v>
      </c>
      <c r="AA559" s="22">
        <f t="shared" si="124"/>
        <v>0.65957642528021465</v>
      </c>
      <c r="AB559" s="22">
        <f t="shared" si="124"/>
        <v>0.6594332298362966</v>
      </c>
      <c r="AC559" s="22">
        <f t="shared" si="124"/>
        <v>0.6592855766116591</v>
      </c>
      <c r="AD559" s="22">
        <f t="shared" si="124"/>
        <v>0.65914087042240432</v>
      </c>
      <c r="AE559" s="22">
        <f t="shared" si="124"/>
        <v>0.65897121694283256</v>
      </c>
      <c r="AF559" s="22">
        <f t="shared" si="124"/>
        <v>0.65879502534324397</v>
      </c>
      <c r="AG559" s="22">
        <f t="shared" si="124"/>
        <v>0.65861262120280506</v>
      </c>
      <c r="AH559" s="22">
        <f t="shared" si="124"/>
        <v>0.65840825367148614</v>
      </c>
      <c r="AI559" s="22">
        <f t="shared" si="124"/>
        <v>0.65821887148453184</v>
      </c>
      <c r="AJ559" s="22">
        <f t="shared" si="124"/>
        <v>0.65802043215920403</v>
      </c>
      <c r="AK559" s="22">
        <f t="shared" si="124"/>
        <v>0.65780869550268894</v>
      </c>
      <c r="AL559" s="22">
        <f t="shared" si="124"/>
        <v>0.65761330442639243</v>
      </c>
      <c r="AM559" s="22">
        <f t="shared" si="124"/>
        <v>0.65741856191244097</v>
      </c>
      <c r="AN559" s="22">
        <f t="shared" si="124"/>
        <v>0.65722693960157652</v>
      </c>
      <c r="AO559" s="22">
        <f t="shared" si="124"/>
        <v>0.65702305130032002</v>
      </c>
      <c r="AP559" s="22">
        <f t="shared" si="124"/>
        <v>0.65683441997115699</v>
      </c>
      <c r="AQ559" s="22">
        <f t="shared" si="124"/>
        <v>0.65664742649301167</v>
      </c>
      <c r="AR559" s="22">
        <f t="shared" si="124"/>
        <v>0.65645895538166232</v>
      </c>
      <c r="AS559" s="22">
        <f t="shared" si="124"/>
        <v>0.65626829690139621</v>
      </c>
      <c r="AT559" s="22">
        <f t="shared" si="124"/>
        <v>0.65607856000431986</v>
      </c>
      <c r="AU559" s="22">
        <f t="shared" si="124"/>
        <v>0.65603772924812798</v>
      </c>
      <c r="AV559" s="22">
        <f t="shared" si="124"/>
        <v>0.65602713275569724</v>
      </c>
      <c r="AW559" s="22">
        <f t="shared" si="124"/>
        <v>0.65601871872641282</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8.7176564840954294E-3</v>
      </c>
      <c r="U560" s="22">
        <f t="shared" si="124"/>
        <v>8.7153903103544955E-3</v>
      </c>
      <c r="V560" s="22">
        <f t="shared" si="124"/>
        <v>8.7139626162665452E-3</v>
      </c>
      <c r="W560" s="22">
        <f t="shared" si="124"/>
        <v>8.7127499260552799E-3</v>
      </c>
      <c r="X560" s="22">
        <f t="shared" si="124"/>
        <v>8.7113959731396108E-3</v>
      </c>
      <c r="Y560" s="22">
        <f t="shared" si="124"/>
        <v>8.7098393950200102E-3</v>
      </c>
      <c r="Z560" s="22">
        <f t="shared" si="124"/>
        <v>8.7082039060516168E-3</v>
      </c>
      <c r="AA560" s="22">
        <f t="shared" si="124"/>
        <v>8.7064088136988328E-3</v>
      </c>
      <c r="AB560" s="22">
        <f t="shared" si="124"/>
        <v>8.7045186338391197E-3</v>
      </c>
      <c r="AC560" s="22">
        <f t="shared" si="124"/>
        <v>8.7025696112738998E-3</v>
      </c>
      <c r="AD560" s="22">
        <f t="shared" si="124"/>
        <v>8.7006594895757388E-3</v>
      </c>
      <c r="AE560" s="22">
        <f t="shared" si="124"/>
        <v>8.6984200636453912E-3</v>
      </c>
      <c r="AF560" s="22">
        <f t="shared" si="124"/>
        <v>8.6960943345308194E-3</v>
      </c>
      <c r="AG560" s="22">
        <f t="shared" si="124"/>
        <v>8.6936865998770273E-3</v>
      </c>
      <c r="AH560" s="22">
        <f t="shared" si="124"/>
        <v>8.6909889484636203E-3</v>
      </c>
      <c r="AI560" s="22">
        <f t="shared" si="124"/>
        <v>8.6884891035958235E-3</v>
      </c>
      <c r="AJ560" s="22">
        <f t="shared" si="124"/>
        <v>8.6858697045014942E-3</v>
      </c>
      <c r="AK560" s="22">
        <f t="shared" si="124"/>
        <v>8.6830747806354996E-3</v>
      </c>
      <c r="AL560" s="22">
        <f t="shared" si="124"/>
        <v>8.6804956184283813E-3</v>
      </c>
      <c r="AM560" s="22">
        <f t="shared" si="124"/>
        <v>8.6779250172442229E-3</v>
      </c>
      <c r="AN560" s="22">
        <f t="shared" si="124"/>
        <v>8.6753956027408128E-3</v>
      </c>
      <c r="AO560" s="22">
        <f t="shared" si="124"/>
        <v>8.6727042771642272E-3</v>
      </c>
      <c r="AP560" s="22">
        <f t="shared" si="124"/>
        <v>8.6702143436192744E-3</v>
      </c>
      <c r="AQ560" s="22">
        <f t="shared" si="124"/>
        <v>8.6677460297077541E-3</v>
      </c>
      <c r="AR560" s="22">
        <f t="shared" si="124"/>
        <v>8.6652582110379444E-3</v>
      </c>
      <c r="AS560" s="22">
        <f t="shared" si="124"/>
        <v>8.6627415190984325E-3</v>
      </c>
      <c r="AT560" s="22">
        <f t="shared" si="124"/>
        <v>8.6602369920570233E-3</v>
      </c>
      <c r="AU560" s="22">
        <f t="shared" si="124"/>
        <v>8.6596980260752899E-3</v>
      </c>
      <c r="AV560" s="22">
        <f t="shared" si="124"/>
        <v>8.6595581523752057E-3</v>
      </c>
      <c r="AW560" s="22">
        <f t="shared" si="124"/>
        <v>8.6594470871886511E-3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1.2019035107607596</v>
      </c>
      <c r="M561" s="22">
        <f t="shared" si="124"/>
        <v>1.2088775122881092</v>
      </c>
      <c r="N561" s="22">
        <f t="shared" si="124"/>
        <v>1.2055442230548157</v>
      </c>
      <c r="O561" s="22">
        <f t="shared" si="124"/>
        <v>1.195843583832628</v>
      </c>
      <c r="P561" s="22">
        <f t="shared" si="124"/>
        <v>1.1799964998501227</v>
      </c>
      <c r="Q561" s="22">
        <f t="shared" si="124"/>
        <v>1.169776622170569</v>
      </c>
      <c r="R561" s="22">
        <f t="shared" si="124"/>
        <v>1.1606871439933115</v>
      </c>
      <c r="S561" s="22">
        <f t="shared" si="124"/>
        <v>1.0501973880705069</v>
      </c>
      <c r="T561" s="22">
        <f t="shared" si="124"/>
        <v>1.0703474474613595</v>
      </c>
      <c r="U561" s="22">
        <f t="shared" si="124"/>
        <v>1.0780252765780527</v>
      </c>
      <c r="V561" s="22">
        <f t="shared" si="124"/>
        <v>1.0826508266328274</v>
      </c>
      <c r="W561" s="22">
        <f t="shared" si="124"/>
        <v>1.0896188673753024</v>
      </c>
      <c r="X561" s="22">
        <f t="shared" si="124"/>
        <v>1.0998462983876509</v>
      </c>
      <c r="Y561" s="22">
        <f t="shared" si="124"/>
        <v>1.1115047469331398</v>
      </c>
      <c r="Z561" s="22">
        <f t="shared" si="124"/>
        <v>1.1257821555914229</v>
      </c>
      <c r="AA561" s="22">
        <f t="shared" si="124"/>
        <v>1.1417160423927022</v>
      </c>
      <c r="AB561" s="22">
        <f t="shared" si="124"/>
        <v>1.1587685351762258</v>
      </c>
      <c r="AC561" s="22">
        <f t="shared" si="124"/>
        <v>1.1754318862023696</v>
      </c>
      <c r="AD561" s="22">
        <f t="shared" si="124"/>
        <v>1.1934067367710564</v>
      </c>
      <c r="AE561" s="22">
        <f t="shared" si="124"/>
        <v>1.2128560812814293</v>
      </c>
      <c r="AF561" s="22">
        <f t="shared" si="124"/>
        <v>1.2337406288729504</v>
      </c>
      <c r="AG561" s="22">
        <f t="shared" si="124"/>
        <v>1.2594370710760741</v>
      </c>
      <c r="AH561" s="22">
        <f t="shared" si="124"/>
        <v>1.2821588554631616</v>
      </c>
      <c r="AI561" s="22">
        <f t="shared" si="124"/>
        <v>1.3070479845784275</v>
      </c>
      <c r="AJ561" s="22">
        <f t="shared" si="124"/>
        <v>1.335072717780412</v>
      </c>
      <c r="AK561" s="22">
        <f t="shared" si="124"/>
        <v>1.3597630126318272</v>
      </c>
      <c r="AL561" s="22">
        <f t="shared" si="124"/>
        <v>1.3845232416162481</v>
      </c>
      <c r="AM561" s="22">
        <f t="shared" si="124"/>
        <v>1.4087933159886152</v>
      </c>
      <c r="AN561" s="22">
        <f t="shared" si="124"/>
        <v>1.4387531142851964</v>
      </c>
      <c r="AO561" s="22">
        <f t="shared" si="124"/>
        <v>1.4655795059548784</v>
      </c>
      <c r="AP561" s="22">
        <f t="shared" si="124"/>
        <v>1.4923478066091527</v>
      </c>
      <c r="AQ561" s="22">
        <f t="shared" si="124"/>
        <v>1.5197903139635012</v>
      </c>
      <c r="AR561" s="22">
        <f t="shared" si="124"/>
        <v>1.5480963537674137</v>
      </c>
      <c r="AS561" s="22">
        <f t="shared" si="124"/>
        <v>1.5765474924882046</v>
      </c>
      <c r="AT561" s="22">
        <f t="shared" si="124"/>
        <v>1.5689889788731068</v>
      </c>
      <c r="AU561" s="22">
        <f t="shared" si="124"/>
        <v>1.5543292879083597</v>
      </c>
      <c r="AV561" s="22">
        <f t="shared" si="124"/>
        <v>1.5394192885776781</v>
      </c>
      <c r="AW561" s="22">
        <f t="shared" si="124"/>
        <v>1.5215798324085699</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4.3975799639737039</v>
      </c>
      <c r="L562" s="22">
        <f t="shared" si="124"/>
        <v>4.3787767883653972</v>
      </c>
      <c r="M562" s="22">
        <f t="shared" si="124"/>
        <v>4.3752716537638952</v>
      </c>
      <c r="N562" s="22">
        <f t="shared" si="124"/>
        <v>4.3473821211305586</v>
      </c>
      <c r="O562" s="22">
        <f t="shared" si="124"/>
        <v>4.3052096453824609</v>
      </c>
      <c r="P562" s="22">
        <f t="shared" si="124"/>
        <v>4.2496956169043703</v>
      </c>
      <c r="Q562" s="22">
        <f t="shared" si="124"/>
        <v>4.2083609134426787</v>
      </c>
      <c r="R562" s="22">
        <f t="shared" si="124"/>
        <v>4.1703852155628232</v>
      </c>
      <c r="S562" s="22">
        <f t="shared" si="124"/>
        <v>3.9007752533263682</v>
      </c>
      <c r="T562" s="22">
        <f t="shared" si="124"/>
        <v>3.9381598022687156</v>
      </c>
      <c r="U562" s="22">
        <f t="shared" si="124"/>
        <v>3.9471719849417339</v>
      </c>
      <c r="V562" s="22">
        <f t="shared" si="124"/>
        <v>3.9494870744192068</v>
      </c>
      <c r="W562" s="22">
        <f t="shared" si="124"/>
        <v>3.9572701137517781</v>
      </c>
      <c r="X562" s="22">
        <f t="shared" si="124"/>
        <v>3.9724426478814481</v>
      </c>
      <c r="Y562" s="22">
        <f t="shared" si="124"/>
        <v>3.9886884904063513</v>
      </c>
      <c r="Z562" s="22">
        <f t="shared" si="124"/>
        <v>4.0106486783961</v>
      </c>
      <c r="AA562" s="22">
        <f t="shared" si="124"/>
        <v>4.0360995684120731</v>
      </c>
      <c r="AB562" s="22">
        <f t="shared" si="124"/>
        <v>4.0637918875568682</v>
      </c>
      <c r="AC562" s="22">
        <f t="shared" si="124"/>
        <v>4.0904156888736605</v>
      </c>
      <c r="AD562" s="22">
        <f t="shared" si="124"/>
        <v>4.1088164860689949</v>
      </c>
      <c r="AE562" s="22">
        <f t="shared" si="124"/>
        <v>4.1294958304356273</v>
      </c>
      <c r="AF562" s="22">
        <f t="shared" si="124"/>
        <v>4.1522441478603058</v>
      </c>
      <c r="AG562" s="22">
        <f t="shared" si="124"/>
        <v>4.1839099279113201</v>
      </c>
      <c r="AH562" s="22">
        <f t="shared" si="124"/>
        <v>4.2082263302056857</v>
      </c>
      <c r="AI562" s="22">
        <f t="shared" si="124"/>
        <v>4.2341550920369668</v>
      </c>
      <c r="AJ562" s="22">
        <f t="shared" si="124"/>
        <v>4.265032888735969</v>
      </c>
      <c r="AK562" s="22">
        <f t="shared" si="124"/>
        <v>4.2878463334587096</v>
      </c>
      <c r="AL562" s="22">
        <f t="shared" si="124"/>
        <v>4.3094319342129213</v>
      </c>
      <c r="AM562" s="22">
        <f t="shared" si="124"/>
        <v>4.3286750599051294</v>
      </c>
      <c r="AN562" s="22">
        <f t="shared" si="124"/>
        <v>4.3624574931197531</v>
      </c>
      <c r="AO562" s="22">
        <f t="shared" si="124"/>
        <v>4.3891087114955756</v>
      </c>
      <c r="AP562" s="22">
        <f t="shared" si="124"/>
        <v>4.4145263623472086</v>
      </c>
      <c r="AQ562" s="22">
        <f t="shared" si="124"/>
        <v>4.4400447705793535</v>
      </c>
      <c r="AR562" s="22">
        <f t="shared" si="124"/>
        <v>4.465949139615133</v>
      </c>
      <c r="AS562" s="22">
        <f t="shared" si="124"/>
        <v>4.4893866274928254</v>
      </c>
      <c r="AT562" s="22">
        <f t="shared" si="124"/>
        <v>4.4473452996260381</v>
      </c>
      <c r="AU562" s="22">
        <f t="shared" si="124"/>
        <v>4.392977758124081</v>
      </c>
      <c r="AV562" s="22">
        <f t="shared" si="124"/>
        <v>4.3386549349139036</v>
      </c>
      <c r="AW562" s="22">
        <f t="shared" si="124"/>
        <v>4.2797831146230694</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2.278478399252214E-4</v>
      </c>
      <c r="U563" s="22">
        <f t="shared" si="124"/>
        <v>2.2778861038426509E-4</v>
      </c>
      <c r="V563" s="22">
        <f t="shared" si="124"/>
        <v>2.27751295652421E-4</v>
      </c>
      <c r="W563" s="22">
        <f t="shared" si="124"/>
        <v>2.2771960034008101E-4</v>
      </c>
      <c r="X563" s="22">
        <f t="shared" si="124"/>
        <v>2.2768421293433067E-4</v>
      </c>
      <c r="Y563" s="22">
        <f t="shared" si="124"/>
        <v>2.2764352964256836E-4</v>
      </c>
      <c r="Z563" s="22">
        <f t="shared" si="124"/>
        <v>2.276007839081672E-4</v>
      </c>
      <c r="AA563" s="22">
        <f t="shared" si="124"/>
        <v>2.27553866721674E-4</v>
      </c>
      <c r="AB563" s="22">
        <f t="shared" si="124"/>
        <v>2.2750446429352234E-4</v>
      </c>
      <c r="AC563" s="22">
        <f t="shared" si="124"/>
        <v>2.2745352393102234E-4</v>
      </c>
      <c r="AD563" s="22">
        <f t="shared" si="124"/>
        <v>2.2740360029572943E-4</v>
      </c>
      <c r="AE563" s="22">
        <f t="shared" si="124"/>
        <v>2.2734506984527716E-4</v>
      </c>
      <c r="AF563" s="22">
        <f t="shared" si="124"/>
        <v>2.2728428374341916E-4</v>
      </c>
      <c r="AG563" s="22">
        <f t="shared" si="124"/>
        <v>2.2722135431496774E-4</v>
      </c>
      <c r="AH563" s="22">
        <f t="shared" si="124"/>
        <v>2.2715084751666269E-4</v>
      </c>
      <c r="AI563" s="22">
        <f t="shared" si="124"/>
        <v>2.2708551066216349E-4</v>
      </c>
      <c r="AJ563" s="22">
        <f t="shared" si="124"/>
        <v>2.2701704909492532E-4</v>
      </c>
      <c r="AK563" s="22">
        <f t="shared" si="124"/>
        <v>2.2694399994842767E-4</v>
      </c>
      <c r="AL563" s="22">
        <f t="shared" si="124"/>
        <v>2.2687659002710534E-4</v>
      </c>
      <c r="AM563" s="22">
        <f t="shared" si="124"/>
        <v>2.2680940385979212E-4</v>
      </c>
      <c r="AN563" s="22">
        <f t="shared" si="124"/>
        <v>2.2674329416254386E-4</v>
      </c>
      <c r="AO563" s="22">
        <f t="shared" si="124"/>
        <v>2.266729526986104E-4</v>
      </c>
      <c r="AP563" s="22">
        <f t="shared" si="124"/>
        <v>2.2660787489004914E-4</v>
      </c>
      <c r="AQ563" s="22">
        <f t="shared" si="124"/>
        <v>2.2654336214008894E-4</v>
      </c>
      <c r="AR563" s="22">
        <f t="shared" si="124"/>
        <v>2.2647833960667349E-4</v>
      </c>
      <c r="AS563" s="22">
        <f t="shared" si="124"/>
        <v>2.2641256243098162E-4</v>
      </c>
      <c r="AT563" s="22">
        <f t="shared" si="124"/>
        <v>2.2634710320149033E-4</v>
      </c>
      <c r="AU563" s="22">
        <f t="shared" si="124"/>
        <v>2.2633301659060411E-4</v>
      </c>
      <c r="AV563" s="22">
        <f t="shared" si="124"/>
        <v>2.263293608007155E-4</v>
      </c>
      <c r="AW563" s="22">
        <f t="shared" si="124"/>
        <v>2.2632645796061241E-4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1.5037957435064618E-6</v>
      </c>
      <c r="U564" s="22">
        <f t="shared" si="124"/>
        <v>1.5034048285361503E-6</v>
      </c>
      <c r="V564" s="22">
        <f t="shared" si="124"/>
        <v>1.503158551305979E-6</v>
      </c>
      <c r="W564" s="22">
        <f t="shared" si="124"/>
        <v>1.5029493622445352E-6</v>
      </c>
      <c r="X564" s="22">
        <f t="shared" si="124"/>
        <v>1.502715805366583E-6</v>
      </c>
      <c r="Y564" s="22">
        <f t="shared" si="124"/>
        <v>1.5024472956409517E-6</v>
      </c>
      <c r="Z564" s="22">
        <f t="shared" si="124"/>
        <v>1.502165173793904E-6</v>
      </c>
      <c r="AA564" s="22">
        <f t="shared" si="124"/>
        <v>1.5018555203630485E-6</v>
      </c>
      <c r="AB564" s="22">
        <f t="shared" si="124"/>
        <v>1.5015294643372477E-6</v>
      </c>
      <c r="AC564" s="22">
        <f t="shared" si="124"/>
        <v>1.5011932579447476E-6</v>
      </c>
      <c r="AD564" s="22">
        <f t="shared" si="124"/>
        <v>1.5008637619518148E-6</v>
      </c>
      <c r="AE564" s="22">
        <f t="shared" si="124"/>
        <v>1.5004774609788298E-6</v>
      </c>
      <c r="AF564" s="22">
        <f t="shared" si="124"/>
        <v>1.5000762727065665E-6</v>
      </c>
      <c r="AG564" s="22">
        <f t="shared" si="124"/>
        <v>1.4996609384787873E-6</v>
      </c>
      <c r="AH564" s="22">
        <f t="shared" si="124"/>
        <v>1.499195593609974E-6</v>
      </c>
      <c r="AI564" s="22">
        <f t="shared" si="124"/>
        <v>1.4987643703702793E-6</v>
      </c>
      <c r="AJ564" s="22">
        <f t="shared" si="124"/>
        <v>1.4983125240265075E-6</v>
      </c>
      <c r="AK564" s="22">
        <f t="shared" si="124"/>
        <v>1.497830399659623E-6</v>
      </c>
      <c r="AL564" s="22">
        <f t="shared" si="124"/>
        <v>1.4973854941788956E-6</v>
      </c>
      <c r="AM564" s="22">
        <f t="shared" si="124"/>
        <v>1.4969420654746282E-6</v>
      </c>
      <c r="AN564" s="22">
        <f t="shared" si="124"/>
        <v>1.4965057414727902E-6</v>
      </c>
      <c r="AO564" s="22">
        <f t="shared" si="124"/>
        <v>1.4960414878108286E-6</v>
      </c>
      <c r="AP564" s="22">
        <f t="shared" si="124"/>
        <v>1.4956119742743247E-6</v>
      </c>
      <c r="AQ564" s="22">
        <f t="shared" si="124"/>
        <v>1.4951861901245873E-6</v>
      </c>
      <c r="AR564" s="22">
        <f t="shared" si="124"/>
        <v>1.4947570414040451E-6</v>
      </c>
      <c r="AS564" s="22">
        <f t="shared" si="124"/>
        <v>1.4943229120444793E-6</v>
      </c>
      <c r="AT564" s="22">
        <f t="shared" si="124"/>
        <v>1.4938908811298365E-6</v>
      </c>
      <c r="AU564" s="22">
        <f t="shared" si="124"/>
        <v>1.4937979094979873E-6</v>
      </c>
      <c r="AV564" s="22">
        <f t="shared" si="124"/>
        <v>1.4937737812847226E-6</v>
      </c>
      <c r="AW564" s="22">
        <f t="shared" si="124"/>
        <v>1.4937546225400421E-6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0.20732835560623103</v>
      </c>
      <c r="M565" s="22">
        <f t="shared" si="124"/>
        <v>0.20853137086969883</v>
      </c>
      <c r="N565" s="22">
        <f t="shared" si="124"/>
        <v>0.20795637847695569</v>
      </c>
      <c r="O565" s="22">
        <f t="shared" si="124"/>
        <v>0.20628301821112832</v>
      </c>
      <c r="P565" s="22">
        <f t="shared" si="124"/>
        <v>0.20354939622414608</v>
      </c>
      <c r="Q565" s="22">
        <f t="shared" si="124"/>
        <v>0.20178646732442315</v>
      </c>
      <c r="R565" s="22">
        <f t="shared" si="124"/>
        <v>0.20021853233884618</v>
      </c>
      <c r="S565" s="22">
        <f t="shared" si="124"/>
        <v>0.18115904944216243</v>
      </c>
      <c r="T565" s="22">
        <f t="shared" si="124"/>
        <v>0.18463493468708442</v>
      </c>
      <c r="U565" s="22">
        <f t="shared" si="124"/>
        <v>0.18595936020971404</v>
      </c>
      <c r="V565" s="22">
        <f t="shared" si="124"/>
        <v>0.18675726759416275</v>
      </c>
      <c r="W565" s="22">
        <f t="shared" si="124"/>
        <v>0.18795925462223972</v>
      </c>
      <c r="X565" s="22">
        <f t="shared" si="124"/>
        <v>0.18972348647186973</v>
      </c>
      <c r="Y565" s="22">
        <f t="shared" si="124"/>
        <v>0.19173456884596662</v>
      </c>
      <c r="Z565" s="22">
        <f t="shared" si="124"/>
        <v>0.19419742183952043</v>
      </c>
      <c r="AA565" s="22">
        <f t="shared" si="124"/>
        <v>0.19694601731274111</v>
      </c>
      <c r="AB565" s="22">
        <f t="shared" si="124"/>
        <v>0.19988757231789897</v>
      </c>
      <c r="AC565" s="22">
        <f t="shared" si="124"/>
        <v>0.20276200036990866</v>
      </c>
      <c r="AD565" s="22">
        <f t="shared" si="124"/>
        <v>0.20586266209300716</v>
      </c>
      <c r="AE565" s="22">
        <f t="shared" si="124"/>
        <v>0.20921767402104655</v>
      </c>
      <c r="AF565" s="22">
        <f t="shared" si="124"/>
        <v>0.21282025848058392</v>
      </c>
      <c r="AG565" s="22">
        <f t="shared" si="124"/>
        <v>0.21725289476062279</v>
      </c>
      <c r="AH565" s="22">
        <f t="shared" si="124"/>
        <v>0.22117240256739534</v>
      </c>
      <c r="AI565" s="22">
        <f t="shared" si="124"/>
        <v>0.22546577733977871</v>
      </c>
      <c r="AJ565" s="22">
        <f t="shared" si="124"/>
        <v>0.23030004381712108</v>
      </c>
      <c r="AK565" s="22">
        <f t="shared" si="124"/>
        <v>0.23455911967899021</v>
      </c>
      <c r="AL565" s="22">
        <f t="shared" si="124"/>
        <v>0.23883025917880277</v>
      </c>
      <c r="AM565" s="22">
        <f t="shared" si="124"/>
        <v>0.24301684700803614</v>
      </c>
      <c r="AN565" s="22">
        <f t="shared" si="124"/>
        <v>0.24818491221419631</v>
      </c>
      <c r="AO565" s="22">
        <f t="shared" si="124"/>
        <v>0.25281246477721647</v>
      </c>
      <c r="AP565" s="22">
        <f t="shared" si="124"/>
        <v>0.25742999664007876</v>
      </c>
      <c r="AQ565" s="22">
        <f t="shared" si="124"/>
        <v>0.2621638291587039</v>
      </c>
      <c r="AR565" s="22">
        <f t="shared" si="124"/>
        <v>0.26704662102487886</v>
      </c>
      <c r="AS565" s="22">
        <f t="shared" si="124"/>
        <v>0.27195444245421529</v>
      </c>
      <c r="AT565" s="22">
        <f t="shared" si="124"/>
        <v>0.27065059885561094</v>
      </c>
      <c r="AU565" s="22">
        <f t="shared" si="124"/>
        <v>0.26812180216419201</v>
      </c>
      <c r="AV565" s="22">
        <f t="shared" si="124"/>
        <v>0.26554982727964949</v>
      </c>
      <c r="AW565" s="22">
        <f t="shared" si="124"/>
        <v>0.26247252109047825</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0.10231676931268709</v>
      </c>
      <c r="U567" s="22">
        <f t="shared" si="125"/>
        <v>0.1027589526180359</v>
      </c>
      <c r="V567" s="22">
        <f t="shared" si="125"/>
        <v>0.10303752900405234</v>
      </c>
      <c r="W567" s="22">
        <f t="shared" si="125"/>
        <v>0.10327415312350779</v>
      </c>
      <c r="X567" s="22">
        <f t="shared" si="125"/>
        <v>0.10353834088842666</v>
      </c>
      <c r="Y567" s="22">
        <f t="shared" si="125"/>
        <v>0.10384206555239403</v>
      </c>
      <c r="Z567" s="22">
        <f t="shared" si="125"/>
        <v>0.10416118756181525</v>
      </c>
      <c r="AA567" s="22">
        <f t="shared" si="125"/>
        <v>0.10451145191075817</v>
      </c>
      <c r="AB567" s="22">
        <f t="shared" si="125"/>
        <v>0.10488027004812063</v>
      </c>
      <c r="AC567" s="22">
        <f t="shared" si="125"/>
        <v>0.10526056976853415</v>
      </c>
      <c r="AD567" s="22">
        <f t="shared" si="125"/>
        <v>0.10563327902328132</v>
      </c>
      <c r="AE567" s="22">
        <f t="shared" si="125"/>
        <v>0.1060702432074815</v>
      </c>
      <c r="AF567" s="22">
        <f t="shared" si="125"/>
        <v>0.10652404715404064</v>
      </c>
      <c r="AG567" s="22">
        <f t="shared" si="125"/>
        <v>0.10699385229227187</v>
      </c>
      <c r="AH567" s="22">
        <f t="shared" si="125"/>
        <v>0.10752022694621469</v>
      </c>
      <c r="AI567" s="22">
        <f t="shared" si="125"/>
        <v>0.10800800493363598</v>
      </c>
      <c r="AJ567" s="22">
        <f t="shared" si="125"/>
        <v>0.10851911073661751</v>
      </c>
      <c r="AK567" s="22">
        <f t="shared" si="125"/>
        <v>0.10906446551279358</v>
      </c>
      <c r="AL567" s="22">
        <f t="shared" si="125"/>
        <v>0.10956772016144245</v>
      </c>
      <c r="AM567" s="22">
        <f t="shared" si="125"/>
        <v>0.11006930435501579</v>
      </c>
      <c r="AN567" s="22">
        <f t="shared" si="125"/>
        <v>0.11056285206740461</v>
      </c>
      <c r="AO567" s="22">
        <f t="shared" si="125"/>
        <v>0.11108799240317241</v>
      </c>
      <c r="AP567" s="22">
        <f t="shared" si="125"/>
        <v>0.11157383646054408</v>
      </c>
      <c r="AQ567" s="22">
        <f t="shared" si="125"/>
        <v>0.11205546202363216</v>
      </c>
      <c r="AR567" s="22">
        <f t="shared" si="125"/>
        <v>0.11254089341958043</v>
      </c>
      <c r="AS567" s="22">
        <f t="shared" si="125"/>
        <v>0.11303195866327982</v>
      </c>
      <c r="AT567" s="22">
        <f t="shared" si="125"/>
        <v>0.11352065025188082</v>
      </c>
      <c r="AU567" s="22">
        <f t="shared" si="125"/>
        <v>0.11362581507440464</v>
      </c>
      <c r="AV567" s="22">
        <f t="shared" si="125"/>
        <v>0.11365310769275874</v>
      </c>
      <c r="AW567" s="22">
        <f t="shared" si="125"/>
        <v>0.11367477909879964</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0.39831175345583053</v>
      </c>
      <c r="M580" s="22">
        <f t="shared" si="128"/>
        <v>0.40145358914715529</v>
      </c>
      <c r="N580" s="22">
        <f t="shared" si="128"/>
        <v>0.40347255325329029</v>
      </c>
      <c r="O580" s="22">
        <f t="shared" si="128"/>
        <v>0.40481416413578281</v>
      </c>
      <c r="P580" s="22">
        <f t="shared" si="128"/>
        <v>0.40546521734783819</v>
      </c>
      <c r="Q580" s="22">
        <f t="shared" si="128"/>
        <v>0.40690363619044922</v>
      </c>
      <c r="R580" s="22">
        <f t="shared" si="128"/>
        <v>0.40855374420631202</v>
      </c>
      <c r="S580" s="22">
        <f t="shared" si="128"/>
        <v>0.39627277513185138</v>
      </c>
      <c r="T580" s="22">
        <f t="shared" si="128"/>
        <v>0.40043964851220676</v>
      </c>
      <c r="U580" s="22">
        <f t="shared" si="128"/>
        <v>0.40295835551048725</v>
      </c>
      <c r="V580" s="22">
        <f t="shared" si="128"/>
        <v>0.40511437341783624</v>
      </c>
      <c r="W580" s="22">
        <f t="shared" si="128"/>
        <v>0.407664050630205</v>
      </c>
      <c r="X580" s="22">
        <f t="shared" si="128"/>
        <v>0.41074515781658399</v>
      </c>
      <c r="Y580" s="22">
        <f t="shared" si="128"/>
        <v>0.41383169442654738</v>
      </c>
      <c r="Z580" s="22">
        <f t="shared" si="128"/>
        <v>0.41736766272828868</v>
      </c>
      <c r="AA580" s="22">
        <f t="shared" si="128"/>
        <v>0.42121843158366618</v>
      </c>
      <c r="AB580" s="22">
        <f t="shared" si="128"/>
        <v>0.4253081422743053</v>
      </c>
      <c r="AC580" s="22">
        <f t="shared" si="128"/>
        <v>0.42941341218591422</v>
      </c>
      <c r="AD580" s="22">
        <f t="shared" si="128"/>
        <v>0.43419062900698419</v>
      </c>
      <c r="AE580" s="22">
        <f t="shared" si="128"/>
        <v>0.43930244067970314</v>
      </c>
      <c r="AF580" s="22">
        <f t="shared" si="128"/>
        <v>0.44475043050510532</v>
      </c>
      <c r="AG580" s="22">
        <f t="shared" si="128"/>
        <v>0.45107170740381791</v>
      </c>
      <c r="AH580" s="22">
        <f t="shared" si="128"/>
        <v>0.45705775386849401</v>
      </c>
      <c r="AI580" s="22">
        <f t="shared" si="128"/>
        <v>0.46331297012615474</v>
      </c>
      <c r="AJ580" s="22">
        <f t="shared" si="128"/>
        <v>0.47021023709420351</v>
      </c>
      <c r="AK580" s="22">
        <f t="shared" si="128"/>
        <v>0.47670612168472376</v>
      </c>
      <c r="AL580" s="22">
        <f t="shared" si="128"/>
        <v>0.48334789040332482</v>
      </c>
      <c r="AM580" s="22">
        <f t="shared" si="128"/>
        <v>0.49004289831887871</v>
      </c>
      <c r="AN580" s="22">
        <f t="shared" si="128"/>
        <v>0.49719608230247453</v>
      </c>
      <c r="AO580" s="22">
        <f t="shared" si="128"/>
        <v>0.50393596771490046</v>
      </c>
      <c r="AP580" s="22">
        <f t="shared" si="128"/>
        <v>0.51077860164704825</v>
      </c>
      <c r="AQ580" s="22">
        <f t="shared" si="128"/>
        <v>0.51785146125307857</v>
      </c>
      <c r="AR580" s="22">
        <f t="shared" si="128"/>
        <v>0.52519134372579646</v>
      </c>
      <c r="AS580" s="22">
        <f t="shared" si="128"/>
        <v>0.53248400441270771</v>
      </c>
      <c r="AT580" s="22">
        <f t="shared" si="128"/>
        <v>0.53345650771325159</v>
      </c>
      <c r="AU580" s="22">
        <f t="shared" si="128"/>
        <v>0.53315154673552123</v>
      </c>
      <c r="AV580" s="22">
        <f t="shared" si="128"/>
        <v>0.5327813725228554</v>
      </c>
      <c r="AW580" s="22">
        <f t="shared" si="128"/>
        <v>0.5318521064981786</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3.1424516095088999E-2</v>
      </c>
      <c r="M581" s="22">
        <f t="shared" si="128"/>
        <v>3.1672388936885787E-2</v>
      </c>
      <c r="N581" s="22">
        <f t="shared" si="128"/>
        <v>3.1831673641638247E-2</v>
      </c>
      <c r="O581" s="22">
        <f t="shared" si="128"/>
        <v>3.1937519056453263E-2</v>
      </c>
      <c r="P581" s="22">
        <f t="shared" si="128"/>
        <v>3.1988883426104654E-2</v>
      </c>
      <c r="Q581" s="22">
        <f t="shared" si="128"/>
        <v>3.2102366434524382E-2</v>
      </c>
      <c r="R581" s="22">
        <f t="shared" si="128"/>
        <v>3.2232550506305399E-2</v>
      </c>
      <c r="S581" s="22">
        <f t="shared" si="128"/>
        <v>3.126365238317614E-2</v>
      </c>
      <c r="T581" s="22">
        <f t="shared" si="128"/>
        <v>3.1592394827934793E-2</v>
      </c>
      <c r="U581" s="22">
        <f t="shared" si="128"/>
        <v>3.1791106384697981E-2</v>
      </c>
      <c r="V581" s="22">
        <f t="shared" si="128"/>
        <v>3.1961203849417405E-2</v>
      </c>
      <c r="W581" s="22">
        <f t="shared" si="128"/>
        <v>3.2162358778696304E-2</v>
      </c>
      <c r="X581" s="22">
        <f t="shared" si="128"/>
        <v>3.2405440489263498E-2</v>
      </c>
      <c r="Y581" s="22">
        <f t="shared" si="128"/>
        <v>3.2648950550255545E-2</v>
      </c>
      <c r="Z581" s="22">
        <f t="shared" si="128"/>
        <v>3.2927918197696839E-2</v>
      </c>
      <c r="AA581" s="22">
        <f t="shared" si="128"/>
        <v>3.3231721805861508E-2</v>
      </c>
      <c r="AB581" s="22">
        <f t="shared" si="128"/>
        <v>3.3554376556335759E-2</v>
      </c>
      <c r="AC581" s="22">
        <f t="shared" si="128"/>
        <v>3.3878258840232128E-2</v>
      </c>
      <c r="AD581" s="22">
        <f t="shared" si="128"/>
        <v>3.4255153886840604E-2</v>
      </c>
      <c r="AE581" s="22">
        <f t="shared" si="128"/>
        <v>3.4658446550917703E-2</v>
      </c>
      <c r="AF581" s="22">
        <f t="shared" si="128"/>
        <v>3.5088261745846949E-2</v>
      </c>
      <c r="AG581" s="22">
        <f t="shared" si="128"/>
        <v>3.5586974289279677E-2</v>
      </c>
      <c r="AH581" s="22">
        <f t="shared" si="128"/>
        <v>3.6059239071433602E-2</v>
      </c>
      <c r="AI581" s="22">
        <f t="shared" si="128"/>
        <v>3.6552739808636728E-2</v>
      </c>
      <c r="AJ581" s="22">
        <f t="shared" si="128"/>
        <v>3.7096894669669742E-2</v>
      </c>
      <c r="AK581" s="22">
        <f t="shared" si="128"/>
        <v>3.7609382759954728E-2</v>
      </c>
      <c r="AL581" s="22">
        <f t="shared" si="128"/>
        <v>3.8133380272422517E-2</v>
      </c>
      <c r="AM581" s="22">
        <f t="shared" si="128"/>
        <v>3.8661578052612812E-2</v>
      </c>
      <c r="AN581" s="22">
        <f t="shared" si="128"/>
        <v>3.9225923300457904E-2</v>
      </c>
      <c r="AO581" s="22">
        <f t="shared" si="128"/>
        <v>3.9757661658124305E-2</v>
      </c>
      <c r="AP581" s="22">
        <f t="shared" si="128"/>
        <v>4.029750628552476E-2</v>
      </c>
      <c r="AQ581" s="22">
        <f t="shared" si="128"/>
        <v>4.085551440002206E-2</v>
      </c>
      <c r="AR581" s="22">
        <f t="shared" si="128"/>
        <v>4.1434589089379831E-2</v>
      </c>
      <c r="AS581" s="22">
        <f t="shared" si="128"/>
        <v>4.2009938250291E-2</v>
      </c>
      <c r="AT581" s="22">
        <f t="shared" si="128"/>
        <v>4.2086663190881675E-2</v>
      </c>
      <c r="AU581" s="22">
        <f t="shared" si="128"/>
        <v>4.2062603516343035E-2</v>
      </c>
      <c r="AV581" s="22">
        <f t="shared" si="128"/>
        <v>4.2033398891064014E-2</v>
      </c>
      <c r="AW581" s="22">
        <f t="shared" si="128"/>
        <v>4.1960085123906234E-2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2.9129279224209421E-4</v>
      </c>
      <c r="M582" s="22">
        <f t="shared" si="128"/>
        <v>2.9359047510821973E-4</v>
      </c>
      <c r="N582" s="22">
        <f t="shared" si="128"/>
        <v>2.9506698110336069E-4</v>
      </c>
      <c r="O582" s="22">
        <f t="shared" si="128"/>
        <v>2.960481260901027E-4</v>
      </c>
      <c r="P582" s="22">
        <f t="shared" si="128"/>
        <v>2.9652425341095731E-4</v>
      </c>
      <c r="Q582" s="22">
        <f t="shared" si="128"/>
        <v>2.9757619585915883E-4</v>
      </c>
      <c r="R582" s="22">
        <f t="shared" si="128"/>
        <v>2.9878295053629658E-4</v>
      </c>
      <c r="S582" s="22">
        <f t="shared" si="128"/>
        <v>2.8980164947726278E-4</v>
      </c>
      <c r="T582" s="22">
        <f t="shared" si="128"/>
        <v>2.9284896146680858E-4</v>
      </c>
      <c r="U582" s="22">
        <f t="shared" si="128"/>
        <v>2.9469093873211218E-4</v>
      </c>
      <c r="V582" s="22">
        <f t="shared" si="128"/>
        <v>2.9626767472071085E-4</v>
      </c>
      <c r="W582" s="22">
        <f t="shared" si="128"/>
        <v>2.9813230107949402E-4</v>
      </c>
      <c r="X582" s="22">
        <f t="shared" si="128"/>
        <v>3.0038557206065548E-4</v>
      </c>
      <c r="Y582" s="22">
        <f t="shared" si="128"/>
        <v>3.0264281368024882E-4</v>
      </c>
      <c r="Z582" s="22">
        <f t="shared" si="128"/>
        <v>3.0522873305359699E-4</v>
      </c>
      <c r="AA582" s="22">
        <f t="shared" si="128"/>
        <v>3.080448719257987E-4</v>
      </c>
      <c r="AB582" s="22">
        <f t="shared" si="128"/>
        <v>3.1103575340545042E-4</v>
      </c>
      <c r="AC582" s="22">
        <f t="shared" si="128"/>
        <v>3.1403801363273404E-4</v>
      </c>
      <c r="AD582" s="22">
        <f t="shared" si="128"/>
        <v>3.1753168113032062E-4</v>
      </c>
      <c r="AE582" s="22">
        <f t="shared" si="128"/>
        <v>3.2127004406498904E-4</v>
      </c>
      <c r="AF582" s="22">
        <f t="shared" si="128"/>
        <v>3.2525426033422816E-4</v>
      </c>
      <c r="AG582" s="22">
        <f t="shared" si="128"/>
        <v>3.2987712767968205E-4</v>
      </c>
      <c r="AH582" s="22">
        <f t="shared" si="128"/>
        <v>3.3425483477483501E-4</v>
      </c>
      <c r="AI582" s="22">
        <f t="shared" si="128"/>
        <v>3.3882939074503493E-4</v>
      </c>
      <c r="AJ582" s="22">
        <f t="shared" si="128"/>
        <v>3.4387349033921099E-4</v>
      </c>
      <c r="AK582" s="22">
        <f t="shared" si="128"/>
        <v>3.4862405153665961E-4</v>
      </c>
      <c r="AL582" s="22">
        <f t="shared" si="128"/>
        <v>3.534813005098111E-4</v>
      </c>
      <c r="AM582" s="22">
        <f t="shared" si="128"/>
        <v>3.5837748429772161E-4</v>
      </c>
      <c r="AN582" s="22">
        <f t="shared" si="128"/>
        <v>3.6360874076435786E-4</v>
      </c>
      <c r="AO582" s="22">
        <f t="shared" si="128"/>
        <v>3.685377443002653E-4</v>
      </c>
      <c r="AP582" s="22">
        <f t="shared" si="128"/>
        <v>3.7354188973934006E-4</v>
      </c>
      <c r="AQ582" s="22">
        <f t="shared" si="128"/>
        <v>3.7871440349496383E-4</v>
      </c>
      <c r="AR582" s="22">
        <f t="shared" si="128"/>
        <v>3.8408219603850937E-4</v>
      </c>
      <c r="AS582" s="22">
        <f t="shared" si="128"/>
        <v>3.8941545441196606E-4</v>
      </c>
      <c r="AT582" s="22">
        <f t="shared" si="128"/>
        <v>3.901266641601652E-4</v>
      </c>
      <c r="AU582" s="22">
        <f t="shared" si="128"/>
        <v>3.8990364052614681E-4</v>
      </c>
      <c r="AV582" s="22">
        <f t="shared" si="128"/>
        <v>3.8963292524072551E-4</v>
      </c>
      <c r="AW582" s="22">
        <f t="shared" si="128"/>
        <v>3.889533357164015E-4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3.2323215352203878E-3</v>
      </c>
      <c r="L583" s="22">
        <f t="shared" si="128"/>
        <v>3.2042886428129452E-3</v>
      </c>
      <c r="M583" s="22">
        <f t="shared" si="128"/>
        <v>3.1936173693006093E-3</v>
      </c>
      <c r="N583" s="22">
        <f t="shared" si="128"/>
        <v>3.150970789688672E-3</v>
      </c>
      <c r="O583" s="22">
        <f t="shared" si="128"/>
        <v>3.0890682378804119E-3</v>
      </c>
      <c r="P583" s="22">
        <f t="shared" si="128"/>
        <v>3.0091897617382942E-3</v>
      </c>
      <c r="Q583" s="22">
        <f t="shared" si="128"/>
        <v>2.9461872714039491E-3</v>
      </c>
      <c r="R583" s="22">
        <f t="shared" si="128"/>
        <v>2.8865797531671877E-3</v>
      </c>
      <c r="S583" s="22">
        <f t="shared" si="128"/>
        <v>2.539348537637483E-3</v>
      </c>
      <c r="T583" s="22">
        <f t="shared" si="128"/>
        <v>2.5805955777747549E-3</v>
      </c>
      <c r="U583" s="22">
        <f t="shared" si="128"/>
        <v>2.5861067985253699E-3</v>
      </c>
      <c r="V583" s="22">
        <f t="shared" si="128"/>
        <v>2.5827778940828404E-3</v>
      </c>
      <c r="W583" s="22">
        <f t="shared" si="128"/>
        <v>2.5856860799565338E-3</v>
      </c>
      <c r="X583" s="22">
        <f t="shared" si="128"/>
        <v>2.5972194483675267E-3</v>
      </c>
      <c r="Y583" s="22">
        <f t="shared" si="128"/>
        <v>2.6123212036299704E-3</v>
      </c>
      <c r="Z583" s="22">
        <f t="shared" si="128"/>
        <v>2.6340262098398515E-3</v>
      </c>
      <c r="AA583" s="22">
        <f t="shared" si="128"/>
        <v>2.6596006004445125E-3</v>
      </c>
      <c r="AB583" s="22">
        <f t="shared" si="128"/>
        <v>2.6875153195385854E-3</v>
      </c>
      <c r="AC583" s="22">
        <f t="shared" si="128"/>
        <v>2.7137063040369876E-3</v>
      </c>
      <c r="AD583" s="22">
        <f t="shared" si="128"/>
        <v>2.7304608329991593E-3</v>
      </c>
      <c r="AE583" s="22">
        <f t="shared" si="128"/>
        <v>2.7495807346571231E-3</v>
      </c>
      <c r="AF583" s="22">
        <f t="shared" si="128"/>
        <v>2.7708071896268998E-3</v>
      </c>
      <c r="AG583" s="22">
        <f t="shared" si="128"/>
        <v>2.8025310586585915E-3</v>
      </c>
      <c r="AH583" s="22">
        <f t="shared" si="128"/>
        <v>2.8248038324609421E-3</v>
      </c>
      <c r="AI583" s="22">
        <f t="shared" si="128"/>
        <v>2.8506596033764002E-3</v>
      </c>
      <c r="AJ583" s="22">
        <f t="shared" si="128"/>
        <v>2.8821306944705432E-3</v>
      </c>
      <c r="AK583" s="22">
        <f t="shared" si="128"/>
        <v>2.9033235457302741E-3</v>
      </c>
      <c r="AL583" s="22">
        <f t="shared" si="128"/>
        <v>2.9226014820923265E-3</v>
      </c>
      <c r="AM583" s="22">
        <f t="shared" si="128"/>
        <v>2.9386128335575795E-3</v>
      </c>
      <c r="AN583" s="22">
        <f t="shared" si="128"/>
        <v>2.9746582598152468E-3</v>
      </c>
      <c r="AO583" s="22">
        <f t="shared" si="128"/>
        <v>3.0016778764385939E-3</v>
      </c>
      <c r="AP583" s="22">
        <f t="shared" si="128"/>
        <v>3.0268486636007598E-3</v>
      </c>
      <c r="AQ583" s="22">
        <f t="shared" si="128"/>
        <v>3.05178994932355E-3</v>
      </c>
      <c r="AR583" s="22">
        <f t="shared" si="128"/>
        <v>3.0768441942255506E-3</v>
      </c>
      <c r="AS583" s="22">
        <f t="shared" si="128"/>
        <v>3.1004407670474064E-3</v>
      </c>
      <c r="AT583" s="22">
        <f t="shared" si="128"/>
        <v>3.0447855875505637E-3</v>
      </c>
      <c r="AU583" s="22">
        <f t="shared" si="128"/>
        <v>2.9741756721714751E-3</v>
      </c>
      <c r="AV583" s="22">
        <f t="shared" si="128"/>
        <v>2.9035461650917427E-3</v>
      </c>
      <c r="AW583" s="22">
        <f t="shared" si="128"/>
        <v>2.8273943502614288E-3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1.5950969356419611E-2</v>
      </c>
      <c r="M584" s="22">
        <f t="shared" si="128"/>
        <v>1.5897847688628838E-2</v>
      </c>
      <c r="N584" s="22">
        <f t="shared" si="128"/>
        <v>1.5685552742581484E-2</v>
      </c>
      <c r="O584" s="22">
        <f t="shared" si="128"/>
        <v>1.5377401443792467E-2</v>
      </c>
      <c r="P584" s="22">
        <f t="shared" si="128"/>
        <v>1.4979765878707444E-2</v>
      </c>
      <c r="Q584" s="22">
        <f t="shared" si="128"/>
        <v>1.4666139078901096E-2</v>
      </c>
      <c r="R584" s="22">
        <f t="shared" si="128"/>
        <v>1.4369412471908498E-2</v>
      </c>
      <c r="S584" s="22">
        <f t="shared" si="128"/>
        <v>1.2640893260341957E-2</v>
      </c>
      <c r="T584" s="22">
        <f t="shared" si="128"/>
        <v>1.2846221289933906E-2</v>
      </c>
      <c r="U584" s="22">
        <f t="shared" si="128"/>
        <v>1.2873656182076561E-2</v>
      </c>
      <c r="V584" s="22">
        <f t="shared" si="128"/>
        <v>1.2857084874472192E-2</v>
      </c>
      <c r="W584" s="22">
        <f t="shared" si="128"/>
        <v>1.2871561842350264E-2</v>
      </c>
      <c r="X584" s="22">
        <f t="shared" si="128"/>
        <v>1.2928975024059925E-2</v>
      </c>
      <c r="Y584" s="22">
        <f t="shared" si="128"/>
        <v>1.3004151658337144E-2</v>
      </c>
      <c r="Z584" s="22">
        <f t="shared" si="128"/>
        <v>1.3112199318060706E-2</v>
      </c>
      <c r="AA584" s="22">
        <f t="shared" si="128"/>
        <v>1.3239508798047476E-2</v>
      </c>
      <c r="AB584" s="22">
        <f t="shared" si="128"/>
        <v>1.337846844822173E-2</v>
      </c>
      <c r="AC584" s="22">
        <f t="shared" si="128"/>
        <v>1.3508847336554879E-2</v>
      </c>
      <c r="AD584" s="22">
        <f t="shared" si="128"/>
        <v>1.3592251488879385E-2</v>
      </c>
      <c r="AE584" s="22">
        <f t="shared" si="128"/>
        <v>1.3687430481610884E-2</v>
      </c>
      <c r="AF584" s="22">
        <f t="shared" si="128"/>
        <v>1.3793095910200706E-2</v>
      </c>
      <c r="AG584" s="22">
        <f t="shared" si="128"/>
        <v>1.3951017533125212E-2</v>
      </c>
      <c r="AH584" s="22">
        <f t="shared" si="128"/>
        <v>1.4061891543555147E-2</v>
      </c>
      <c r="AI584" s="22">
        <f t="shared" si="128"/>
        <v>1.4190601736528594E-2</v>
      </c>
      <c r="AJ584" s="22">
        <f t="shared" si="128"/>
        <v>1.4347265029263381E-2</v>
      </c>
      <c r="AK584" s="22">
        <f t="shared" si="128"/>
        <v>1.4452763178369687E-2</v>
      </c>
      <c r="AL584" s="22">
        <f t="shared" si="128"/>
        <v>1.4548728868868833E-2</v>
      </c>
      <c r="AM584" s="22">
        <f t="shared" si="128"/>
        <v>1.4628433478860807E-2</v>
      </c>
      <c r="AN584" s="22">
        <f t="shared" si="128"/>
        <v>1.4807867841294018E-2</v>
      </c>
      <c r="AO584" s="22">
        <f t="shared" si="128"/>
        <v>1.4942371665644518E-2</v>
      </c>
      <c r="AP584" s="22">
        <f t="shared" si="128"/>
        <v>1.5067672005113379E-2</v>
      </c>
      <c r="AQ584" s="22">
        <f t="shared" si="128"/>
        <v>1.5191829884949286E-2</v>
      </c>
      <c r="AR584" s="22">
        <f t="shared" si="128"/>
        <v>1.5316550076301718E-2</v>
      </c>
      <c r="AS584" s="22">
        <f t="shared" si="128"/>
        <v>1.543401396671688E-2</v>
      </c>
      <c r="AT584" s="22">
        <f t="shared" si="128"/>
        <v>1.5156962127248126E-2</v>
      </c>
      <c r="AU584" s="22">
        <f t="shared" si="128"/>
        <v>1.4805465516917016E-2</v>
      </c>
      <c r="AV584" s="22">
        <f t="shared" si="128"/>
        <v>1.4453871378974806E-2</v>
      </c>
      <c r="AW584" s="22">
        <f t="shared" si="128"/>
        <v>1.4074787157733198E-2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0.16370016056893649</v>
      </c>
      <c r="M585" s="22">
        <f t="shared" si="128"/>
        <v>0.17003774892948592</v>
      </c>
      <c r="N585" s="22">
        <f t="shared" si="128"/>
        <v>0.17476418316081979</v>
      </c>
      <c r="O585" s="22">
        <f t="shared" si="128"/>
        <v>0.17840915017095665</v>
      </c>
      <c r="P585" s="22">
        <f t="shared" si="128"/>
        <v>0.18092055691117109</v>
      </c>
      <c r="Q585" s="22">
        <f t="shared" si="128"/>
        <v>0.18434967364231722</v>
      </c>
      <c r="R585" s="22">
        <f t="shared" si="128"/>
        <v>0.18794438918293391</v>
      </c>
      <c r="S585" s="22">
        <f t="shared" si="128"/>
        <v>0.17201842480005375</v>
      </c>
      <c r="T585" s="22">
        <f t="shared" si="128"/>
        <v>0.17902425245502246</v>
      </c>
      <c r="U585" s="22">
        <f t="shared" si="128"/>
        <v>0.18366961680112739</v>
      </c>
      <c r="V585" s="22">
        <f t="shared" si="128"/>
        <v>0.18773650742852169</v>
      </c>
      <c r="W585" s="22">
        <f t="shared" si="128"/>
        <v>0.1923052269063614</v>
      </c>
      <c r="X585" s="22">
        <f t="shared" si="128"/>
        <v>0.19759239881737778</v>
      </c>
      <c r="Y585" s="22">
        <f t="shared" si="128"/>
        <v>0.20325258725254483</v>
      </c>
      <c r="Z585" s="22">
        <f t="shared" si="128"/>
        <v>0.20954981594850242</v>
      </c>
      <c r="AA585" s="22">
        <f t="shared" si="128"/>
        <v>0.2163009887167861</v>
      </c>
      <c r="AB585" s="22">
        <f t="shared" si="128"/>
        <v>0.22340451974058295</v>
      </c>
      <c r="AC585" s="22">
        <f t="shared" si="128"/>
        <v>0.23053299718174192</v>
      </c>
      <c r="AD585" s="22">
        <f t="shared" si="128"/>
        <v>0.23964861683720101</v>
      </c>
      <c r="AE585" s="22">
        <f t="shared" si="128"/>
        <v>0.24934513399210423</v>
      </c>
      <c r="AF585" s="22">
        <f t="shared" si="128"/>
        <v>0.25964014308652628</v>
      </c>
      <c r="AG585" s="22">
        <f t="shared" si="128"/>
        <v>0.27138858391623261</v>
      </c>
      <c r="AH585" s="22">
        <f t="shared" si="128"/>
        <v>0.28272114828840883</v>
      </c>
      <c r="AI585" s="22">
        <f t="shared" si="128"/>
        <v>0.29492135813748688</v>
      </c>
      <c r="AJ585" s="22">
        <f t="shared" si="128"/>
        <v>0.30827348432620832</v>
      </c>
      <c r="AK585" s="22">
        <f t="shared" si="128"/>
        <v>0.32111397036111317</v>
      </c>
      <c r="AL585" s="22">
        <f t="shared" si="128"/>
        <v>0.33432066957394929</v>
      </c>
      <c r="AM585" s="22">
        <f t="shared" si="128"/>
        <v>0.34774716766452368</v>
      </c>
      <c r="AN585" s="22">
        <f t="shared" si="128"/>
        <v>0.36194480254651368</v>
      </c>
      <c r="AO585" s="22">
        <f t="shared" si="128"/>
        <v>0.37557318734716766</v>
      </c>
      <c r="AP585" s="22">
        <f t="shared" si="128"/>
        <v>0.38948703502526855</v>
      </c>
      <c r="AQ585" s="22">
        <f t="shared" si="128"/>
        <v>0.40390637125857315</v>
      </c>
      <c r="AR585" s="22">
        <f t="shared" si="128"/>
        <v>0.41890228717975414</v>
      </c>
      <c r="AS585" s="22">
        <f t="shared" si="128"/>
        <v>0.43428487691995377</v>
      </c>
      <c r="AT585" s="22">
        <f t="shared" si="128"/>
        <v>0.43885440843683049</v>
      </c>
      <c r="AU585" s="22">
        <f t="shared" si="128"/>
        <v>0.44118115168203109</v>
      </c>
      <c r="AV585" s="22">
        <f t="shared" si="128"/>
        <v>0.44334879007058303</v>
      </c>
      <c r="AW585" s="22">
        <f t="shared" si="128"/>
        <v>0.44448327694422263</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1.1954428343883336E-4</v>
      </c>
      <c r="T586" s="22">
        <f t="shared" si="128"/>
        <v>1.1972414946511682E-4</v>
      </c>
      <c r="U586" s="22">
        <f t="shared" si="128"/>
        <v>1.1992409593240921E-4</v>
      </c>
      <c r="V586" s="22">
        <f t="shared" si="128"/>
        <v>1.201494432196152E-4</v>
      </c>
      <c r="W586" s="22">
        <f t="shared" si="128"/>
        <v>1.2040280553587867E-4</v>
      </c>
      <c r="X586" s="22">
        <f t="shared" si="128"/>
        <v>1.20683571903458E-4</v>
      </c>
      <c r="Y586" s="22">
        <f t="shared" si="128"/>
        <v>1.208561929207764E-4</v>
      </c>
      <c r="Z586" s="22">
        <f t="shared" si="128"/>
        <v>1.2105201901517219E-4</v>
      </c>
      <c r="AA586" s="22">
        <f t="shared" si="128"/>
        <v>1.2126927937934441E-4</v>
      </c>
      <c r="AB586" s="22">
        <f t="shared" si="128"/>
        <v>1.2150663188161378E-4</v>
      </c>
      <c r="AC586" s="22">
        <f t="shared" si="128"/>
        <v>1.217620162739404E-4</v>
      </c>
      <c r="AD586" s="22">
        <f t="shared" si="128"/>
        <v>1.2193226371992196E-4</v>
      </c>
      <c r="AE586" s="22">
        <f t="shared" si="128"/>
        <v>1.2211986652799648E-4</v>
      </c>
      <c r="AF586" s="22">
        <f t="shared" si="128"/>
        <v>1.2232417459292339E-4</v>
      </c>
      <c r="AG586" s="22">
        <f t="shared" si="128"/>
        <v>1.225475355465248E-4</v>
      </c>
      <c r="AH586" s="22">
        <f t="shared" si="128"/>
        <v>1.2278276607159908E-4</v>
      </c>
      <c r="AI586" s="22">
        <f t="shared" ref="L586:AW593" si="129">AI1537</f>
        <v>1.2293256429505119E-4</v>
      </c>
      <c r="AJ586" s="22">
        <f t="shared" si="129"/>
        <v>1.230978476293963E-4</v>
      </c>
      <c r="AK586" s="22">
        <f t="shared" si="129"/>
        <v>1.2327243869311014E-4</v>
      </c>
      <c r="AL586" s="22">
        <f t="shared" si="129"/>
        <v>1.2345892287223388E-4</v>
      </c>
      <c r="AM586" s="22">
        <f t="shared" si="129"/>
        <v>1.2365640627209754E-4</v>
      </c>
      <c r="AN586" s="22">
        <f t="shared" si="129"/>
        <v>1.2377352045527126E-4</v>
      </c>
      <c r="AO586" s="22">
        <f t="shared" si="129"/>
        <v>1.238978013116334E-4</v>
      </c>
      <c r="AP586" s="22">
        <f t="shared" si="129"/>
        <v>1.2403174964714311E-4</v>
      </c>
      <c r="AQ586" s="22">
        <f t="shared" si="129"/>
        <v>1.2417575771180698E-4</v>
      </c>
      <c r="AR586" s="22">
        <f t="shared" si="129"/>
        <v>1.2432974109192677E-4</v>
      </c>
      <c r="AS586" s="22">
        <f t="shared" si="129"/>
        <v>1.2439755609371689E-4</v>
      </c>
      <c r="AT586" s="22">
        <f t="shared" si="129"/>
        <v>1.2443831246581265E-4</v>
      </c>
      <c r="AU586" s="22">
        <f t="shared" si="129"/>
        <v>1.2447938848615019E-4</v>
      </c>
      <c r="AV586" s="22">
        <f t="shared" si="129"/>
        <v>1.2452718899099723E-4</v>
      </c>
      <c r="AW586" s="22">
        <f t="shared" si="129"/>
        <v>1.2457878954312868E-4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8.2037446108146881E-4</v>
      </c>
      <c r="T587" s="22">
        <f t="shared" si="129"/>
        <v>8.2160879441916146E-4</v>
      </c>
      <c r="U587" s="22">
        <f t="shared" si="129"/>
        <v>8.2298093008831763E-4</v>
      </c>
      <c r="V587" s="22">
        <f t="shared" si="129"/>
        <v>8.2452737926999174E-4</v>
      </c>
      <c r="W587" s="22">
        <f t="shared" si="129"/>
        <v>8.2626608201414545E-4</v>
      </c>
      <c r="X587" s="22">
        <f t="shared" si="129"/>
        <v>8.2819284547674618E-4</v>
      </c>
      <c r="Y587" s="22">
        <f t="shared" si="129"/>
        <v>8.2937745983035799E-4</v>
      </c>
      <c r="Z587" s="22">
        <f t="shared" si="129"/>
        <v>8.3072131937791938E-4</v>
      </c>
      <c r="AA587" s="22">
        <f t="shared" si="129"/>
        <v>8.3221227192742679E-4</v>
      </c>
      <c r="AB587" s="22">
        <f t="shared" si="129"/>
        <v>8.3384110707984281E-4</v>
      </c>
      <c r="AC587" s="22">
        <f t="shared" si="129"/>
        <v>8.3559368635169708E-4</v>
      </c>
      <c r="AD587" s="22">
        <f t="shared" si="129"/>
        <v>8.3676201203595308E-4</v>
      </c>
      <c r="AE587" s="22">
        <f t="shared" si="129"/>
        <v>8.3804943915621617E-4</v>
      </c>
      <c r="AF587" s="22">
        <f t="shared" si="129"/>
        <v>8.3945150635539529E-4</v>
      </c>
      <c r="AG587" s="22">
        <f t="shared" si="129"/>
        <v>8.4098432429253393E-4</v>
      </c>
      <c r="AH587" s="22">
        <f t="shared" si="129"/>
        <v>8.4259859734421398E-4</v>
      </c>
      <c r="AI587" s="22">
        <f t="shared" si="129"/>
        <v>8.4362658992822041E-4</v>
      </c>
      <c r="AJ587" s="22">
        <f t="shared" si="129"/>
        <v>8.4476084932096247E-4</v>
      </c>
      <c r="AK587" s="22">
        <f t="shared" si="129"/>
        <v>8.459589831478902E-4</v>
      </c>
      <c r="AL587" s="22">
        <f t="shared" si="129"/>
        <v>8.4723873365998492E-4</v>
      </c>
      <c r="AM587" s="22">
        <f t="shared" si="129"/>
        <v>8.4859396649149558E-4</v>
      </c>
      <c r="AN587" s="22">
        <f t="shared" si="129"/>
        <v>8.4939766435259193E-4</v>
      </c>
      <c r="AO587" s="22">
        <f t="shared" si="129"/>
        <v>8.5025054361731239E-4</v>
      </c>
      <c r="AP587" s="22">
        <f t="shared" si="129"/>
        <v>8.511697661045403E-4</v>
      </c>
      <c r="AQ587" s="22">
        <f t="shared" si="129"/>
        <v>8.5215802363590486E-4</v>
      </c>
      <c r="AR587" s="22">
        <f t="shared" si="129"/>
        <v>8.5321473692111954E-4</v>
      </c>
      <c r="AS587" s="22">
        <f t="shared" si="129"/>
        <v>8.5368011840107399E-4</v>
      </c>
      <c r="AT587" s="22">
        <f t="shared" si="129"/>
        <v>8.5395980962370581E-4</v>
      </c>
      <c r="AU587" s="22">
        <f t="shared" si="129"/>
        <v>8.5424169443725287E-4</v>
      </c>
      <c r="AV587" s="22">
        <f t="shared" si="129"/>
        <v>8.5456972612789762E-4</v>
      </c>
      <c r="AW587" s="22">
        <f t="shared" si="129"/>
        <v>8.5492383570075702E-4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1.4486129996083081E-5</v>
      </c>
      <c r="L588" s="22">
        <f t="shared" si="129"/>
        <v>1.4523786941695509E-5</v>
      </c>
      <c r="M588" s="22">
        <f t="shared" si="129"/>
        <v>1.4575733367418303E-5</v>
      </c>
      <c r="N588" s="22">
        <f t="shared" si="129"/>
        <v>1.4639017833045651E-5</v>
      </c>
      <c r="O588" s="22">
        <f t="shared" si="129"/>
        <v>1.471355007817218E-5</v>
      </c>
      <c r="P588" s="22">
        <f t="shared" si="129"/>
        <v>1.4798876460462532E-5</v>
      </c>
      <c r="Q588" s="22">
        <f t="shared" si="129"/>
        <v>1.4890706011157255E-5</v>
      </c>
      <c r="R588" s="22">
        <f t="shared" si="129"/>
        <v>1.4988675221399694E-5</v>
      </c>
      <c r="S588" s="22">
        <f t="shared" si="129"/>
        <v>1.5077522192544314E-5</v>
      </c>
      <c r="T588" s="22">
        <f t="shared" si="129"/>
        <v>1.5120920479031429E-5</v>
      </c>
      <c r="U588" s="22">
        <f t="shared" si="129"/>
        <v>1.5166907233408302E-5</v>
      </c>
      <c r="V588" s="22">
        <f t="shared" si="129"/>
        <v>1.5216572085594984E-5</v>
      </c>
      <c r="W588" s="22">
        <f t="shared" si="129"/>
        <v>1.5270470246664915E-5</v>
      </c>
      <c r="X588" s="22">
        <f t="shared" si="129"/>
        <v>1.5328532701029456E-5</v>
      </c>
      <c r="Y588" s="22">
        <f t="shared" si="129"/>
        <v>1.5365202172762824E-5</v>
      </c>
      <c r="Z588" s="22">
        <f t="shared" si="129"/>
        <v>1.5405433024200575E-5</v>
      </c>
      <c r="AA588" s="22">
        <f t="shared" si="129"/>
        <v>1.5448921544458292E-5</v>
      </c>
      <c r="AB588" s="22">
        <f t="shared" si="129"/>
        <v>1.5495442671566232E-5</v>
      </c>
      <c r="AC588" s="22">
        <f t="shared" si="129"/>
        <v>1.5544634955286424E-5</v>
      </c>
      <c r="AD588" s="22">
        <f t="shared" si="129"/>
        <v>1.5577248144482508E-5</v>
      </c>
      <c r="AE588" s="22">
        <f t="shared" si="129"/>
        <v>1.5612527634225129E-5</v>
      </c>
      <c r="AF588" s="22">
        <f t="shared" si="129"/>
        <v>1.5650367913370624E-5</v>
      </c>
      <c r="AG588" s="22">
        <f t="shared" si="129"/>
        <v>1.5691218739742962E-5</v>
      </c>
      <c r="AH588" s="22">
        <f t="shared" si="129"/>
        <v>1.5733757991980536E-5</v>
      </c>
      <c r="AI588" s="22">
        <f t="shared" si="129"/>
        <v>1.5760001504124704E-5</v>
      </c>
      <c r="AJ588" s="22">
        <f t="shared" si="129"/>
        <v>1.5788696702721565E-5</v>
      </c>
      <c r="AK588" s="22">
        <f t="shared" si="129"/>
        <v>1.5818711363536487E-5</v>
      </c>
      <c r="AL588" s="22">
        <f t="shared" si="129"/>
        <v>1.5850532342473721E-5</v>
      </c>
      <c r="AM588" s="22">
        <f t="shared" si="129"/>
        <v>1.5884002909389034E-5</v>
      </c>
      <c r="AN588" s="22">
        <f t="shared" si="129"/>
        <v>1.5902381704405965E-5</v>
      </c>
      <c r="AO588" s="22">
        <f t="shared" si="129"/>
        <v>1.5921780591527528E-5</v>
      </c>
      <c r="AP588" s="22">
        <f t="shared" si="129"/>
        <v>1.594266408976779E-5</v>
      </c>
      <c r="AQ588" s="22">
        <f t="shared" si="129"/>
        <v>1.5965108266139178E-5</v>
      </c>
      <c r="AR588" s="22">
        <f t="shared" si="129"/>
        <v>1.5989101247110622E-5</v>
      </c>
      <c r="AS588" s="22">
        <f t="shared" si="129"/>
        <v>1.5997171097699661E-5</v>
      </c>
      <c r="AT588" s="22">
        <f t="shared" si="129"/>
        <v>1.6000132033753247E-5</v>
      </c>
      <c r="AU588" s="22">
        <f t="shared" si="129"/>
        <v>1.6002977464491909E-5</v>
      </c>
      <c r="AV588" s="22">
        <f t="shared" si="129"/>
        <v>1.6006874225162621E-5</v>
      </c>
      <c r="AW588" s="22">
        <f t="shared" si="129"/>
        <v>1.6011296478644884E-5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1.4738364076719785E-3</v>
      </c>
      <c r="L589" s="22">
        <f t="shared" si="129"/>
        <v>1.4776676709189829E-3</v>
      </c>
      <c r="M589" s="22">
        <f t="shared" si="129"/>
        <v>1.4829527631761545E-3</v>
      </c>
      <c r="N589" s="22">
        <f t="shared" si="129"/>
        <v>1.4893914013429299E-3</v>
      </c>
      <c r="O589" s="22">
        <f t="shared" si="129"/>
        <v>1.4969744022163664E-3</v>
      </c>
      <c r="P589" s="22">
        <f t="shared" si="129"/>
        <v>1.5056556116759296E-3</v>
      </c>
      <c r="Q589" s="22">
        <f t="shared" si="129"/>
        <v>1.5149984613639165E-3</v>
      </c>
      <c r="R589" s="22">
        <f t="shared" si="129"/>
        <v>1.5249659674490624E-3</v>
      </c>
      <c r="S589" s="22">
        <f t="shared" si="129"/>
        <v>1.5340053658818901E-3</v>
      </c>
      <c r="T589" s="22">
        <f t="shared" si="129"/>
        <v>1.538420760101918E-3</v>
      </c>
      <c r="U589" s="22">
        <f t="shared" si="129"/>
        <v>1.5430995081795373E-3</v>
      </c>
      <c r="V589" s="22">
        <f t="shared" si="129"/>
        <v>1.5481524703822901E-3</v>
      </c>
      <c r="W589" s="22">
        <f t="shared" si="129"/>
        <v>1.5536361345571189E-3</v>
      </c>
      <c r="X589" s="22">
        <f t="shared" si="129"/>
        <v>1.559543478974461E-3</v>
      </c>
      <c r="Y589" s="22">
        <f t="shared" si="129"/>
        <v>1.5632742754332356E-3</v>
      </c>
      <c r="Z589" s="22">
        <f t="shared" si="129"/>
        <v>1.56736741097576E-3</v>
      </c>
      <c r="AA589" s="22">
        <f t="shared" si="129"/>
        <v>1.5717919856888779E-3</v>
      </c>
      <c r="AB589" s="22">
        <f t="shared" si="129"/>
        <v>1.5765251014952495E-3</v>
      </c>
      <c r="AC589" s="22">
        <f t="shared" si="129"/>
        <v>1.5815299840099691E-3</v>
      </c>
      <c r="AD589" s="22">
        <f t="shared" si="129"/>
        <v>1.5848480893714753E-3</v>
      </c>
      <c r="AE589" s="22">
        <f t="shared" si="129"/>
        <v>1.588437467379323E-3</v>
      </c>
      <c r="AF589" s="22">
        <f t="shared" si="129"/>
        <v>1.5922873832019885E-3</v>
      </c>
      <c r="AG589" s="22">
        <f t="shared" si="129"/>
        <v>1.5964435957451118E-3</v>
      </c>
      <c r="AH589" s="22">
        <f t="shared" si="129"/>
        <v>1.6007715907803513E-3</v>
      </c>
      <c r="AI589" s="22">
        <f t="shared" si="129"/>
        <v>1.6034416374852828E-3</v>
      </c>
      <c r="AJ589" s="22">
        <f t="shared" si="129"/>
        <v>1.6063611217387633E-3</v>
      </c>
      <c r="AK589" s="22">
        <f t="shared" si="129"/>
        <v>1.6094148496761016E-3</v>
      </c>
      <c r="AL589" s="22">
        <f t="shared" si="129"/>
        <v>1.6126523546065516E-3</v>
      </c>
      <c r="AM589" s="22">
        <f t="shared" si="129"/>
        <v>1.6160576906154474E-3</v>
      </c>
      <c r="AN589" s="22">
        <f t="shared" si="129"/>
        <v>1.6179275714761335E-3</v>
      </c>
      <c r="AO589" s="22">
        <f t="shared" si="129"/>
        <v>1.6199012377428185E-3</v>
      </c>
      <c r="AP589" s="22">
        <f t="shared" si="129"/>
        <v>1.6220259501424986E-3</v>
      </c>
      <c r="AQ589" s="22">
        <f t="shared" si="129"/>
        <v>1.6243094478251309E-3</v>
      </c>
      <c r="AR589" s="22">
        <f t="shared" si="129"/>
        <v>1.6267505227632862E-3</v>
      </c>
      <c r="AS589" s="22">
        <f t="shared" si="129"/>
        <v>1.6275715591343393E-3</v>
      </c>
      <c r="AT589" s="22">
        <f t="shared" si="129"/>
        <v>1.6278728083539546E-3</v>
      </c>
      <c r="AU589" s="22">
        <f t="shared" si="129"/>
        <v>1.6281623059229595E-3</v>
      </c>
      <c r="AV589" s="22">
        <f t="shared" si="129"/>
        <v>1.6285587670723503E-3</v>
      </c>
      <c r="AW589" s="22">
        <f t="shared" si="129"/>
        <v>1.6290086924967307E-3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0.13004550543955873</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0.12056837226162823</v>
      </c>
      <c r="S592" s="22">
        <f t="shared" si="129"/>
        <v>0.10645582631892825</v>
      </c>
      <c r="T592" s="22">
        <f t="shared" si="129"/>
        <v>0.10780204810068256</v>
      </c>
      <c r="U592" s="22">
        <f t="shared" si="129"/>
        <v>0.10763043157018623</v>
      </c>
      <c r="V592" s="22">
        <f t="shared" si="129"/>
        <v>0.10709838736664135</v>
      </c>
      <c r="W592" s="22">
        <f t="shared" si="129"/>
        <v>0.1068504180548161</v>
      </c>
      <c r="X592" s="22">
        <f t="shared" si="129"/>
        <v>0.10698603174448645</v>
      </c>
      <c r="Y592" s="22">
        <f t="shared" si="129"/>
        <v>0.10732528533321652</v>
      </c>
      <c r="Z592" s="22">
        <f t="shared" si="129"/>
        <v>0.10795725471874085</v>
      </c>
      <c r="AA592" s="22">
        <f t="shared" si="129"/>
        <v>0.1087642002592808</v>
      </c>
      <c r="AB592" s="22">
        <f t="shared" si="129"/>
        <v>0.10968021248055237</v>
      </c>
      <c r="AC592" s="22">
        <f t="shared" si="129"/>
        <v>0.11053240249536506</v>
      </c>
      <c r="AD592" s="22">
        <f t="shared" si="129"/>
        <v>0.1120016645138466</v>
      </c>
      <c r="AE592" s="22">
        <f t="shared" si="129"/>
        <v>0.11362549644765359</v>
      </c>
      <c r="AF592" s="22">
        <f t="shared" si="129"/>
        <v>0.11539722040020252</v>
      </c>
      <c r="AG592" s="22">
        <f t="shared" si="129"/>
        <v>0.11768820374003125</v>
      </c>
      <c r="AH592" s="22">
        <f t="shared" si="129"/>
        <v>0.11963370875387938</v>
      </c>
      <c r="AI592" s="22">
        <f t="shared" si="129"/>
        <v>0.1218304131618427</v>
      </c>
      <c r="AJ592" s="22">
        <f t="shared" si="129"/>
        <v>0.1243519403090952</v>
      </c>
      <c r="AK592" s="22">
        <f t="shared" si="129"/>
        <v>0.12648925772095415</v>
      </c>
      <c r="AL592" s="22">
        <f t="shared" si="129"/>
        <v>0.12861562242958183</v>
      </c>
      <c r="AM592" s="22">
        <f t="shared" si="129"/>
        <v>0.13067004529129198</v>
      </c>
      <c r="AN592" s="22">
        <f t="shared" si="129"/>
        <v>0.1330564447087742</v>
      </c>
      <c r="AO592" s="22">
        <f t="shared" si="129"/>
        <v>0.13507083791692001</v>
      </c>
      <c r="AP592" s="22">
        <f t="shared" si="129"/>
        <v>0.13704526497447814</v>
      </c>
      <c r="AQ592" s="22">
        <f t="shared" si="129"/>
        <v>0.13905666435648104</v>
      </c>
      <c r="AR592" s="22">
        <f t="shared" si="129"/>
        <v>0.14112314362241812</v>
      </c>
      <c r="AS592" s="22">
        <f t="shared" si="129"/>
        <v>0.14319174981988672</v>
      </c>
      <c r="AT592" s="22">
        <f t="shared" si="129"/>
        <v>0.14149412995307076</v>
      </c>
      <c r="AU592" s="22">
        <f t="shared" si="129"/>
        <v>0.13907409816419206</v>
      </c>
      <c r="AV592" s="22">
        <f t="shared" si="129"/>
        <v>0.13664554729439307</v>
      </c>
      <c r="AW592" s="22">
        <f t="shared" si="129"/>
        <v>0.13393654190379831</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1.2655466337890216E-2</v>
      </c>
      <c r="M593" s="22">
        <f t="shared" si="129"/>
        <v>1.2661143337946407E-2</v>
      </c>
      <c r="N593" s="22">
        <f t="shared" si="129"/>
        <v>1.2544904339887072E-2</v>
      </c>
      <c r="O593" s="22">
        <f t="shared" si="129"/>
        <v>1.2355059245839614E-2</v>
      </c>
      <c r="P593" s="22">
        <f t="shared" si="129"/>
        <v>1.2094642930917438E-2</v>
      </c>
      <c r="Q593" s="22">
        <f t="shared" si="129"/>
        <v>1.1905551806853844E-2</v>
      </c>
      <c r="R593" s="22">
        <f t="shared" si="129"/>
        <v>1.1733192711380727E-2</v>
      </c>
      <c r="S593" s="22">
        <f t="shared" si="129"/>
        <v>1.0359820755801856E-2</v>
      </c>
      <c r="T593" s="22">
        <f t="shared" si="129"/>
        <v>1.0490829239214957E-2</v>
      </c>
      <c r="U593" s="22">
        <f t="shared" si="129"/>
        <v>1.0474128260450789E-2</v>
      </c>
      <c r="V593" s="22">
        <f t="shared" si="129"/>
        <v>1.0422352018853869E-2</v>
      </c>
      <c r="W593" s="22">
        <f t="shared" si="129"/>
        <v>1.039822071752187E-2</v>
      </c>
      <c r="X593" s="22">
        <f t="shared" ref="L593:AW600" si="130">X1544</f>
        <v>1.0411418055475068E-2</v>
      </c>
      <c r="Y593" s="22">
        <f t="shared" si="130"/>
        <v>1.044443274796805E-2</v>
      </c>
      <c r="Z593" s="22">
        <f t="shared" si="130"/>
        <v>1.0505933276248876E-2</v>
      </c>
      <c r="AA593" s="22">
        <f t="shared" si="130"/>
        <v>1.0584461727426765E-2</v>
      </c>
      <c r="AB593" s="22">
        <f t="shared" si="130"/>
        <v>1.0673604076423874E-2</v>
      </c>
      <c r="AC593" s="22">
        <f t="shared" si="130"/>
        <v>1.0756535524223586E-2</v>
      </c>
      <c r="AD593" s="22">
        <f t="shared" si="130"/>
        <v>1.0899517751510759E-2</v>
      </c>
      <c r="AE593" s="22">
        <f t="shared" si="130"/>
        <v>1.1057542054674673E-2</v>
      </c>
      <c r="AF593" s="22">
        <f t="shared" si="130"/>
        <v>1.1229958569691703E-2</v>
      </c>
      <c r="AG593" s="22">
        <f t="shared" si="130"/>
        <v>1.1452907163261861E-2</v>
      </c>
      <c r="AH593" s="22">
        <f t="shared" si="130"/>
        <v>1.1642235299822451E-2</v>
      </c>
      <c r="AI593" s="22">
        <f t="shared" si="130"/>
        <v>1.1856009075358243E-2</v>
      </c>
      <c r="AJ593" s="22">
        <f t="shared" si="130"/>
        <v>1.2101393195511182E-2</v>
      </c>
      <c r="AK593" s="22">
        <f t="shared" si="130"/>
        <v>1.230938768534566E-2</v>
      </c>
      <c r="AL593" s="22">
        <f t="shared" si="130"/>
        <v>1.2516316305455655E-2</v>
      </c>
      <c r="AM593" s="22">
        <f t="shared" si="130"/>
        <v>1.2716243856064072E-2</v>
      </c>
      <c r="AN593" s="22">
        <f t="shared" si="130"/>
        <v>1.2948477929780244E-2</v>
      </c>
      <c r="AO593" s="22">
        <f t="shared" si="130"/>
        <v>1.3144509967571915E-2</v>
      </c>
      <c r="AP593" s="22">
        <f t="shared" si="130"/>
        <v>1.3336652672381962E-2</v>
      </c>
      <c r="AQ593" s="22">
        <f t="shared" si="130"/>
        <v>1.3532393363957198E-2</v>
      </c>
      <c r="AR593" s="22">
        <f t="shared" si="130"/>
        <v>1.3733494191699147E-2</v>
      </c>
      <c r="AS593" s="22">
        <f t="shared" si="130"/>
        <v>1.3934802003221948E-2</v>
      </c>
      <c r="AT593" s="22">
        <f t="shared" si="130"/>
        <v>1.3769596977439586E-2</v>
      </c>
      <c r="AU593" s="22">
        <f t="shared" si="130"/>
        <v>1.3534089946748597E-2</v>
      </c>
      <c r="AV593" s="22">
        <f t="shared" si="130"/>
        <v>1.3297753875934681E-2</v>
      </c>
      <c r="AW593" s="22">
        <f t="shared" si="130"/>
        <v>1.3034125183701499E-2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6.4453339767617121E-2</v>
      </c>
      <c r="L594" s="22">
        <f t="shared" si="130"/>
        <v>6.5763803942104557E-2</v>
      </c>
      <c r="M594" s="22">
        <f t="shared" si="130"/>
        <v>6.7295612361813639E-2</v>
      </c>
      <c r="N594" s="22">
        <f t="shared" si="130"/>
        <v>6.8471619369899747E-2</v>
      </c>
      <c r="O594" s="22">
        <f t="shared" si="130"/>
        <v>6.9415657765503513E-2</v>
      </c>
      <c r="P594" s="22">
        <f t="shared" si="130"/>
        <v>7.0122113289878357E-2</v>
      </c>
      <c r="Q594" s="22">
        <f t="shared" si="130"/>
        <v>7.1027984276732931E-2</v>
      </c>
      <c r="R594" s="22">
        <f t="shared" si="130"/>
        <v>7.1969839340941866E-2</v>
      </c>
      <c r="S594" s="22">
        <f t="shared" si="130"/>
        <v>6.8766561354121403E-2</v>
      </c>
      <c r="T594" s="22">
        <f t="shared" si="130"/>
        <v>7.0478155574691351E-2</v>
      </c>
      <c r="U594" s="22">
        <f t="shared" si="130"/>
        <v>7.1687438875068552E-2</v>
      </c>
      <c r="V594" s="22">
        <f t="shared" si="130"/>
        <v>7.2773902727780379E-2</v>
      </c>
      <c r="W594" s="22">
        <f t="shared" si="130"/>
        <v>7.3965586831732863E-2</v>
      </c>
      <c r="X594" s="22">
        <f t="shared" si="130"/>
        <v>7.5307129485095534E-2</v>
      </c>
      <c r="Y594" s="22">
        <f t="shared" si="130"/>
        <v>7.6675484159145477E-2</v>
      </c>
      <c r="Z594" s="22">
        <f t="shared" si="130"/>
        <v>7.8173836938361371E-2</v>
      </c>
      <c r="AA594" s="22">
        <f t="shared" si="130"/>
        <v>7.9763149300346448E-2</v>
      </c>
      <c r="AB594" s="22">
        <f t="shared" si="130"/>
        <v>8.1421693977763471E-2</v>
      </c>
      <c r="AC594" s="22">
        <f t="shared" si="130"/>
        <v>8.3081264166084148E-2</v>
      </c>
      <c r="AD594" s="22">
        <f t="shared" si="130"/>
        <v>8.4976160867746633E-2</v>
      </c>
      <c r="AE594" s="22">
        <f t="shared" si="130"/>
        <v>8.6975326167795686E-2</v>
      </c>
      <c r="AF594" s="22">
        <f t="shared" si="130"/>
        <v>8.9080782821135934E-2</v>
      </c>
      <c r="AG594" s="22">
        <f t="shared" si="130"/>
        <v>9.1464139350533755E-2</v>
      </c>
      <c r="AH594" s="22">
        <f t="shared" si="130"/>
        <v>9.3744446842035839E-2</v>
      </c>
      <c r="AI594" s="22">
        <f t="shared" si="130"/>
        <v>9.6141045661249105E-2</v>
      </c>
      <c r="AJ594" s="22">
        <f t="shared" si="130"/>
        <v>9.8747362434866398E-2</v>
      </c>
      <c r="AK594" s="22">
        <f t="shared" si="130"/>
        <v>0.10123005578156853</v>
      </c>
      <c r="AL594" s="22">
        <f t="shared" si="130"/>
        <v>0.10376440206494507</v>
      </c>
      <c r="AM594" s="22">
        <f t="shared" si="130"/>
        <v>0.10632089496141642</v>
      </c>
      <c r="AN594" s="22">
        <f t="shared" si="130"/>
        <v>0.10905755311835959</v>
      </c>
      <c r="AO594" s="22">
        <f t="shared" si="130"/>
        <v>0.11166573328272066</v>
      </c>
      <c r="AP594" s="22">
        <f t="shared" si="130"/>
        <v>0.11431298807220699</v>
      </c>
      <c r="AQ594" s="22">
        <f t="shared" si="130"/>
        <v>0.11704151133344828</v>
      </c>
      <c r="AR594" s="22">
        <f t="shared" si="130"/>
        <v>0.11986414616687295</v>
      </c>
      <c r="AS594" s="22">
        <f t="shared" si="130"/>
        <v>0.12270469662876107</v>
      </c>
      <c r="AT594" s="22">
        <f t="shared" si="130"/>
        <v>0.12345592258908764</v>
      </c>
      <c r="AU594" s="22">
        <f t="shared" si="130"/>
        <v>0.12377593599665673</v>
      </c>
      <c r="AV594" s="22">
        <f t="shared" si="130"/>
        <v>0.12406559493377273</v>
      </c>
      <c r="AW594" s="22">
        <f t="shared" si="130"/>
        <v>0.1241596603487197</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0.31034319165291735</v>
      </c>
      <c r="L595" s="22">
        <f t="shared" si="130"/>
        <v>0.31442985679016994</v>
      </c>
      <c r="M595" s="22">
        <f t="shared" si="130"/>
        <v>0.32099421325528482</v>
      </c>
      <c r="N595" s="22">
        <f t="shared" si="130"/>
        <v>0.32287903178152944</v>
      </c>
      <c r="O595" s="22">
        <f t="shared" si="130"/>
        <v>0.32172327535887107</v>
      </c>
      <c r="P595" s="22">
        <f t="shared" si="130"/>
        <v>0.31753924052538918</v>
      </c>
      <c r="Q595" s="22">
        <f t="shared" si="130"/>
        <v>0.31577785743754255</v>
      </c>
      <c r="R595" s="22">
        <f t="shared" si="130"/>
        <v>0.31441607582114939</v>
      </c>
      <c r="S595" s="22">
        <f t="shared" si="130"/>
        <v>0.26503640685083257</v>
      </c>
      <c r="T595" s="22">
        <f t="shared" si="130"/>
        <v>0.27553319962484762</v>
      </c>
      <c r="U595" s="22">
        <f t="shared" si="130"/>
        <v>0.28011246601536188</v>
      </c>
      <c r="V595" s="22">
        <f t="shared" si="130"/>
        <v>0.28320648287278166</v>
      </c>
      <c r="W595" s="22">
        <f t="shared" si="130"/>
        <v>0.28739674652836844</v>
      </c>
      <c r="X595" s="22">
        <f t="shared" si="130"/>
        <v>0.29314685098328896</v>
      </c>
      <c r="Y595" s="22">
        <f t="shared" si="130"/>
        <v>0.300032895456538</v>
      </c>
      <c r="Z595" s="22">
        <f t="shared" si="130"/>
        <v>0.30821144929016975</v>
      </c>
      <c r="AA595" s="22">
        <f t="shared" si="130"/>
        <v>0.31723041742861824</v>
      </c>
      <c r="AB595" s="22">
        <f t="shared" si="130"/>
        <v>0.32683803571801312</v>
      </c>
      <c r="AC595" s="22">
        <f t="shared" si="130"/>
        <v>0.33629611478109744</v>
      </c>
      <c r="AD595" s="22">
        <f t="shared" si="130"/>
        <v>0.34885207487336911</v>
      </c>
      <c r="AE595" s="22">
        <f t="shared" si="130"/>
        <v>0.36231677891876807</v>
      </c>
      <c r="AF595" s="22">
        <f t="shared" si="130"/>
        <v>0.37669399446438362</v>
      </c>
      <c r="AG595" s="22">
        <f t="shared" si="130"/>
        <v>0.39374172099975535</v>
      </c>
      <c r="AH595" s="22">
        <f t="shared" si="130"/>
        <v>0.40949476161521309</v>
      </c>
      <c r="AI595" s="22">
        <f t="shared" si="130"/>
        <v>0.42693639911582354</v>
      </c>
      <c r="AJ595" s="22">
        <f t="shared" si="130"/>
        <v>0.44628261677312608</v>
      </c>
      <c r="AK595" s="22">
        <f t="shared" si="130"/>
        <v>0.46414086365065893</v>
      </c>
      <c r="AL595" s="22">
        <f t="shared" si="130"/>
        <v>0.48229667450006081</v>
      </c>
      <c r="AM595" s="22">
        <f t="shared" si="130"/>
        <v>0.50045311821249594</v>
      </c>
      <c r="AN595" s="22">
        <f t="shared" si="130"/>
        <v>0.5208352044245389</v>
      </c>
      <c r="AO595" s="22">
        <f t="shared" si="130"/>
        <v>0.5397232528286966</v>
      </c>
      <c r="AP595" s="22">
        <f t="shared" si="130"/>
        <v>0.5587839587516773</v>
      </c>
      <c r="AQ595" s="22">
        <f t="shared" si="130"/>
        <v>0.57842657568398048</v>
      </c>
      <c r="AR595" s="22">
        <f t="shared" si="130"/>
        <v>0.59876737138810709</v>
      </c>
      <c r="AS595" s="22">
        <f t="shared" si="130"/>
        <v>0.61972276959193795</v>
      </c>
      <c r="AT595" s="22">
        <f t="shared" si="130"/>
        <v>0.62048676557725702</v>
      </c>
      <c r="AU595" s="22">
        <f t="shared" si="130"/>
        <v>0.61715661626430041</v>
      </c>
      <c r="AV595" s="22">
        <f t="shared" si="130"/>
        <v>0.61358866383131794</v>
      </c>
      <c r="AW595" s="22">
        <f t="shared" si="130"/>
        <v>0.60822995480625597</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8.9709854381943815E-2</v>
      </c>
      <c r="M596" s="22">
        <f t="shared" si="130"/>
        <v>9.0417475033143083E-2</v>
      </c>
      <c r="N596" s="22">
        <f t="shared" si="130"/>
        <v>9.0872196678668984E-2</v>
      </c>
      <c r="O596" s="22">
        <f t="shared" si="130"/>
        <v>9.1174361291842948E-2</v>
      </c>
      <c r="P596" s="22">
        <f t="shared" si="130"/>
        <v>9.1320994898161756E-2</v>
      </c>
      <c r="Q596" s="22">
        <f t="shared" si="130"/>
        <v>9.1644963105957017E-2</v>
      </c>
      <c r="R596" s="22">
        <f t="shared" si="130"/>
        <v>9.2016609055475665E-2</v>
      </c>
      <c r="S596" s="22">
        <f t="shared" si="130"/>
        <v>8.9250625029696246E-2</v>
      </c>
      <c r="T596" s="22">
        <f t="shared" si="130"/>
        <v>9.0189110025271801E-2</v>
      </c>
      <c r="U596" s="22">
        <f t="shared" si="130"/>
        <v>9.0756386376235856E-2</v>
      </c>
      <c r="V596" s="22">
        <f t="shared" si="130"/>
        <v>9.1241975995008148E-2</v>
      </c>
      <c r="W596" s="22">
        <f t="shared" si="130"/>
        <v>9.1816227619415533E-2</v>
      </c>
      <c r="X596" s="22">
        <f t="shared" si="130"/>
        <v>9.2510170679410794E-2</v>
      </c>
      <c r="Y596" s="22">
        <f t="shared" si="130"/>
        <v>9.3205336582555712E-2</v>
      </c>
      <c r="Z596" s="22">
        <f t="shared" si="130"/>
        <v>9.4001725839704633E-2</v>
      </c>
      <c r="AA596" s="22">
        <f t="shared" si="130"/>
        <v>9.4869016122447317E-2</v>
      </c>
      <c r="AB596" s="22">
        <f t="shared" si="130"/>
        <v>9.5790122133852532E-2</v>
      </c>
      <c r="AC596" s="22">
        <f t="shared" si="130"/>
        <v>9.671473247430501E-2</v>
      </c>
      <c r="AD596" s="22">
        <f t="shared" si="130"/>
        <v>9.7790682208780219E-2</v>
      </c>
      <c r="AE596" s="22">
        <f t="shared" si="130"/>
        <v>9.8941991144077271E-2</v>
      </c>
      <c r="AF596" s="22">
        <f t="shared" si="130"/>
        <v>0.1001690158795282</v>
      </c>
      <c r="AG596" s="22">
        <f t="shared" si="130"/>
        <v>0.1015927268927518</v>
      </c>
      <c r="AH596" s="22">
        <f t="shared" si="130"/>
        <v>0.1029409355559671</v>
      </c>
      <c r="AI596" s="22">
        <f t="shared" si="130"/>
        <v>0.10434976804643124</v>
      </c>
      <c r="AJ596" s="22">
        <f t="shared" si="130"/>
        <v>0.10590320655274854</v>
      </c>
      <c r="AK596" s="22">
        <f t="shared" si="130"/>
        <v>0.1073662436226855</v>
      </c>
      <c r="AL596" s="22">
        <f t="shared" si="130"/>
        <v>0.10886213747822628</v>
      </c>
      <c r="AM596" s="22">
        <f t="shared" si="130"/>
        <v>0.11037002214389161</v>
      </c>
      <c r="AN596" s="22">
        <f t="shared" si="130"/>
        <v>0.11198109961767445</v>
      </c>
      <c r="AO596" s="22">
        <f t="shared" si="130"/>
        <v>0.11349909182768024</v>
      </c>
      <c r="AP596" s="22">
        <f t="shared" si="130"/>
        <v>0.11504022559618203</v>
      </c>
      <c r="AQ596" s="22">
        <f t="shared" si="130"/>
        <v>0.1166332119939366</v>
      </c>
      <c r="AR596" s="22">
        <f t="shared" si="130"/>
        <v>0.11828633867698118</v>
      </c>
      <c r="AS596" s="22">
        <f t="shared" si="130"/>
        <v>0.11992882982268192</v>
      </c>
      <c r="AT596" s="22">
        <f t="shared" si="130"/>
        <v>0.12014786209757918</v>
      </c>
      <c r="AU596" s="22">
        <f t="shared" si="130"/>
        <v>0.12007917719268496</v>
      </c>
      <c r="AV596" s="22">
        <f t="shared" si="130"/>
        <v>0.1199958046222647</v>
      </c>
      <c r="AW596" s="22">
        <f t="shared" si="130"/>
        <v>0.11978651047256277</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2.7090100081973278E-2</v>
      </c>
      <c r="M597" s="22">
        <f t="shared" si="130"/>
        <v>2.730378356628085E-2</v>
      </c>
      <c r="N597" s="22">
        <f t="shared" si="130"/>
        <v>2.7441097966929517E-2</v>
      </c>
      <c r="O597" s="22">
        <f t="shared" si="130"/>
        <v>2.7532344014183842E-2</v>
      </c>
      <c r="P597" s="22">
        <f t="shared" si="130"/>
        <v>2.757662364319367E-2</v>
      </c>
      <c r="Q597" s="22">
        <f t="shared" si="130"/>
        <v>2.7674453822865853E-2</v>
      </c>
      <c r="R597" s="22">
        <f t="shared" si="130"/>
        <v>2.7786681470952937E-2</v>
      </c>
      <c r="S597" s="22">
        <f t="shared" si="130"/>
        <v>2.6951424468255294E-2</v>
      </c>
      <c r="T597" s="22">
        <f t="shared" si="130"/>
        <v>2.7234823127530002E-2</v>
      </c>
      <c r="U597" s="22">
        <f t="shared" si="130"/>
        <v>2.7406126193705155E-2</v>
      </c>
      <c r="V597" s="22">
        <f t="shared" si="130"/>
        <v>2.7552761939152935E-2</v>
      </c>
      <c r="W597" s="22">
        <f t="shared" si="130"/>
        <v>2.7726171360945087E-2</v>
      </c>
      <c r="X597" s="22">
        <f t="shared" si="130"/>
        <v>2.7935724559709919E-2</v>
      </c>
      <c r="Y597" s="22">
        <f t="shared" si="130"/>
        <v>2.8145647026082365E-2</v>
      </c>
      <c r="Z597" s="22">
        <f t="shared" si="130"/>
        <v>2.8386136377324862E-2</v>
      </c>
      <c r="AA597" s="22">
        <f t="shared" si="130"/>
        <v>2.8648036039535779E-2</v>
      </c>
      <c r="AB597" s="22">
        <f t="shared" si="130"/>
        <v>2.8926186686496342E-2</v>
      </c>
      <c r="AC597" s="22">
        <f t="shared" si="130"/>
        <v>2.9205395551924244E-2</v>
      </c>
      <c r="AD597" s="22">
        <f t="shared" si="130"/>
        <v>2.9530305074862588E-2</v>
      </c>
      <c r="AE597" s="22">
        <f t="shared" si="130"/>
        <v>2.9877971164584224E-2</v>
      </c>
      <c r="AF597" s="22">
        <f t="shared" si="130"/>
        <v>3.0248501505040468E-2</v>
      </c>
      <c r="AG597" s="22">
        <f t="shared" si="130"/>
        <v>3.0678426111448002E-2</v>
      </c>
      <c r="AH597" s="22">
        <f t="shared" si="130"/>
        <v>3.108555092364966E-2</v>
      </c>
      <c r="AI597" s="22">
        <f t="shared" si="130"/>
        <v>3.1510982593652363E-2</v>
      </c>
      <c r="AJ597" s="22">
        <f t="shared" si="130"/>
        <v>3.198008161178427E-2</v>
      </c>
      <c r="AK597" s="22">
        <f t="shared" si="130"/>
        <v>3.2421881689616149E-2</v>
      </c>
      <c r="AL597" s="22">
        <f t="shared" si="130"/>
        <v>3.2873603683122858E-2</v>
      </c>
      <c r="AM597" s="22">
        <f t="shared" si="130"/>
        <v>3.3328946597080022E-2</v>
      </c>
      <c r="AN597" s="22">
        <f t="shared" si="130"/>
        <v>3.3815451121084403E-2</v>
      </c>
      <c r="AO597" s="22">
        <f t="shared" si="130"/>
        <v>3.4273846257003714E-2</v>
      </c>
      <c r="AP597" s="22">
        <f t="shared" si="130"/>
        <v>3.473922955648686E-2</v>
      </c>
      <c r="AQ597" s="22">
        <f t="shared" si="130"/>
        <v>3.5220271034501774E-2</v>
      </c>
      <c r="AR597" s="22">
        <f t="shared" si="130"/>
        <v>3.5719473352913658E-2</v>
      </c>
      <c r="AS597" s="22">
        <f t="shared" si="130"/>
        <v>3.6215464008871552E-2</v>
      </c>
      <c r="AT597" s="22">
        <f t="shared" si="130"/>
        <v>3.6281606199035935E-2</v>
      </c>
      <c r="AU597" s="22">
        <f t="shared" si="130"/>
        <v>3.6260865100295726E-2</v>
      </c>
      <c r="AV597" s="22">
        <f t="shared" si="130"/>
        <v>3.6235688699193122E-2</v>
      </c>
      <c r="AW597" s="22">
        <f t="shared" si="130"/>
        <v>3.617248717578124E-2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1.4564639612104711E-3</v>
      </c>
      <c r="M598" s="22">
        <f t="shared" si="130"/>
        <v>1.4679523755410987E-3</v>
      </c>
      <c r="N598" s="22">
        <f t="shared" si="130"/>
        <v>1.4753349055168039E-3</v>
      </c>
      <c r="O598" s="22">
        <f t="shared" si="130"/>
        <v>1.4802406304505133E-3</v>
      </c>
      <c r="P598" s="22">
        <f t="shared" si="130"/>
        <v>1.4826212670547866E-3</v>
      </c>
      <c r="Q598" s="22">
        <f t="shared" si="130"/>
        <v>1.4878809792957942E-3</v>
      </c>
      <c r="R598" s="22">
        <f t="shared" si="130"/>
        <v>1.4939147526814829E-3</v>
      </c>
      <c r="S598" s="22">
        <f t="shared" si="130"/>
        <v>1.4490082473863142E-3</v>
      </c>
      <c r="T598" s="22">
        <f t="shared" si="130"/>
        <v>1.4642448073340431E-3</v>
      </c>
      <c r="U598" s="22">
        <f t="shared" si="130"/>
        <v>1.4734546936605608E-3</v>
      </c>
      <c r="V598" s="22">
        <f t="shared" si="130"/>
        <v>1.4813383736035544E-3</v>
      </c>
      <c r="W598" s="22">
        <f t="shared" si="130"/>
        <v>1.4906615053974703E-3</v>
      </c>
      <c r="X598" s="22">
        <f t="shared" si="130"/>
        <v>1.5019278603032773E-3</v>
      </c>
      <c r="Y598" s="22">
        <f t="shared" si="130"/>
        <v>1.513214068401244E-3</v>
      </c>
      <c r="Z598" s="22">
        <f t="shared" si="130"/>
        <v>1.526143665267985E-3</v>
      </c>
      <c r="AA598" s="22">
        <f t="shared" si="130"/>
        <v>1.5402243596289937E-3</v>
      </c>
      <c r="AB598" s="22">
        <f t="shared" si="130"/>
        <v>1.5551787670272522E-3</v>
      </c>
      <c r="AC598" s="22">
        <f t="shared" si="130"/>
        <v>1.5701900681636706E-3</v>
      </c>
      <c r="AD598" s="22">
        <f t="shared" si="130"/>
        <v>1.5876584056516031E-3</v>
      </c>
      <c r="AE598" s="22">
        <f t="shared" si="130"/>
        <v>1.6063502203249454E-3</v>
      </c>
      <c r="AF598" s="22">
        <f t="shared" si="130"/>
        <v>1.6262713016711409E-3</v>
      </c>
      <c r="AG598" s="22">
        <f t="shared" si="130"/>
        <v>1.6493856383984103E-3</v>
      </c>
      <c r="AH598" s="22">
        <f t="shared" si="130"/>
        <v>1.6712741738741754E-3</v>
      </c>
      <c r="AI598" s="22">
        <f t="shared" si="130"/>
        <v>1.6941469537251745E-3</v>
      </c>
      <c r="AJ598" s="22">
        <f t="shared" si="130"/>
        <v>1.719367451696055E-3</v>
      </c>
      <c r="AK598" s="22">
        <f t="shared" si="130"/>
        <v>1.7431202576832982E-3</v>
      </c>
      <c r="AL598" s="22">
        <f t="shared" si="130"/>
        <v>1.7674065025490553E-3</v>
      </c>
      <c r="AM598" s="22">
        <f t="shared" si="130"/>
        <v>1.7918874214886084E-3</v>
      </c>
      <c r="AN598" s="22">
        <f t="shared" si="130"/>
        <v>1.8180437038217894E-3</v>
      </c>
      <c r="AO598" s="22">
        <f t="shared" si="130"/>
        <v>1.8426887215013264E-3</v>
      </c>
      <c r="AP598" s="22">
        <f t="shared" si="130"/>
        <v>1.8677094486967004E-3</v>
      </c>
      <c r="AQ598" s="22">
        <f t="shared" si="130"/>
        <v>1.893572017474819E-3</v>
      </c>
      <c r="AR598" s="22">
        <f t="shared" si="130"/>
        <v>1.9204109801925469E-3</v>
      </c>
      <c r="AS598" s="22">
        <f t="shared" si="130"/>
        <v>1.9470772720598308E-3</v>
      </c>
      <c r="AT598" s="22">
        <f t="shared" si="130"/>
        <v>1.950633320800826E-3</v>
      </c>
      <c r="AU598" s="22">
        <f t="shared" si="130"/>
        <v>1.9495182026307342E-3</v>
      </c>
      <c r="AV598" s="22">
        <f t="shared" si="130"/>
        <v>1.9481646262036276E-3</v>
      </c>
      <c r="AW598" s="22">
        <f t="shared" si="130"/>
        <v>1.9447666785820073E-3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3.0040206026371367E-2</v>
      </c>
      <c r="M599" s="22">
        <f t="shared" si="130"/>
        <v>2.994016283719321E-2</v>
      </c>
      <c r="N599" s="22">
        <f t="shared" si="130"/>
        <v>2.9540351153331298E-2</v>
      </c>
      <c r="O599" s="22">
        <f t="shared" si="130"/>
        <v>2.8960014730128859E-2</v>
      </c>
      <c r="P599" s="22">
        <f t="shared" si="130"/>
        <v>2.8211154016296501E-2</v>
      </c>
      <c r="Q599" s="22">
        <f t="shared" si="130"/>
        <v>2.7620505669412019E-2</v>
      </c>
      <c r="R599" s="22">
        <f t="shared" si="130"/>
        <v>2.7061685185942385E-2</v>
      </c>
      <c r="S599" s="22">
        <f t="shared" si="130"/>
        <v>2.3806392540351405E-2</v>
      </c>
      <c r="T599" s="22">
        <f t="shared" si="130"/>
        <v>2.4193083541638325E-2</v>
      </c>
      <c r="U599" s="22">
        <f t="shared" si="130"/>
        <v>2.4244751236175342E-2</v>
      </c>
      <c r="V599" s="22">
        <f t="shared" si="130"/>
        <v>2.4213542757026627E-2</v>
      </c>
      <c r="W599" s="22">
        <f t="shared" si="130"/>
        <v>2.4240806999592503E-2</v>
      </c>
      <c r="X599" s="22">
        <f t="shared" si="130"/>
        <v>2.4348932328445559E-2</v>
      </c>
      <c r="Y599" s="22">
        <f t="shared" si="130"/>
        <v>2.4490511284030972E-2</v>
      </c>
      <c r="Z599" s="22">
        <f t="shared" si="130"/>
        <v>2.4693995717248608E-2</v>
      </c>
      <c r="AA599" s="22">
        <f t="shared" si="130"/>
        <v>2.4933755629167303E-2</v>
      </c>
      <c r="AB599" s="22">
        <f t="shared" si="130"/>
        <v>2.5195456120674233E-2</v>
      </c>
      <c r="AC599" s="22">
        <f t="shared" si="130"/>
        <v>2.5440996600346759E-2</v>
      </c>
      <c r="AD599" s="22">
        <f t="shared" si="130"/>
        <v>2.5598070309367119E-2</v>
      </c>
      <c r="AE599" s="22">
        <f t="shared" si="130"/>
        <v>2.5777319387410531E-2</v>
      </c>
      <c r="AF599" s="22">
        <f t="shared" si="130"/>
        <v>2.5976317402752185E-2</v>
      </c>
      <c r="AG599" s="22">
        <f t="shared" si="130"/>
        <v>2.627372867492429E-2</v>
      </c>
      <c r="AH599" s="22">
        <f t="shared" si="130"/>
        <v>2.6482535929321333E-2</v>
      </c>
      <c r="AI599" s="22">
        <f t="shared" si="130"/>
        <v>2.6724933781653751E-2</v>
      </c>
      <c r="AJ599" s="22">
        <f t="shared" si="130"/>
        <v>2.7019975260661341E-2</v>
      </c>
      <c r="AK599" s="22">
        <f t="shared" si="130"/>
        <v>2.721865824122132E-2</v>
      </c>
      <c r="AL599" s="22">
        <f t="shared" si="130"/>
        <v>2.7399388894615552E-2</v>
      </c>
      <c r="AM599" s="22">
        <f t="shared" si="130"/>
        <v>2.7549495314602303E-2</v>
      </c>
      <c r="AN599" s="22">
        <f t="shared" si="130"/>
        <v>2.7887421185767935E-2</v>
      </c>
      <c r="AO599" s="22">
        <f t="shared" si="130"/>
        <v>2.8140730091611818E-2</v>
      </c>
      <c r="AP599" s="22">
        <f t="shared" si="130"/>
        <v>2.8376706221257122E-2</v>
      </c>
      <c r="AQ599" s="22">
        <f t="shared" si="130"/>
        <v>2.8610530774908279E-2</v>
      </c>
      <c r="AR599" s="22">
        <f t="shared" si="130"/>
        <v>2.884541432086454E-2</v>
      </c>
      <c r="AS599" s="22">
        <f t="shared" si="130"/>
        <v>2.906663219106943E-2</v>
      </c>
      <c r="AT599" s="22">
        <f t="shared" si="130"/>
        <v>2.854486488328653E-2</v>
      </c>
      <c r="AU599" s="22">
        <f t="shared" si="130"/>
        <v>2.7882896926607576E-2</v>
      </c>
      <c r="AV599" s="22">
        <f t="shared" si="130"/>
        <v>2.7220745297735088E-2</v>
      </c>
      <c r="AW599" s="22">
        <f t="shared" si="130"/>
        <v>2.6506822033700889E-2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4.0226293185258929E-2</v>
      </c>
      <c r="L600" s="22">
        <f t="shared" si="130"/>
        <v>3.9877423391049029E-2</v>
      </c>
      <c r="M600" s="22">
        <f t="shared" ref="L600:AW606" si="131">M1551</f>
        <v>3.9744619221572103E-2</v>
      </c>
      <c r="N600" s="22">
        <f t="shared" si="131"/>
        <v>3.9213881856453713E-2</v>
      </c>
      <c r="O600" s="22">
        <f t="shared" si="131"/>
        <v>3.8443503609481157E-2</v>
      </c>
      <c r="P600" s="22">
        <f t="shared" si="131"/>
        <v>3.7449414696768608E-2</v>
      </c>
      <c r="Q600" s="22">
        <f t="shared" si="131"/>
        <v>3.6665347697252743E-2</v>
      </c>
      <c r="R600" s="22">
        <f t="shared" si="131"/>
        <v>3.5923531179771248E-2</v>
      </c>
      <c r="S600" s="22">
        <f t="shared" si="131"/>
        <v>3.1602233150854891E-2</v>
      </c>
      <c r="T600" s="22">
        <f t="shared" si="131"/>
        <v>3.211555322483476E-2</v>
      </c>
      <c r="U600" s="22">
        <f t="shared" si="131"/>
        <v>3.2184140455191405E-2</v>
      </c>
      <c r="V600" s="22">
        <f t="shared" si="131"/>
        <v>3.2142712186180492E-2</v>
      </c>
      <c r="W600" s="22">
        <f t="shared" si="131"/>
        <v>3.2178904605875663E-2</v>
      </c>
      <c r="X600" s="22">
        <f t="shared" si="131"/>
        <v>3.2322437560149811E-2</v>
      </c>
      <c r="Y600" s="22">
        <f t="shared" si="131"/>
        <v>3.2510379145842865E-2</v>
      </c>
      <c r="Z600" s="22">
        <f t="shared" si="131"/>
        <v>3.2780498295151762E-2</v>
      </c>
      <c r="AA600" s="22">
        <f t="shared" si="131"/>
        <v>3.3098771995118695E-2</v>
      </c>
      <c r="AB600" s="22">
        <f t="shared" si="131"/>
        <v>3.3446171120554334E-2</v>
      </c>
      <c r="AC600" s="22">
        <f t="shared" si="131"/>
        <v>3.37721183413872E-2</v>
      </c>
      <c r="AD600" s="22">
        <f t="shared" si="131"/>
        <v>3.398062872219846E-2</v>
      </c>
      <c r="AE600" s="22">
        <f t="shared" si="131"/>
        <v>3.4218576204027212E-2</v>
      </c>
      <c r="AF600" s="22">
        <f t="shared" si="131"/>
        <v>3.4482739775501765E-2</v>
      </c>
      <c r="AG600" s="22">
        <f t="shared" si="131"/>
        <v>3.4877543832813024E-2</v>
      </c>
      <c r="AH600" s="22">
        <f t="shared" si="131"/>
        <v>3.5154728858887874E-2</v>
      </c>
      <c r="AI600" s="22">
        <f t="shared" si="131"/>
        <v>3.5476504341321484E-2</v>
      </c>
      <c r="AJ600" s="22">
        <f t="shared" si="131"/>
        <v>3.5868162573158446E-2</v>
      </c>
      <c r="AK600" s="22">
        <f t="shared" si="131"/>
        <v>3.6131907945924219E-2</v>
      </c>
      <c r="AL600" s="22">
        <f t="shared" si="131"/>
        <v>3.637182217217208E-2</v>
      </c>
      <c r="AM600" s="22">
        <f t="shared" si="131"/>
        <v>3.6571083697152014E-2</v>
      </c>
      <c r="AN600" s="22">
        <f t="shared" si="131"/>
        <v>3.701966960323505E-2</v>
      </c>
      <c r="AO600" s="22">
        <f t="shared" si="131"/>
        <v>3.7355929164111297E-2</v>
      </c>
      <c r="AP600" s="22">
        <f t="shared" si="131"/>
        <v>3.7669180012783451E-2</v>
      </c>
      <c r="AQ600" s="22">
        <f t="shared" si="131"/>
        <v>3.7979574712373218E-2</v>
      </c>
      <c r="AR600" s="22">
        <f t="shared" si="131"/>
        <v>3.8291375190754297E-2</v>
      </c>
      <c r="AS600" s="22">
        <f t="shared" si="131"/>
        <v>3.8585034916792202E-2</v>
      </c>
      <c r="AT600" s="22">
        <f t="shared" si="131"/>
        <v>3.7892405318120319E-2</v>
      </c>
      <c r="AU600" s="22">
        <f t="shared" si="131"/>
        <v>3.7013663792292539E-2</v>
      </c>
      <c r="AV600" s="22">
        <f t="shared" si="131"/>
        <v>3.6134678447437021E-2</v>
      </c>
      <c r="AW600" s="22">
        <f t="shared" si="131"/>
        <v>3.5186967894332989E-2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4.3383434779753489E-2</v>
      </c>
      <c r="M601" s="22">
        <f t="shared" si="131"/>
        <v>4.506300766682491E-2</v>
      </c>
      <c r="N601" s="22">
        <f t="shared" si="131"/>
        <v>4.6315596244033509E-2</v>
      </c>
      <c r="O601" s="22">
        <f t="shared" si="131"/>
        <v>4.7281576900430208E-2</v>
      </c>
      <c r="P601" s="22">
        <f t="shared" si="131"/>
        <v>4.7947144057730852E-2</v>
      </c>
      <c r="Q601" s="22">
        <f t="shared" si="131"/>
        <v>4.8855920576585839E-2</v>
      </c>
      <c r="R601" s="22">
        <f t="shared" si="131"/>
        <v>4.9808583705724545E-2</v>
      </c>
      <c r="S601" s="22">
        <f t="shared" si="131"/>
        <v>4.5587921766798704E-2</v>
      </c>
      <c r="T601" s="22">
        <f t="shared" si="131"/>
        <v>4.7444589873239178E-2</v>
      </c>
      <c r="U601" s="22">
        <f t="shared" si="131"/>
        <v>4.8675693498531999E-2</v>
      </c>
      <c r="V601" s="22">
        <f t="shared" si="131"/>
        <v>4.9753491367982787E-2</v>
      </c>
      <c r="W601" s="22">
        <f t="shared" si="131"/>
        <v>5.0964282749035708E-2</v>
      </c>
      <c r="X601" s="22">
        <f t="shared" si="131"/>
        <v>5.2365476718386338E-2</v>
      </c>
      <c r="Y601" s="22">
        <f t="shared" si="131"/>
        <v>5.3865526657034854E-2</v>
      </c>
      <c r="Z601" s="22">
        <f t="shared" si="131"/>
        <v>5.553440351992113E-2</v>
      </c>
      <c r="AA601" s="22">
        <f t="shared" si="131"/>
        <v>5.7323583582187129E-2</v>
      </c>
      <c r="AB601" s="22">
        <f t="shared" si="131"/>
        <v>5.9206144807574981E-2</v>
      </c>
      <c r="AC601" s="22">
        <f t="shared" si="131"/>
        <v>6.1095317274313235E-2</v>
      </c>
      <c r="AD601" s="22">
        <f t="shared" si="131"/>
        <v>6.3511117536360712E-2</v>
      </c>
      <c r="AE601" s="22">
        <f t="shared" si="131"/>
        <v>6.6080865898967542E-2</v>
      </c>
      <c r="AF601" s="22">
        <f t="shared" si="131"/>
        <v>6.8809225199609456E-2</v>
      </c>
      <c r="AG601" s="22">
        <f t="shared" si="131"/>
        <v>7.192276958910758E-2</v>
      </c>
      <c r="AH601" s="22">
        <f t="shared" si="131"/>
        <v>7.4926099369719654E-2</v>
      </c>
      <c r="AI601" s="22">
        <f t="shared" si="131"/>
        <v>7.8159370531136113E-2</v>
      </c>
      <c r="AJ601" s="22">
        <f t="shared" si="131"/>
        <v>8.1697919874436864E-2</v>
      </c>
      <c r="AK601" s="22">
        <f t="shared" si="131"/>
        <v>8.5100875537397508E-2</v>
      </c>
      <c r="AL601" s="22">
        <f t="shared" si="131"/>
        <v>8.8600884162707408E-2</v>
      </c>
      <c r="AM601" s="22">
        <f t="shared" si="131"/>
        <v>9.2159143373990393E-2</v>
      </c>
      <c r="AN601" s="22">
        <f t="shared" si="131"/>
        <v>9.5921767459323404E-2</v>
      </c>
      <c r="AO601" s="22">
        <f t="shared" si="131"/>
        <v>9.9533530215680496E-2</v>
      </c>
      <c r="AP601" s="22">
        <f t="shared" si="131"/>
        <v>0.10322094567807474</v>
      </c>
      <c r="AQ601" s="22">
        <f t="shared" si="131"/>
        <v>0.10704232453849112</v>
      </c>
      <c r="AR601" s="22">
        <f t="shared" si="131"/>
        <v>0.11101650720311504</v>
      </c>
      <c r="AS601" s="22">
        <f t="shared" si="131"/>
        <v>0.11509316526147187</v>
      </c>
      <c r="AT601" s="22">
        <f t="shared" si="131"/>
        <v>0.11630417184721657</v>
      </c>
      <c r="AU601" s="22">
        <f t="shared" si="131"/>
        <v>0.11692079991573261</v>
      </c>
      <c r="AV601" s="22">
        <f t="shared" si="131"/>
        <v>0.11749526238619695</v>
      </c>
      <c r="AW601" s="22">
        <f t="shared" si="131"/>
        <v>0.1177959214516491</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4.4829106289562513E-3</v>
      </c>
      <c r="T602" s="22">
        <f t="shared" si="131"/>
        <v>4.48965560494188E-3</v>
      </c>
      <c r="U602" s="22">
        <f t="shared" si="131"/>
        <v>4.4971535974653457E-3</v>
      </c>
      <c r="V602" s="22">
        <f t="shared" si="131"/>
        <v>4.505604120735569E-3</v>
      </c>
      <c r="W602" s="22">
        <f t="shared" si="131"/>
        <v>4.5151052075954505E-3</v>
      </c>
      <c r="X602" s="22">
        <f t="shared" si="131"/>
        <v>4.5256339463796754E-3</v>
      </c>
      <c r="Y602" s="22">
        <f t="shared" si="131"/>
        <v>4.5321072345291145E-3</v>
      </c>
      <c r="Z602" s="22">
        <f t="shared" si="131"/>
        <v>4.5394507130689567E-3</v>
      </c>
      <c r="AA602" s="22">
        <f t="shared" si="131"/>
        <v>4.5475979767254163E-3</v>
      </c>
      <c r="AB602" s="22">
        <f t="shared" si="131"/>
        <v>4.5564986955605171E-3</v>
      </c>
      <c r="AC602" s="22">
        <f t="shared" si="131"/>
        <v>4.5660756102727657E-3</v>
      </c>
      <c r="AD602" s="22">
        <f t="shared" si="131"/>
        <v>4.5724598894970733E-3</v>
      </c>
      <c r="AE602" s="22">
        <f t="shared" si="131"/>
        <v>4.5794949947998683E-3</v>
      </c>
      <c r="AF602" s="22">
        <f t="shared" si="131"/>
        <v>4.5871565472346268E-3</v>
      </c>
      <c r="AG602" s="22">
        <f t="shared" si="131"/>
        <v>4.5955325829946797E-3</v>
      </c>
      <c r="AH602" s="22">
        <f t="shared" si="131"/>
        <v>4.6043537276849655E-3</v>
      </c>
      <c r="AI602" s="22">
        <f t="shared" si="131"/>
        <v>4.6099711610644188E-3</v>
      </c>
      <c r="AJ602" s="22">
        <f t="shared" si="131"/>
        <v>4.6161692861023612E-3</v>
      </c>
      <c r="AK602" s="22">
        <f t="shared" si="131"/>
        <v>4.6227164509916301E-3</v>
      </c>
      <c r="AL602" s="22">
        <f t="shared" si="131"/>
        <v>4.6297096077087705E-3</v>
      </c>
      <c r="AM602" s="22">
        <f t="shared" si="131"/>
        <v>4.6371152352036576E-3</v>
      </c>
      <c r="AN602" s="22">
        <f t="shared" si="131"/>
        <v>4.6415070170726727E-3</v>
      </c>
      <c r="AO602" s="22">
        <f t="shared" si="131"/>
        <v>4.6461675491862534E-3</v>
      </c>
      <c r="AP602" s="22">
        <f t="shared" si="131"/>
        <v>4.6511906117678676E-3</v>
      </c>
      <c r="AQ602" s="22">
        <f t="shared" si="131"/>
        <v>4.6565909141927618E-3</v>
      </c>
      <c r="AR602" s="22">
        <f t="shared" si="131"/>
        <v>4.6623652909472532E-3</v>
      </c>
      <c r="AS602" s="22">
        <f t="shared" si="131"/>
        <v>4.6649083535143842E-3</v>
      </c>
      <c r="AT602" s="22">
        <f t="shared" si="131"/>
        <v>4.6664367174679752E-3</v>
      </c>
      <c r="AU602" s="22">
        <f t="shared" si="131"/>
        <v>4.6679770682306323E-3</v>
      </c>
      <c r="AV602" s="22">
        <f t="shared" si="131"/>
        <v>4.6697695871623975E-3</v>
      </c>
      <c r="AW602" s="22">
        <f t="shared" si="131"/>
        <v>4.6717046078673255E-3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3.7289748230975848E-3</v>
      </c>
      <c r="T603" s="22">
        <f t="shared" si="131"/>
        <v>3.7345854291780068E-3</v>
      </c>
      <c r="U603" s="22">
        <f t="shared" si="131"/>
        <v>3.7408224094923528E-3</v>
      </c>
      <c r="V603" s="22">
        <f t="shared" si="131"/>
        <v>3.7478517239545078E-3</v>
      </c>
      <c r="W603" s="22">
        <f t="shared" si="131"/>
        <v>3.755754918246115E-3</v>
      </c>
      <c r="X603" s="22">
        <f t="shared" si="131"/>
        <v>3.7645129339852093E-3</v>
      </c>
      <c r="Y603" s="22">
        <f t="shared" si="131"/>
        <v>3.7698975446834454E-3</v>
      </c>
      <c r="Z603" s="22">
        <f t="shared" si="131"/>
        <v>3.7760059971723601E-3</v>
      </c>
      <c r="AA603" s="22">
        <f t="shared" si="131"/>
        <v>3.7827830542155757E-3</v>
      </c>
      <c r="AB603" s="22">
        <f t="shared" si="131"/>
        <v>3.7901868503629212E-3</v>
      </c>
      <c r="AC603" s="22">
        <f t="shared" si="131"/>
        <v>3.7981531197804411E-3</v>
      </c>
      <c r="AD603" s="22">
        <f t="shared" si="131"/>
        <v>3.8034636910725143E-3</v>
      </c>
      <c r="AE603" s="22">
        <f t="shared" si="131"/>
        <v>3.8093156325282552E-3</v>
      </c>
      <c r="AF603" s="22">
        <f t="shared" si="131"/>
        <v>3.8156886652517962E-3</v>
      </c>
      <c r="AG603" s="22">
        <f t="shared" si="131"/>
        <v>3.8226560195115172E-3</v>
      </c>
      <c r="AH603" s="22">
        <f t="shared" si="131"/>
        <v>3.8299936242918819E-3</v>
      </c>
      <c r="AI603" s="22">
        <f t="shared" si="131"/>
        <v>3.8346663178555475E-3</v>
      </c>
      <c r="AJ603" s="22">
        <f t="shared" si="131"/>
        <v>3.8398220423680111E-3</v>
      </c>
      <c r="AK603" s="22">
        <f t="shared" si="131"/>
        <v>3.8452681052176816E-3</v>
      </c>
      <c r="AL603" s="22">
        <f t="shared" si="131"/>
        <v>3.8510851529999311E-3</v>
      </c>
      <c r="AM603" s="22">
        <f t="shared" si="131"/>
        <v>3.8572453022340698E-3</v>
      </c>
      <c r="AN603" s="22">
        <f t="shared" si="131"/>
        <v>3.8608984743299644E-3</v>
      </c>
      <c r="AO603" s="22">
        <f t="shared" si="131"/>
        <v>3.8647751982605109E-3</v>
      </c>
      <c r="AP603" s="22">
        <f t="shared" si="131"/>
        <v>3.8689534822933655E-3</v>
      </c>
      <c r="AQ603" s="22">
        <f t="shared" si="131"/>
        <v>3.8734455619813856E-3</v>
      </c>
      <c r="AR603" s="22">
        <f t="shared" si="131"/>
        <v>3.8782488041869062E-3</v>
      </c>
      <c r="AS603" s="22">
        <f t="shared" si="131"/>
        <v>3.8803641745503359E-3</v>
      </c>
      <c r="AT603" s="22">
        <f t="shared" si="131"/>
        <v>3.8816354982895724E-3</v>
      </c>
      <c r="AU603" s="22">
        <f t="shared" si="131"/>
        <v>3.8829167928966031E-3</v>
      </c>
      <c r="AV603" s="22">
        <f t="shared" si="131"/>
        <v>3.8844078460358979E-3</v>
      </c>
      <c r="AW603" s="22">
        <f t="shared" si="131"/>
        <v>3.8860174350034411E-3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5.4322987485311551E-4</v>
      </c>
      <c r="L604" s="22">
        <f t="shared" si="131"/>
        <v>5.4464201031358161E-4</v>
      </c>
      <c r="M604" s="22">
        <f t="shared" si="131"/>
        <v>5.4659000127818633E-4</v>
      </c>
      <c r="N604" s="22">
        <f t="shared" si="131"/>
        <v>5.4896316873921192E-4</v>
      </c>
      <c r="O604" s="22">
        <f t="shared" si="131"/>
        <v>5.5175812793145673E-4</v>
      </c>
      <c r="P604" s="22">
        <f t="shared" si="131"/>
        <v>5.5495786726734487E-4</v>
      </c>
      <c r="Q604" s="22">
        <f t="shared" si="131"/>
        <v>5.5840147541839707E-4</v>
      </c>
      <c r="R604" s="22">
        <f t="shared" si="131"/>
        <v>5.620753208024884E-4</v>
      </c>
      <c r="S604" s="22">
        <f t="shared" si="131"/>
        <v>5.6540708222041177E-4</v>
      </c>
      <c r="T604" s="22">
        <f t="shared" si="131"/>
        <v>5.6703451796367857E-4</v>
      </c>
      <c r="U604" s="22">
        <f t="shared" si="131"/>
        <v>5.6875902125281142E-4</v>
      </c>
      <c r="V604" s="22">
        <f t="shared" si="131"/>
        <v>5.7062145320981202E-4</v>
      </c>
      <c r="W604" s="22">
        <f t="shared" si="131"/>
        <v>5.7264263424993431E-4</v>
      </c>
      <c r="X604" s="22">
        <f t="shared" si="131"/>
        <v>5.7481997628860461E-4</v>
      </c>
      <c r="Y604" s="22">
        <f t="shared" si="131"/>
        <v>5.7619508147860592E-4</v>
      </c>
      <c r="Z604" s="22">
        <f t="shared" si="131"/>
        <v>5.7770373840752148E-4</v>
      </c>
      <c r="AA604" s="22">
        <f t="shared" si="131"/>
        <v>5.793345579171859E-4</v>
      </c>
      <c r="AB604" s="22">
        <f t="shared" si="131"/>
        <v>5.8107910018373368E-4</v>
      </c>
      <c r="AC604" s="22">
        <f t="shared" si="131"/>
        <v>5.8292381082324085E-4</v>
      </c>
      <c r="AD604" s="22">
        <f t="shared" si="131"/>
        <v>5.84146805418094E-4</v>
      </c>
      <c r="AE604" s="22">
        <f t="shared" si="131"/>
        <v>5.8546978628344225E-4</v>
      </c>
      <c r="AF604" s="22">
        <f t="shared" si="131"/>
        <v>5.868887967513984E-4</v>
      </c>
      <c r="AG604" s="22">
        <f t="shared" si="131"/>
        <v>5.8842070274036111E-4</v>
      </c>
      <c r="AH604" s="22">
        <f t="shared" si="131"/>
        <v>5.9001592469927011E-4</v>
      </c>
      <c r="AI604" s="22">
        <f t="shared" si="131"/>
        <v>5.9100005640467634E-4</v>
      </c>
      <c r="AJ604" s="22">
        <f t="shared" si="131"/>
        <v>5.9207612635205867E-4</v>
      </c>
      <c r="AK604" s="22">
        <f t="shared" si="131"/>
        <v>5.9320167613261812E-4</v>
      </c>
      <c r="AL604" s="22">
        <f t="shared" si="131"/>
        <v>5.9439496284276454E-4</v>
      </c>
      <c r="AM604" s="22">
        <f t="shared" si="131"/>
        <v>5.9565010910208878E-4</v>
      </c>
      <c r="AN604" s="22">
        <f t="shared" si="131"/>
        <v>5.9633931391522366E-4</v>
      </c>
      <c r="AO604" s="22">
        <f t="shared" si="131"/>
        <v>5.9706677218228225E-4</v>
      </c>
      <c r="AP604" s="22">
        <f t="shared" si="131"/>
        <v>5.9784990336629216E-4</v>
      </c>
      <c r="AQ604" s="22">
        <f t="shared" si="131"/>
        <v>5.9869155998021925E-4</v>
      </c>
      <c r="AR604" s="22">
        <f t="shared" si="131"/>
        <v>5.9959129676664838E-4</v>
      </c>
      <c r="AS604" s="22">
        <f t="shared" si="131"/>
        <v>5.9989391616373721E-4</v>
      </c>
      <c r="AT604" s="22">
        <f t="shared" si="131"/>
        <v>6.0000495126574663E-4</v>
      </c>
      <c r="AU604" s="22">
        <f t="shared" si="131"/>
        <v>6.0011165491844658E-4</v>
      </c>
      <c r="AV604" s="22">
        <f t="shared" si="131"/>
        <v>6.0025778344359828E-4</v>
      </c>
      <c r="AW604" s="22">
        <f t="shared" si="131"/>
        <v>6.0042361794918314E-4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6.6992563985089938E-3</v>
      </c>
      <c r="L605" s="22">
        <f t="shared" si="131"/>
        <v>6.716671231449923E-3</v>
      </c>
      <c r="M605" s="22">
        <f t="shared" si="131"/>
        <v>6.7406943780734287E-3</v>
      </c>
      <c r="N605" s="22">
        <f t="shared" si="131"/>
        <v>6.769960915195136E-3</v>
      </c>
      <c r="O605" s="22">
        <f t="shared" si="131"/>
        <v>6.8044291009834827E-3</v>
      </c>
      <c r="P605" s="22">
        <f t="shared" si="131"/>
        <v>6.8438891439814974E-3</v>
      </c>
      <c r="Q605" s="22">
        <f t="shared" si="131"/>
        <v>6.8863566425632549E-3</v>
      </c>
      <c r="R605" s="22">
        <f t="shared" si="131"/>
        <v>6.9316634884048281E-3</v>
      </c>
      <c r="S605" s="22">
        <f t="shared" si="131"/>
        <v>6.9727516630994982E-3</v>
      </c>
      <c r="T605" s="22">
        <f t="shared" si="131"/>
        <v>6.9928216368269E-3</v>
      </c>
      <c r="U605" s="22">
        <f t="shared" si="131"/>
        <v>7.0140886735433504E-3</v>
      </c>
      <c r="V605" s="22">
        <f t="shared" si="131"/>
        <v>7.0370566835558646E-3</v>
      </c>
      <c r="W605" s="22">
        <f t="shared" si="131"/>
        <v>7.061982429805087E-3</v>
      </c>
      <c r="X605" s="22">
        <f t="shared" si="131"/>
        <v>7.0888339953384602E-3</v>
      </c>
      <c r="Y605" s="22">
        <f t="shared" si="131"/>
        <v>7.1057921610601614E-3</v>
      </c>
      <c r="Z605" s="22">
        <f t="shared" si="131"/>
        <v>7.1243973226170904E-3</v>
      </c>
      <c r="AA605" s="22">
        <f t="shared" si="131"/>
        <v>7.1445090258585361E-3</v>
      </c>
      <c r="AB605" s="22">
        <f t="shared" si="131"/>
        <v>7.1660231886147702E-3</v>
      </c>
      <c r="AC605" s="22">
        <f t="shared" si="131"/>
        <v>7.1887726545907674E-3</v>
      </c>
      <c r="AD605" s="22">
        <f t="shared" si="131"/>
        <v>7.203854951688524E-3</v>
      </c>
      <c r="AE605" s="22">
        <f t="shared" si="131"/>
        <v>7.2201703062696491E-3</v>
      </c>
      <c r="AF605" s="22">
        <f t="shared" si="131"/>
        <v>7.2376699236454027E-3</v>
      </c>
      <c r="AG605" s="22">
        <f t="shared" si="131"/>
        <v>7.2565617988414174E-3</v>
      </c>
      <c r="AH605" s="22">
        <f t="shared" si="131"/>
        <v>7.2762345035470499E-3</v>
      </c>
      <c r="AI605" s="22">
        <f t="shared" si="131"/>
        <v>7.2883710794785584E-3</v>
      </c>
      <c r="AJ605" s="22">
        <f t="shared" si="131"/>
        <v>7.3016414624489231E-3</v>
      </c>
      <c r="AK605" s="22">
        <f t="shared" si="131"/>
        <v>7.3155220439822801E-3</v>
      </c>
      <c r="AL605" s="22">
        <f t="shared" si="131"/>
        <v>7.3302379754843251E-3</v>
      </c>
      <c r="AM605" s="22">
        <f t="shared" si="131"/>
        <v>7.345716775524762E-3</v>
      </c>
      <c r="AN605" s="22">
        <f t="shared" si="131"/>
        <v>7.3542162339824248E-3</v>
      </c>
      <c r="AO605" s="22">
        <f t="shared" si="131"/>
        <v>7.3631874442855383E-3</v>
      </c>
      <c r="AP605" s="22">
        <f t="shared" si="131"/>
        <v>7.3728452279204493E-3</v>
      </c>
      <c r="AQ605" s="22">
        <f t="shared" si="131"/>
        <v>7.3832247628415025E-3</v>
      </c>
      <c r="AR605" s="22">
        <f t="shared" si="131"/>
        <v>7.3943205580149366E-3</v>
      </c>
      <c r="AS605" s="22">
        <f t="shared" si="131"/>
        <v>7.3980525415197253E-3</v>
      </c>
      <c r="AT605" s="22">
        <f t="shared" si="131"/>
        <v>7.3994218561543382E-3</v>
      </c>
      <c r="AU605" s="22">
        <f t="shared" si="131"/>
        <v>7.4007377541952706E-3</v>
      </c>
      <c r="AV605" s="22">
        <f t="shared" si="131"/>
        <v>7.402539850328866E-3</v>
      </c>
      <c r="AW605" s="22">
        <f t="shared" si="131"/>
        <v>7.4045849658942297E-3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2.6729002214214585E-2</v>
      </c>
      <c r="M608" s="22">
        <f t="shared" si="132"/>
        <v>2.6740992333189318E-2</v>
      </c>
      <c r="N608" s="22">
        <f t="shared" si="132"/>
        <v>2.6495489531984443E-2</v>
      </c>
      <c r="O608" s="22">
        <f t="shared" si="132"/>
        <v>2.609452683304701E-2</v>
      </c>
      <c r="P608" s="22">
        <f t="shared" si="132"/>
        <v>2.5544514050244028E-2</v>
      </c>
      <c r="Q608" s="22">
        <f t="shared" si="132"/>
        <v>2.5145143775072754E-2</v>
      </c>
      <c r="R608" s="22">
        <f t="shared" si="132"/>
        <v>2.4781112413324518E-2</v>
      </c>
      <c r="S608" s="22">
        <f t="shared" si="132"/>
        <v>2.1880479511974839E-2</v>
      </c>
      <c r="T608" s="22">
        <f t="shared" si="132"/>
        <v>2.2157176233354871E-2</v>
      </c>
      <c r="U608" s="22">
        <f t="shared" si="132"/>
        <v>2.2121902898777659E-2</v>
      </c>
      <c r="V608" s="22">
        <f t="shared" si="132"/>
        <v>2.2012548787333792E-2</v>
      </c>
      <c r="W608" s="22">
        <f t="shared" si="132"/>
        <v>2.1961582225571961E-2</v>
      </c>
      <c r="X608" s="22">
        <f t="shared" si="132"/>
        <v>2.1989455688781814E-2</v>
      </c>
      <c r="Y608" s="22">
        <f t="shared" si="132"/>
        <v>2.2059184434067524E-2</v>
      </c>
      <c r="Z608" s="22">
        <f t="shared" si="132"/>
        <v>2.2189076744054705E-2</v>
      </c>
      <c r="AA608" s="22">
        <f t="shared" si="132"/>
        <v>2.2354932911608817E-2</v>
      </c>
      <c r="AB608" s="22">
        <f t="shared" si="132"/>
        <v>2.2543206182629286E-2</v>
      </c>
      <c r="AC608" s="22">
        <f t="shared" si="132"/>
        <v>2.2718361707734662E-2</v>
      </c>
      <c r="AD608" s="22">
        <f t="shared" si="132"/>
        <v>2.3020347598077539E-2</v>
      </c>
      <c r="AE608" s="22">
        <f t="shared" si="132"/>
        <v>2.3354103133938115E-2</v>
      </c>
      <c r="AF608" s="22">
        <f t="shared" si="132"/>
        <v>2.371825576874538E-2</v>
      </c>
      <c r="AG608" s="22">
        <f t="shared" si="132"/>
        <v>2.4189134778027799E-2</v>
      </c>
      <c r="AH608" s="22">
        <f t="shared" si="132"/>
        <v>2.4589005635902859E-2</v>
      </c>
      <c r="AI608" s="22">
        <f t="shared" si="132"/>
        <v>2.5040506952968489E-2</v>
      </c>
      <c r="AJ608" s="22">
        <f t="shared" si="132"/>
        <v>2.5558770959666043E-2</v>
      </c>
      <c r="AK608" s="22">
        <f t="shared" si="132"/>
        <v>2.5998066125161857E-2</v>
      </c>
      <c r="AL608" s="22">
        <f t="shared" si="132"/>
        <v>2.6435110118439676E-2</v>
      </c>
      <c r="AM608" s="22">
        <f t="shared" si="132"/>
        <v>2.6857367489303636E-2</v>
      </c>
      <c r="AN608" s="22">
        <f t="shared" si="132"/>
        <v>2.7347857914930294E-2</v>
      </c>
      <c r="AO608" s="22">
        <f t="shared" si="132"/>
        <v>2.7761887760397373E-2</v>
      </c>
      <c r="AP608" s="22">
        <f t="shared" si="132"/>
        <v>2.8167703132600332E-2</v>
      </c>
      <c r="AQ608" s="22">
        <f t="shared" si="132"/>
        <v>2.8581117639726164E-2</v>
      </c>
      <c r="AR608" s="22">
        <f t="shared" si="132"/>
        <v>2.9005853032834639E-2</v>
      </c>
      <c r="AS608" s="22">
        <f t="shared" si="132"/>
        <v>2.9431025586438758E-2</v>
      </c>
      <c r="AT608" s="22">
        <f t="shared" si="132"/>
        <v>2.9082103991450552E-2</v>
      </c>
      <c r="AU608" s="22">
        <f t="shared" si="132"/>
        <v>2.8584700910699923E-2</v>
      </c>
      <c r="AV608" s="22">
        <f t="shared" si="132"/>
        <v>2.8085546854150392E-2</v>
      </c>
      <c r="AW608" s="22">
        <f t="shared" si="132"/>
        <v>2.7528749363619823E-2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3.9947810410006996E-3</v>
      </c>
      <c r="M609" s="22">
        <f t="shared" si="132"/>
        <v>3.9965730233416695E-3</v>
      </c>
      <c r="N609" s="22">
        <f t="shared" si="132"/>
        <v>3.9598814204188995E-3</v>
      </c>
      <c r="O609" s="22">
        <f t="shared" si="132"/>
        <v>3.8999555700251309E-3</v>
      </c>
      <c r="P609" s="22">
        <f t="shared" si="132"/>
        <v>3.8177534504158584E-3</v>
      </c>
      <c r="Q609" s="22">
        <f t="shared" si="132"/>
        <v>3.7580655955978047E-3</v>
      </c>
      <c r="R609" s="22">
        <f t="shared" si="132"/>
        <v>3.7036593154610876E-3</v>
      </c>
      <c r="S609" s="22">
        <f t="shared" si="132"/>
        <v>3.2701454405940208E-3</v>
      </c>
      <c r="T609" s="22">
        <f t="shared" si="132"/>
        <v>3.3114991285400747E-3</v>
      </c>
      <c r="U609" s="22">
        <f t="shared" si="132"/>
        <v>3.3062273549402735E-3</v>
      </c>
      <c r="V609" s="22">
        <f t="shared" si="132"/>
        <v>3.2898838443351855E-3</v>
      </c>
      <c r="W609" s="22">
        <f t="shared" si="132"/>
        <v>3.2822666406319028E-3</v>
      </c>
      <c r="X609" s="22">
        <f t="shared" si="132"/>
        <v>3.2864324670060186E-3</v>
      </c>
      <c r="Y609" s="22">
        <f t="shared" si="132"/>
        <v>3.2968537714545615E-3</v>
      </c>
      <c r="Z609" s="22">
        <f t="shared" si="132"/>
        <v>3.316266816997752E-3</v>
      </c>
      <c r="AA609" s="22">
        <f t="shared" si="132"/>
        <v>3.3410548382028925E-3</v>
      </c>
      <c r="AB609" s="22">
        <f t="shared" si="132"/>
        <v>3.3691932059418794E-3</v>
      </c>
      <c r="AC609" s="22">
        <f t="shared" si="132"/>
        <v>3.3953710619392626E-3</v>
      </c>
      <c r="AD609" s="22">
        <f t="shared" si="132"/>
        <v>3.440504340754658E-3</v>
      </c>
      <c r="AE609" s="22">
        <f t="shared" si="132"/>
        <v>3.4903857495816515E-3</v>
      </c>
      <c r="AF609" s="22">
        <f t="shared" si="132"/>
        <v>3.5448101545744008E-3</v>
      </c>
      <c r="AG609" s="22">
        <f t="shared" si="132"/>
        <v>3.615185341938719E-3</v>
      </c>
      <c r="AH609" s="22">
        <f t="shared" si="132"/>
        <v>3.6749480113075911E-3</v>
      </c>
      <c r="AI609" s="22">
        <f t="shared" si="132"/>
        <v>3.7424271071206574E-3</v>
      </c>
      <c r="AJ609" s="22">
        <f t="shared" si="132"/>
        <v>3.8198842157547912E-3</v>
      </c>
      <c r="AK609" s="22">
        <f t="shared" si="132"/>
        <v>3.8855390420914327E-3</v>
      </c>
      <c r="AL609" s="22">
        <f t="shared" si="132"/>
        <v>3.950857419651406E-3</v>
      </c>
      <c r="AM609" s="22">
        <f t="shared" si="132"/>
        <v>4.0139658636565885E-3</v>
      </c>
      <c r="AN609" s="22">
        <f t="shared" si="132"/>
        <v>4.0872720737942696E-3</v>
      </c>
      <c r="AO609" s="22">
        <f t="shared" si="132"/>
        <v>4.149150873602246E-3</v>
      </c>
      <c r="AP609" s="22">
        <f t="shared" si="132"/>
        <v>4.2098019799185482E-3</v>
      </c>
      <c r="AQ609" s="22">
        <f t="shared" si="132"/>
        <v>4.2715888143804292E-3</v>
      </c>
      <c r="AR609" s="22">
        <f t="shared" si="132"/>
        <v>4.3350676110161437E-3</v>
      </c>
      <c r="AS609" s="22">
        <f t="shared" si="132"/>
        <v>4.3986117434412714E-3</v>
      </c>
      <c r="AT609" s="22">
        <f t="shared" si="132"/>
        <v>4.3464636923736064E-3</v>
      </c>
      <c r="AU609" s="22">
        <f t="shared" si="132"/>
        <v>4.272124351877714E-3</v>
      </c>
      <c r="AV609" s="22">
        <f t="shared" si="132"/>
        <v>4.1975233194238258E-3</v>
      </c>
      <c r="AW609" s="22">
        <f t="shared" si="132"/>
        <v>4.1143071918249676E-3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1.6726645268412749E-2</v>
      </c>
      <c r="L610" s="22">
        <f t="shared" si="132"/>
        <v>1.7066731126843742E-2</v>
      </c>
      <c r="M610" s="22">
        <f t="shared" si="132"/>
        <v>1.7464259263446445E-2</v>
      </c>
      <c r="N610" s="22">
        <f t="shared" si="132"/>
        <v>1.77694513935726E-2</v>
      </c>
      <c r="O610" s="22">
        <f t="shared" si="132"/>
        <v>1.8014444056791572E-2</v>
      </c>
      <c r="P610" s="22">
        <f t="shared" si="132"/>
        <v>1.8197780265539368E-2</v>
      </c>
      <c r="Q610" s="22">
        <f t="shared" si="132"/>
        <v>1.8432867891885713E-2</v>
      </c>
      <c r="R610" s="22">
        <f t="shared" si="132"/>
        <v>1.8677293946611211E-2</v>
      </c>
      <c r="S610" s="22">
        <f t="shared" si="132"/>
        <v>1.7845993431000365E-2</v>
      </c>
      <c r="T610" s="22">
        <f t="shared" si="132"/>
        <v>1.8290178782359352E-2</v>
      </c>
      <c r="U610" s="22">
        <f t="shared" si="132"/>
        <v>1.8604006628477995E-2</v>
      </c>
      <c r="V610" s="22">
        <f t="shared" si="132"/>
        <v>1.8885960915513943E-2</v>
      </c>
      <c r="W610" s="22">
        <f t="shared" si="132"/>
        <v>1.9195221496124446E-2</v>
      </c>
      <c r="X610" s="22">
        <f t="shared" si="132"/>
        <v>1.9543372703744517E-2</v>
      </c>
      <c r="Y610" s="22">
        <f t="shared" si="132"/>
        <v>1.9898482048221148E-2</v>
      </c>
      <c r="Z610" s="22">
        <f t="shared" si="132"/>
        <v>2.0287327925180291E-2</v>
      </c>
      <c r="AA610" s="22">
        <f t="shared" si="132"/>
        <v>2.0699779230193723E-2</v>
      </c>
      <c r="AB610" s="22">
        <f t="shared" si="132"/>
        <v>2.1130197399073566E-2</v>
      </c>
      <c r="AC610" s="22">
        <f t="shared" si="132"/>
        <v>2.156088170400108E-2</v>
      </c>
      <c r="AD610" s="22">
        <f t="shared" si="132"/>
        <v>2.205263690339446E-2</v>
      </c>
      <c r="AE610" s="22">
        <f t="shared" si="132"/>
        <v>2.257145142762864E-2</v>
      </c>
      <c r="AF610" s="22">
        <f t="shared" si="132"/>
        <v>2.3117850213097563E-2</v>
      </c>
      <c r="AG610" s="22">
        <f t="shared" si="132"/>
        <v>2.3736368343564129E-2</v>
      </c>
      <c r="AH610" s="22">
        <f t="shared" si="132"/>
        <v>2.4328143644126953E-2</v>
      </c>
      <c r="AI610" s="22">
        <f t="shared" si="132"/>
        <v>2.4950098354995447E-2</v>
      </c>
      <c r="AJ610" s="22">
        <f t="shared" si="132"/>
        <v>2.5626478140536261E-2</v>
      </c>
      <c r="AK610" s="22">
        <f t="shared" si="132"/>
        <v>2.6270775721860345E-2</v>
      </c>
      <c r="AL610" s="22">
        <f t="shared" si="132"/>
        <v>2.6928478044535919E-2</v>
      </c>
      <c r="AM610" s="22">
        <f t="shared" si="132"/>
        <v>2.7591927758153049E-2</v>
      </c>
      <c r="AN610" s="22">
        <f t="shared" si="132"/>
        <v>2.8302133162204045E-2</v>
      </c>
      <c r="AO610" s="22">
        <f t="shared" si="132"/>
        <v>2.8978996526657606E-2</v>
      </c>
      <c r="AP610" s="22">
        <f t="shared" si="132"/>
        <v>2.9666000364759599E-2</v>
      </c>
      <c r="AQ610" s="22">
        <f t="shared" si="132"/>
        <v>3.0374094636708027E-2</v>
      </c>
      <c r="AR610" s="22">
        <f t="shared" si="132"/>
        <v>3.1106612327043159E-2</v>
      </c>
      <c r="AS610" s="22">
        <f t="shared" si="132"/>
        <v>3.1843779401927626E-2</v>
      </c>
      <c r="AT610" s="22">
        <f t="shared" si="132"/>
        <v>3.2038734235922399E-2</v>
      </c>
      <c r="AU610" s="22">
        <f t="shared" si="132"/>
        <v>3.2121782698094313E-2</v>
      </c>
      <c r="AV610" s="22">
        <f t="shared" si="132"/>
        <v>3.2196953702536175E-2</v>
      </c>
      <c r="AW610" s="22">
        <f t="shared" si="132"/>
        <v>3.2221365142401308E-2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7.7585797913229351E-2</v>
      </c>
      <c r="L611" s="22">
        <f t="shared" si="132"/>
        <v>7.8607464197542484E-2</v>
      </c>
      <c r="M611" s="22">
        <f t="shared" si="132"/>
        <v>8.0248553313821205E-2</v>
      </c>
      <c r="N611" s="22">
        <f t="shared" si="132"/>
        <v>8.0719757945382359E-2</v>
      </c>
      <c r="O611" s="22">
        <f t="shared" si="132"/>
        <v>8.0430818839717769E-2</v>
      </c>
      <c r="P611" s="22">
        <f t="shared" si="132"/>
        <v>7.9384810131347294E-2</v>
      </c>
      <c r="Q611" s="22">
        <f t="shared" si="132"/>
        <v>7.8944464359385638E-2</v>
      </c>
      <c r="R611" s="22">
        <f t="shared" si="132"/>
        <v>7.8604018955287361E-2</v>
      </c>
      <c r="S611" s="22">
        <f t="shared" si="132"/>
        <v>6.6259101712708143E-2</v>
      </c>
      <c r="T611" s="22">
        <f t="shared" si="132"/>
        <v>6.8883299906211906E-2</v>
      </c>
      <c r="U611" s="22">
        <f t="shared" si="132"/>
        <v>7.0028116503840471E-2</v>
      </c>
      <c r="V611" s="22">
        <f t="shared" si="132"/>
        <v>7.0801620718195415E-2</v>
      </c>
      <c r="W611" s="22">
        <f t="shared" si="132"/>
        <v>7.184918663209211E-2</v>
      </c>
      <c r="X611" s="22">
        <f t="shared" si="132"/>
        <v>7.3286712745822241E-2</v>
      </c>
      <c r="Y611" s="22">
        <f t="shared" si="132"/>
        <v>7.5008223864134499E-2</v>
      </c>
      <c r="Z611" s="22">
        <f t="shared" si="132"/>
        <v>7.7052862322542437E-2</v>
      </c>
      <c r="AA611" s="22">
        <f t="shared" si="132"/>
        <v>7.930760435715456E-2</v>
      </c>
      <c r="AB611" s="22">
        <f t="shared" si="132"/>
        <v>8.170950892950328E-2</v>
      </c>
      <c r="AC611" s="22">
        <f t="shared" si="132"/>
        <v>8.4074028695274361E-2</v>
      </c>
      <c r="AD611" s="22">
        <f t="shared" si="132"/>
        <v>8.7213018718342278E-2</v>
      </c>
      <c r="AE611" s="22">
        <f t="shared" si="132"/>
        <v>9.0579194729692017E-2</v>
      </c>
      <c r="AF611" s="22">
        <f t="shared" si="132"/>
        <v>9.4173498616095905E-2</v>
      </c>
      <c r="AG611" s="22">
        <f t="shared" si="132"/>
        <v>9.8435430249938838E-2</v>
      </c>
      <c r="AH611" s="22">
        <f t="shared" si="132"/>
        <v>0.10237369040380326</v>
      </c>
      <c r="AI611" s="22">
        <f t="shared" si="132"/>
        <v>0.10673409977895588</v>
      </c>
      <c r="AJ611" s="22">
        <f t="shared" si="132"/>
        <v>0.11157065419328152</v>
      </c>
      <c r="AK611" s="22">
        <f t="shared" si="132"/>
        <v>0.11603521591266473</v>
      </c>
      <c r="AL611" s="22">
        <f t="shared" si="132"/>
        <v>0.12057416862501522</v>
      </c>
      <c r="AM611" s="22">
        <f t="shared" si="132"/>
        <v>0.12511327955312401</v>
      </c>
      <c r="AN611" s="22">
        <f t="shared" si="132"/>
        <v>0.13020880110613473</v>
      </c>
      <c r="AO611" s="22">
        <f t="shared" si="132"/>
        <v>0.13493081320717418</v>
      </c>
      <c r="AP611" s="22">
        <f t="shared" si="132"/>
        <v>0.13969598968791935</v>
      </c>
      <c r="AQ611" s="22">
        <f t="shared" si="132"/>
        <v>0.14460664392099515</v>
      </c>
      <c r="AR611" s="22">
        <f t="shared" si="132"/>
        <v>0.1496918428470268</v>
      </c>
      <c r="AS611" s="22">
        <f t="shared" si="132"/>
        <v>0.15493069239798449</v>
      </c>
      <c r="AT611" s="22">
        <f t="shared" si="132"/>
        <v>0.15512169139431425</v>
      </c>
      <c r="AU611" s="22">
        <f t="shared" si="132"/>
        <v>0.1542891540660751</v>
      </c>
      <c r="AV611" s="22">
        <f t="shared" si="132"/>
        <v>0.15339716595782951</v>
      </c>
      <c r="AW611" s="22">
        <f t="shared" si="132"/>
        <v>0.15205748870156399</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72.649957574793405</v>
      </c>
      <c r="M614" s="27">
        <f t="shared" si="134"/>
        <v>73.223011790998029</v>
      </c>
      <c r="N614" s="27">
        <f t="shared" si="134"/>
        <v>73.591260167761035</v>
      </c>
      <c r="O614" s="27">
        <f t="shared" si="134"/>
        <v>73.83596289834658</v>
      </c>
      <c r="P614" s="27">
        <f t="shared" si="134"/>
        <v>73.954711561483919</v>
      </c>
      <c r="Q614" s="27">
        <f t="shared" si="134"/>
        <v>74.217071552078707</v>
      </c>
      <c r="R614" s="27">
        <f t="shared" si="134"/>
        <v>74.518042528471327</v>
      </c>
      <c r="S614" s="27">
        <f t="shared" si="134"/>
        <v>72.278058710529962</v>
      </c>
      <c r="T614" s="27">
        <f t="shared" si="134"/>
        <v>73.03807438085822</v>
      </c>
      <c r="U614" s="27">
        <f t="shared" si="134"/>
        <v>73.497473218529493</v>
      </c>
      <c r="V614" s="27">
        <f t="shared" si="134"/>
        <v>73.890719483899275</v>
      </c>
      <c r="W614" s="27">
        <f t="shared" si="134"/>
        <v>74.35576712485107</v>
      </c>
      <c r="X614" s="27">
        <f t="shared" si="134"/>
        <v>74.917744782883318</v>
      </c>
      <c r="Y614" s="27">
        <f t="shared" si="134"/>
        <v>75.480712739066789</v>
      </c>
      <c r="Z614" s="27">
        <f t="shared" si="134"/>
        <v>76.125654659254948</v>
      </c>
      <c r="AA614" s="27">
        <f t="shared" si="134"/>
        <v>76.828014535774486</v>
      </c>
      <c r="AB614" s="27">
        <f t="shared" si="134"/>
        <v>77.573956139531504</v>
      </c>
      <c r="AC614" s="27">
        <f t="shared" si="134"/>
        <v>78.322735662916926</v>
      </c>
      <c r="AD614" s="27">
        <f t="shared" si="134"/>
        <v>79.194074749361434</v>
      </c>
      <c r="AE614" s="27">
        <f t="shared" si="134"/>
        <v>80.126442167423448</v>
      </c>
      <c r="AF614" s="27">
        <f t="shared" si="134"/>
        <v>81.120126702839158</v>
      </c>
      <c r="AG614" s="27">
        <f t="shared" si="134"/>
        <v>82.27309418252193</v>
      </c>
      <c r="AH614" s="27">
        <f t="shared" si="134"/>
        <v>83.364917403720654</v>
      </c>
      <c r="AI614" s="27">
        <f t="shared" si="134"/>
        <v>84.505835771801443</v>
      </c>
      <c r="AJ614" s="27">
        <f t="shared" si="134"/>
        <v>85.763860794320209</v>
      </c>
      <c r="AK614" s="27">
        <f t="shared" si="134"/>
        <v>86.948675793670645</v>
      </c>
      <c r="AL614" s="27">
        <f t="shared" si="134"/>
        <v>88.160099286554015</v>
      </c>
      <c r="AM614" s="27">
        <f t="shared" si="134"/>
        <v>89.381233327434984</v>
      </c>
      <c r="AN614" s="27">
        <f t="shared" si="134"/>
        <v>90.68593626031128</v>
      </c>
      <c r="AO614" s="27">
        <f t="shared" si="134"/>
        <v>91.915255719311389</v>
      </c>
      <c r="AP614" s="27">
        <f t="shared" si="134"/>
        <v>93.16331596497902</v>
      </c>
      <c r="AQ614" s="27">
        <f t="shared" si="134"/>
        <v>94.453368156139248</v>
      </c>
      <c r="AR614" s="27">
        <f t="shared" si="134"/>
        <v>95.792123906177778</v>
      </c>
      <c r="AS614" s="27">
        <f t="shared" si="134"/>
        <v>97.122266652191996</v>
      </c>
      <c r="AT614" s="27">
        <f t="shared" si="134"/>
        <v>97.29964611165525</v>
      </c>
      <c r="AU614" s="27">
        <f t="shared" si="134"/>
        <v>97.244022841937863</v>
      </c>
      <c r="AV614" s="27">
        <f t="shared" si="134"/>
        <v>97.176505023013036</v>
      </c>
      <c r="AW614" s="27">
        <f t="shared" si="134"/>
        <v>97.007011814031102</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58.1066387636453</v>
      </c>
      <c r="M615" s="27">
        <f t="shared" si="135"/>
        <v>58.564977012483297</v>
      </c>
      <c r="N615" s="27">
        <f t="shared" si="135"/>
        <v>58.859508160444918</v>
      </c>
      <c r="O615" s="27">
        <f t="shared" si="135"/>
        <v>59.055225455337663</v>
      </c>
      <c r="P615" s="27">
        <f t="shared" si="135"/>
        <v>59.150202601958618</v>
      </c>
      <c r="Q615" s="27">
        <f t="shared" si="135"/>
        <v>59.360042465716688</v>
      </c>
      <c r="R615" s="27">
        <f t="shared" si="135"/>
        <v>59.600764035107616</v>
      </c>
      <c r="S615" s="27">
        <f t="shared" si="135"/>
        <v>57.809187895348245</v>
      </c>
      <c r="T615" s="27">
        <f t="shared" si="135"/>
        <v>58.417061010277578</v>
      </c>
      <c r="U615" s="27">
        <f t="shared" si="135"/>
        <v>58.784495805838496</v>
      </c>
      <c r="V615" s="27">
        <f t="shared" si="135"/>
        <v>59.099020678939354</v>
      </c>
      <c r="W615" s="27">
        <f t="shared" si="135"/>
        <v>59.470973480878037</v>
      </c>
      <c r="X615" s="27">
        <f t="shared" si="135"/>
        <v>59.920452515121127</v>
      </c>
      <c r="Y615" s="27">
        <f t="shared" si="135"/>
        <v>60.37072360621962</v>
      </c>
      <c r="Z615" s="27">
        <f t="shared" si="135"/>
        <v>60.886558830780118</v>
      </c>
      <c r="AA615" s="27">
        <f t="shared" si="134"/>
        <v>61.448317887349177</v>
      </c>
      <c r="AB615" s="27">
        <f t="shared" si="134"/>
        <v>62.044934330843475</v>
      </c>
      <c r="AC615" s="27">
        <f t="shared" si="134"/>
        <v>62.643820589437333</v>
      </c>
      <c r="AD615" s="27">
        <f t="shared" si="134"/>
        <v>63.340732015497736</v>
      </c>
      <c r="AE615" s="27">
        <f t="shared" si="134"/>
        <v>64.086454911489056</v>
      </c>
      <c r="AF615" s="27">
        <f t="shared" si="134"/>
        <v>64.881220253023869</v>
      </c>
      <c r="AG615" s="27">
        <f t="shared" si="134"/>
        <v>65.803382730258434</v>
      </c>
      <c r="AH615" s="27">
        <f t="shared" si="134"/>
        <v>66.676641017335072</v>
      </c>
      <c r="AI615" s="27">
        <f t="shared" si="134"/>
        <v>67.589166415641429</v>
      </c>
      <c r="AJ615" s="27">
        <f t="shared" si="134"/>
        <v>68.595355654828083</v>
      </c>
      <c r="AK615" s="27">
        <f t="shared" si="134"/>
        <v>69.542990305517719</v>
      </c>
      <c r="AL615" s="27">
        <f t="shared" si="134"/>
        <v>70.511906869829502</v>
      </c>
      <c r="AM615" s="27">
        <f t="shared" si="134"/>
        <v>71.488590091184619</v>
      </c>
      <c r="AN615" s="27">
        <f t="shared" si="134"/>
        <v>72.532113095812164</v>
      </c>
      <c r="AO615" s="27">
        <f t="shared" si="134"/>
        <v>73.515343150085755</v>
      </c>
      <c r="AP615" s="27">
        <f t="shared" si="134"/>
        <v>74.513562395783396</v>
      </c>
      <c r="AQ615" s="27">
        <f t="shared" si="134"/>
        <v>75.545367494648374</v>
      </c>
      <c r="AR615" s="27">
        <f t="shared" si="134"/>
        <v>76.616126506175064</v>
      </c>
      <c r="AS615" s="27">
        <f t="shared" si="134"/>
        <v>77.679996694497746</v>
      </c>
      <c r="AT615" s="27">
        <f t="shared" si="134"/>
        <v>77.821867722633058</v>
      </c>
      <c r="AU615" s="27">
        <f t="shared" si="134"/>
        <v>77.777379310688787</v>
      </c>
      <c r="AV615" s="27">
        <f t="shared" si="134"/>
        <v>77.723377441378204</v>
      </c>
      <c r="AW615" s="27">
        <f t="shared" si="134"/>
        <v>77.587813966932046</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26.272250579806308</v>
      </c>
      <c r="M616" s="27">
        <f t="shared" si="134"/>
        <v>26.479482964607669</v>
      </c>
      <c r="N616" s="27">
        <f t="shared" si="134"/>
        <v>26.61265184663991</v>
      </c>
      <c r="O616" s="27">
        <f t="shared" si="134"/>
        <v>26.701143177813606</v>
      </c>
      <c r="P616" s="27">
        <f t="shared" si="134"/>
        <v>26.744086005835896</v>
      </c>
      <c r="Q616" s="27">
        <f t="shared" si="134"/>
        <v>26.838962694620271</v>
      </c>
      <c r="R616" s="27">
        <f t="shared" si="134"/>
        <v>26.947802192577253</v>
      </c>
      <c r="S616" s="27">
        <f t="shared" si="134"/>
        <v>26.137761579696217</v>
      </c>
      <c r="T616" s="27">
        <f t="shared" si="134"/>
        <v>26.412604439926199</v>
      </c>
      <c r="U616" s="27">
        <f t="shared" si="134"/>
        <v>26.578735870449691</v>
      </c>
      <c r="V616" s="27">
        <f t="shared" si="134"/>
        <v>26.720944686094654</v>
      </c>
      <c r="W616" s="27">
        <f t="shared" si="134"/>
        <v>26.889118881407221</v>
      </c>
      <c r="X616" s="27">
        <f t="shared" si="134"/>
        <v>27.092345673891938</v>
      </c>
      <c r="Y616" s="27">
        <f t="shared" si="134"/>
        <v>27.295930585803653</v>
      </c>
      <c r="Z616" s="27">
        <f t="shared" si="134"/>
        <v>27.529159569029972</v>
      </c>
      <c r="AA616" s="27">
        <f t="shared" si="134"/>
        <v>27.783152486426044</v>
      </c>
      <c r="AB616" s="27">
        <f t="shared" si="134"/>
        <v>28.052905771713675</v>
      </c>
      <c r="AC616" s="27">
        <f t="shared" si="134"/>
        <v>28.323685327877314</v>
      </c>
      <c r="AD616" s="27">
        <f t="shared" si="134"/>
        <v>28.638785839745914</v>
      </c>
      <c r="AE616" s="27">
        <f t="shared" si="134"/>
        <v>28.975955898166863</v>
      </c>
      <c r="AF616" s="27">
        <f t="shared" si="134"/>
        <v>29.335299936115451</v>
      </c>
      <c r="AG616" s="27">
        <f t="shared" si="134"/>
        <v>29.752245128484059</v>
      </c>
      <c r="AH616" s="27">
        <f t="shared" si="134"/>
        <v>30.147078851912642</v>
      </c>
      <c r="AI616" s="27">
        <f t="shared" si="134"/>
        <v>30.559666749523767</v>
      </c>
      <c r="AJ616" s="27">
        <f t="shared" si="134"/>
        <v>31.014603679022368</v>
      </c>
      <c r="AK616" s="27">
        <f t="shared" si="134"/>
        <v>31.443065822604513</v>
      </c>
      <c r="AL616" s="27">
        <f t="shared" si="134"/>
        <v>31.881150339454091</v>
      </c>
      <c r="AM616" s="27">
        <f t="shared" si="134"/>
        <v>32.322746461248492</v>
      </c>
      <c r="AN616" s="27">
        <f t="shared" si="134"/>
        <v>32.794563424795179</v>
      </c>
      <c r="AO616" s="27">
        <f t="shared" si="134"/>
        <v>33.239119622040477</v>
      </c>
      <c r="AP616" s="27">
        <f t="shared" si="134"/>
        <v>33.690453010351376</v>
      </c>
      <c r="AQ616" s="27">
        <f t="shared" si="134"/>
        <v>34.156971857142132</v>
      </c>
      <c r="AR616" s="27">
        <f t="shared" si="134"/>
        <v>34.641103268973431</v>
      </c>
      <c r="AS616" s="27">
        <f t="shared" si="134"/>
        <v>35.122119978366818</v>
      </c>
      <c r="AT616" s="27">
        <f t="shared" si="134"/>
        <v>35.186265337322219</v>
      </c>
      <c r="AU616" s="27">
        <f t="shared" si="134"/>
        <v>35.166150411878817</v>
      </c>
      <c r="AV616" s="27">
        <f t="shared" si="134"/>
        <v>35.141734085749938</v>
      </c>
      <c r="AW616" s="27">
        <f t="shared" si="134"/>
        <v>35.080440614885013</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463.23498593143177</v>
      </c>
      <c r="L617" s="27">
        <f t="shared" si="134"/>
        <v>459.21749683621607</v>
      </c>
      <c r="M617" s="27">
        <f t="shared" si="134"/>
        <v>457.68816035731265</v>
      </c>
      <c r="N617" s="27">
        <f t="shared" si="134"/>
        <v>451.57633407663525</v>
      </c>
      <c r="O617" s="27">
        <f t="shared" si="134"/>
        <v>442.70486896910722</v>
      </c>
      <c r="P617" s="27">
        <f t="shared" si="134"/>
        <v>431.25721304480408</v>
      </c>
      <c r="Q617" s="27">
        <f t="shared" si="134"/>
        <v>422.22811200839209</v>
      </c>
      <c r="R617" s="27">
        <f t="shared" si="134"/>
        <v>413.68555596285597</v>
      </c>
      <c r="S617" s="27">
        <f t="shared" si="134"/>
        <v>363.92267022015108</v>
      </c>
      <c r="T617" s="27">
        <f t="shared" si="134"/>
        <v>369.83392374165419</v>
      </c>
      <c r="U617" s="27">
        <f t="shared" si="134"/>
        <v>370.62375552016323</v>
      </c>
      <c r="V617" s="27">
        <f t="shared" si="134"/>
        <v>370.14667890949841</v>
      </c>
      <c r="W617" s="27">
        <f t="shared" si="134"/>
        <v>370.56346091203341</v>
      </c>
      <c r="X617" s="27">
        <f t="shared" si="134"/>
        <v>372.21634714113918</v>
      </c>
      <c r="Y617" s="27">
        <f t="shared" si="134"/>
        <v>374.38063101893766</v>
      </c>
      <c r="Z617" s="27">
        <f t="shared" si="134"/>
        <v>377.49124923458203</v>
      </c>
      <c r="AA617" s="27">
        <f t="shared" si="134"/>
        <v>381.15640207994926</v>
      </c>
      <c r="AB617" s="27">
        <f t="shared" si="134"/>
        <v>385.15695535595285</v>
      </c>
      <c r="AC617" s="27">
        <f t="shared" si="134"/>
        <v>388.91047436804598</v>
      </c>
      <c r="AD617" s="27">
        <f t="shared" si="134"/>
        <v>391.31162286255994</v>
      </c>
      <c r="AE617" s="27">
        <f t="shared" si="134"/>
        <v>394.05176095805206</v>
      </c>
      <c r="AF617" s="27">
        <f t="shared" si="134"/>
        <v>397.09379636887275</v>
      </c>
      <c r="AG617" s="27">
        <f t="shared" si="134"/>
        <v>401.64025186980558</v>
      </c>
      <c r="AH617" s="27">
        <f t="shared" si="134"/>
        <v>404.832238788979</v>
      </c>
      <c r="AI617" s="27">
        <f t="shared" si="134"/>
        <v>408.53771720310334</v>
      </c>
      <c r="AJ617" s="27">
        <f t="shared" si="134"/>
        <v>413.04794623860931</v>
      </c>
      <c r="AK617" s="27">
        <f t="shared" si="134"/>
        <v>416.08516578752369</v>
      </c>
      <c r="AL617" s="27">
        <f t="shared" si="134"/>
        <v>418.84795237362164</v>
      </c>
      <c r="AM617" s="27">
        <f t="shared" si="134"/>
        <v>421.14259357497843</v>
      </c>
      <c r="AN617" s="27">
        <f t="shared" si="134"/>
        <v>426.30838613101645</v>
      </c>
      <c r="AO617" s="27">
        <f t="shared" si="134"/>
        <v>430.1806592294709</v>
      </c>
      <c r="AP617" s="27">
        <f t="shared" si="134"/>
        <v>433.78797029363898</v>
      </c>
      <c r="AQ617" s="27">
        <f t="shared" si="134"/>
        <v>437.36239072645054</v>
      </c>
      <c r="AR617" s="27">
        <f t="shared" si="134"/>
        <v>440.95299972318497</v>
      </c>
      <c r="AS617" s="27">
        <f t="shared" si="134"/>
        <v>444.33470477946031</v>
      </c>
      <c r="AT617" s="27">
        <f t="shared" si="134"/>
        <v>436.35857183281229</v>
      </c>
      <c r="AU617" s="27">
        <f t="shared" si="134"/>
        <v>426.23922485546348</v>
      </c>
      <c r="AV617" s="27">
        <f t="shared" si="134"/>
        <v>416.11707012490297</v>
      </c>
      <c r="AW617" s="27">
        <f t="shared" si="134"/>
        <v>405.20349470018323</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326.20040935577731</v>
      </c>
      <c r="L618" s="27">
        <f t="shared" si="134"/>
        <v>323.37137738012319</v>
      </c>
      <c r="M618" s="27">
        <f t="shared" si="134"/>
        <v>322.29445054900759</v>
      </c>
      <c r="N618" s="27">
        <f t="shared" si="134"/>
        <v>317.99063003627219</v>
      </c>
      <c r="O618" s="27">
        <f t="shared" si="134"/>
        <v>311.74352945546798</v>
      </c>
      <c r="P618" s="27">
        <f t="shared" si="134"/>
        <v>303.68232906672063</v>
      </c>
      <c r="Q618" s="27">
        <f t="shared" si="134"/>
        <v>297.32422455466593</v>
      </c>
      <c r="R618" s="27">
        <f t="shared" si="134"/>
        <v>291.30873487096778</v>
      </c>
      <c r="S618" s="27">
        <f t="shared" si="134"/>
        <v>256.26674928484914</v>
      </c>
      <c r="T618" s="27">
        <f t="shared" si="134"/>
        <v>260.42933064653744</v>
      </c>
      <c r="U618" s="27">
        <f t="shared" si="134"/>
        <v>260.98551370113506</v>
      </c>
      <c r="V618" s="27">
        <f t="shared" si="134"/>
        <v>260.64956630851736</v>
      </c>
      <c r="W618" s="27">
        <f t="shared" si="134"/>
        <v>260.94305549644156</v>
      </c>
      <c r="X618" s="27">
        <f t="shared" si="134"/>
        <v>262.10698348316021</v>
      </c>
      <c r="Y618" s="27">
        <f t="shared" si="134"/>
        <v>263.63102702119397</v>
      </c>
      <c r="Z618" s="27">
        <f t="shared" si="134"/>
        <v>265.82145944989435</v>
      </c>
      <c r="AA618" s="27">
        <f t="shared" si="134"/>
        <v>268.40238359168012</v>
      </c>
      <c r="AB618" s="27">
        <f t="shared" si="134"/>
        <v>271.21948971689659</v>
      </c>
      <c r="AC618" s="27">
        <f t="shared" si="134"/>
        <v>273.86263946908457</v>
      </c>
      <c r="AD618" s="27">
        <f t="shared" si="134"/>
        <v>275.55347812683311</v>
      </c>
      <c r="AE618" s="27">
        <f t="shared" si="134"/>
        <v>277.48302618686068</v>
      </c>
      <c r="AF618" s="27">
        <f t="shared" si="134"/>
        <v>279.62516403573062</v>
      </c>
      <c r="AG618" s="27">
        <f t="shared" si="134"/>
        <v>282.82668311473566</v>
      </c>
      <c r="AH618" s="27">
        <f t="shared" si="134"/>
        <v>285.07441368629225</v>
      </c>
      <c r="AI618" s="27">
        <f t="shared" si="134"/>
        <v>287.68373425200031</v>
      </c>
      <c r="AJ618" s="27">
        <f t="shared" si="134"/>
        <v>290.85974341009984</v>
      </c>
      <c r="AK618" s="27">
        <f t="shared" si="134"/>
        <v>292.99849002952271</v>
      </c>
      <c r="AL618" s="27">
        <f t="shared" si="134"/>
        <v>294.94398668395985</v>
      </c>
      <c r="AM618" s="27">
        <f t="shared" si="134"/>
        <v>296.55982512867956</v>
      </c>
      <c r="AN618" s="27">
        <f t="shared" si="134"/>
        <v>300.19746843629463</v>
      </c>
      <c r="AO618" s="27">
        <f t="shared" si="134"/>
        <v>302.92424233769458</v>
      </c>
      <c r="AP618" s="27">
        <f t="shared" si="134"/>
        <v>305.46443550432082</v>
      </c>
      <c r="AQ618" s="27">
        <f t="shared" si="134"/>
        <v>307.98146777477501</v>
      </c>
      <c r="AR618" s="27">
        <f t="shared" si="134"/>
        <v>310.50989969408755</v>
      </c>
      <c r="AS618" s="27">
        <f t="shared" si="134"/>
        <v>312.89122581836426</v>
      </c>
      <c r="AT618" s="27">
        <f t="shared" si="134"/>
        <v>307.27459945962505</v>
      </c>
      <c r="AU618" s="27">
        <f t="shared" si="134"/>
        <v>300.14876650944944</v>
      </c>
      <c r="AV618" s="27">
        <f t="shared" si="134"/>
        <v>293.02095639806015</v>
      </c>
      <c r="AW618" s="27">
        <f t="shared" si="134"/>
        <v>285.33584435083299</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32.967337371253556</v>
      </c>
      <c r="M619" s="27">
        <f t="shared" si="134"/>
        <v>34.24365507843369</v>
      </c>
      <c r="N619" s="27">
        <f t="shared" si="134"/>
        <v>35.195504797614667</v>
      </c>
      <c r="O619" s="27">
        <f t="shared" si="134"/>
        <v>35.929559405213347</v>
      </c>
      <c r="P619" s="27">
        <f t="shared" si="134"/>
        <v>36.435327957872921</v>
      </c>
      <c r="Q619" s="27">
        <f t="shared" si="134"/>
        <v>37.125912791560353</v>
      </c>
      <c r="R619" s="27">
        <f t="shared" si="134"/>
        <v>37.849847328761328</v>
      </c>
      <c r="S619" s="27">
        <f t="shared" si="134"/>
        <v>34.642540512761734</v>
      </c>
      <c r="T619" s="27">
        <f t="shared" si="134"/>
        <v>36.053433960046704</v>
      </c>
      <c r="U619" s="27">
        <f t="shared" si="134"/>
        <v>36.988957132890164</v>
      </c>
      <c r="V619" s="27">
        <f t="shared" si="134"/>
        <v>37.80798232443135</v>
      </c>
      <c r="W619" s="27">
        <f t="shared" si="134"/>
        <v>38.728070098671076</v>
      </c>
      <c r="X619" s="27">
        <f t="shared" si="134"/>
        <v>39.792845964036765</v>
      </c>
      <c r="Y619" s="27">
        <f t="shared" si="134"/>
        <v>40.932743084958894</v>
      </c>
      <c r="Z619" s="27">
        <f t="shared" si="134"/>
        <v>42.200932817956428</v>
      </c>
      <c r="AA619" s="27">
        <f t="shared" si="134"/>
        <v>43.560541687795634</v>
      </c>
      <c r="AB619" s="27">
        <f t="shared" si="134"/>
        <v>44.991111474500634</v>
      </c>
      <c r="AC619" s="27">
        <f t="shared" si="134"/>
        <v>46.426705183934367</v>
      </c>
      <c r="AD619" s="27">
        <f t="shared" si="134"/>
        <v>48.262486575260489</v>
      </c>
      <c r="AE619" s="27">
        <f t="shared" si="134"/>
        <v>50.215254069567393</v>
      </c>
      <c r="AF619" s="27">
        <f t="shared" si="134"/>
        <v>52.288550985565294</v>
      </c>
      <c r="AG619" s="27">
        <f t="shared" si="134"/>
        <v>54.654552405924512</v>
      </c>
      <c r="AH619" s="27">
        <f t="shared" si="134"/>
        <v>56.936801071048151</v>
      </c>
      <c r="AI619" s="27">
        <f t="shared" si="134"/>
        <v>59.393783597496402</v>
      </c>
      <c r="AJ619" s="27">
        <f t="shared" si="134"/>
        <v>62.08274888108123</v>
      </c>
      <c r="AK619" s="27">
        <f t="shared" si="134"/>
        <v>64.668675697843938</v>
      </c>
      <c r="AL619" s="27">
        <f t="shared" si="134"/>
        <v>67.32835365415778</v>
      </c>
      <c r="AM619" s="27">
        <f t="shared" si="134"/>
        <v>70.03229658694471</v>
      </c>
      <c r="AN619" s="27">
        <f t="shared" si="134"/>
        <v>72.891537637177734</v>
      </c>
      <c r="AO619" s="27">
        <f t="shared" si="134"/>
        <v>75.636138241031261</v>
      </c>
      <c r="AP619" s="27">
        <f t="shared" si="134"/>
        <v>78.438227798805514</v>
      </c>
      <c r="AQ619" s="27">
        <f t="shared" si="134"/>
        <v>81.342116961899578</v>
      </c>
      <c r="AR619" s="27">
        <f t="shared" si="134"/>
        <v>84.362122670179488</v>
      </c>
      <c r="AS619" s="27">
        <f t="shared" si="134"/>
        <v>87.460000056776124</v>
      </c>
      <c r="AT619" s="27">
        <f t="shared" si="134"/>
        <v>88.380251366377081</v>
      </c>
      <c r="AU619" s="27">
        <f t="shared" si="134"/>
        <v>88.848830806215247</v>
      </c>
      <c r="AV619" s="27">
        <f t="shared" si="134"/>
        <v>89.285368350258679</v>
      </c>
      <c r="AW619" s="27">
        <f t="shared" si="134"/>
        <v>89.513841012573394</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135.255951318342</v>
      </c>
      <c r="T620" s="27">
        <f t="shared" si="134"/>
        <v>135.45945708034915</v>
      </c>
      <c r="U620" s="27">
        <f t="shared" si="134"/>
        <v>135.6856824494628</v>
      </c>
      <c r="V620" s="27">
        <f t="shared" si="134"/>
        <v>135.94064706032725</v>
      </c>
      <c r="W620" s="27">
        <f t="shared" si="134"/>
        <v>136.2273087067787</v>
      </c>
      <c r="X620" s="27">
        <f t="shared" si="134"/>
        <v>136.54497611046153</v>
      </c>
      <c r="Y620" s="27">
        <f t="shared" si="134"/>
        <v>136.74028465423547</v>
      </c>
      <c r="Z620" s="27">
        <f t="shared" si="134"/>
        <v>136.96184811112809</v>
      </c>
      <c r="AA620" s="27">
        <f t="shared" si="134"/>
        <v>137.20766293718725</v>
      </c>
      <c r="AB620" s="27">
        <f t="shared" si="134"/>
        <v>137.47621060478573</v>
      </c>
      <c r="AC620" s="27">
        <f t="shared" si="134"/>
        <v>137.76516008812649</v>
      </c>
      <c r="AD620" s="27">
        <f t="shared" si="134"/>
        <v>137.95778310282327</v>
      </c>
      <c r="AE620" s="27">
        <f t="shared" si="134"/>
        <v>138.17004248943877</v>
      </c>
      <c r="AF620" s="27">
        <f t="shared" si="134"/>
        <v>138.40120269960332</v>
      </c>
      <c r="AG620" s="27">
        <f t="shared" si="134"/>
        <v>138.65391991365723</v>
      </c>
      <c r="AH620" s="27">
        <f t="shared" si="134"/>
        <v>138.92006671325987</v>
      </c>
      <c r="AI620" s="27">
        <f t="shared" si="134"/>
        <v>139.08955287048946</v>
      </c>
      <c r="AJ620" s="27">
        <f t="shared" si="134"/>
        <v>139.27655934190597</v>
      </c>
      <c r="AK620" s="27">
        <f t="shared" si="134"/>
        <v>139.47409685465857</v>
      </c>
      <c r="AL620" s="27">
        <f t="shared" si="134"/>
        <v>139.68509059126924</v>
      </c>
      <c r="AM620" s="27">
        <f t="shared" si="134"/>
        <v>139.90852917277039</v>
      </c>
      <c r="AN620" s="27">
        <f t="shared" si="134"/>
        <v>140.04103563650384</v>
      </c>
      <c r="AO620" s="27">
        <f t="shared" si="134"/>
        <v>140.18165068704718</v>
      </c>
      <c r="AP620" s="27">
        <f t="shared" si="134"/>
        <v>140.3332038105066</v>
      </c>
      <c r="AQ620" s="27">
        <f t="shared" si="134"/>
        <v>140.4961388101847</v>
      </c>
      <c r="AR620" s="27">
        <f t="shared" si="134"/>
        <v>140.67036017791719</v>
      </c>
      <c r="AS620" s="27">
        <f t="shared" si="134"/>
        <v>140.74708808423716</v>
      </c>
      <c r="AT620" s="27">
        <f t="shared" si="134"/>
        <v>140.79320105360316</v>
      </c>
      <c r="AU620" s="27">
        <f t="shared" si="134"/>
        <v>140.83967568247962</v>
      </c>
      <c r="AV620" s="27">
        <f t="shared" si="134"/>
        <v>140.893758592767</v>
      </c>
      <c r="AW620" s="27">
        <f t="shared" si="134"/>
        <v>140.95214098936782</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14.658203603760658</v>
      </c>
      <c r="T621" s="27">
        <f t="shared" si="136"/>
        <v>14.680258299801483</v>
      </c>
      <c r="U621" s="27">
        <f t="shared" si="136"/>
        <v>14.704775206366271</v>
      </c>
      <c r="V621" s="27">
        <f t="shared" si="136"/>
        <v>14.732406694233367</v>
      </c>
      <c r="W621" s="27">
        <f t="shared" si="136"/>
        <v>14.763473310808225</v>
      </c>
      <c r="X621" s="27">
        <f t="shared" si="136"/>
        <v>14.797900139617417</v>
      </c>
      <c r="Y621" s="27">
        <f t="shared" si="136"/>
        <v>14.819066471836354</v>
      </c>
      <c r="Z621" s="27">
        <f t="shared" si="136"/>
        <v>14.843078149183114</v>
      </c>
      <c r="AA621" s="27">
        <f t="shared" si="136"/>
        <v>14.869718039953746</v>
      </c>
      <c r="AB621" s="27">
        <f t="shared" si="136"/>
        <v>14.898821575514326</v>
      </c>
      <c r="AC621" s="27">
        <f t="shared" si="136"/>
        <v>14.930136133703648</v>
      </c>
      <c r="AD621" s="27">
        <f t="shared" si="136"/>
        <v>14.95101142488806</v>
      </c>
      <c r="AE621" s="27">
        <f t="shared" si="136"/>
        <v>14.974014784633001</v>
      </c>
      <c r="AF621" s="27">
        <f t="shared" si="136"/>
        <v>14.99906649875466</v>
      </c>
      <c r="AG621" s="27">
        <f t="shared" si="136"/>
        <v>15.026454427652951</v>
      </c>
      <c r="AH621" s="27">
        <f t="shared" si="136"/>
        <v>15.055297771986705</v>
      </c>
      <c r="AI621" s="27">
        <f t="shared" si="136"/>
        <v>15.073665633633274</v>
      </c>
      <c r="AJ621" s="27">
        <f t="shared" si="136"/>
        <v>15.093932238588737</v>
      </c>
      <c r="AK621" s="27">
        <f t="shared" si="136"/>
        <v>15.115340132682009</v>
      </c>
      <c r="AL621" s="27">
        <f t="shared" si="136"/>
        <v>15.138206329105987</v>
      </c>
      <c r="AM621" s="27">
        <f t="shared" si="136"/>
        <v>15.162421220862363</v>
      </c>
      <c r="AN621" s="27">
        <f t="shared" si="136"/>
        <v>15.176781452004045</v>
      </c>
      <c r="AO621" s="27">
        <f t="shared" si="136"/>
        <v>15.19202044164204</v>
      </c>
      <c r="AP621" s="27">
        <f t="shared" si="136"/>
        <v>15.208444831983471</v>
      </c>
      <c r="AQ621" s="27">
        <f t="shared" si="136"/>
        <v>15.226102719685869</v>
      </c>
      <c r="AR621" s="27">
        <f t="shared" si="136"/>
        <v>15.244983754164993</v>
      </c>
      <c r="AS621" s="27">
        <f t="shared" si="136"/>
        <v>15.253299050179447</v>
      </c>
      <c r="AT621" s="27">
        <f t="shared" si="136"/>
        <v>15.258296488644463</v>
      </c>
      <c r="AU621" s="27">
        <f t="shared" si="136"/>
        <v>15.263333121530781</v>
      </c>
      <c r="AV621" s="27">
        <f t="shared" si="136"/>
        <v>15.269194292908081</v>
      </c>
      <c r="AW621" s="27">
        <f t="shared" si="136"/>
        <v>15.275521416024727</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15.123414197798356</v>
      </c>
      <c r="L622" s="27">
        <f t="shared" si="136"/>
        <v>15.162727774721571</v>
      </c>
      <c r="M622" s="27">
        <f t="shared" si="136"/>
        <v>15.216959464794311</v>
      </c>
      <c r="N622" s="27">
        <f t="shared" si="136"/>
        <v>15.283027985940226</v>
      </c>
      <c r="O622" s="27">
        <f t="shared" si="136"/>
        <v>15.360839106953575</v>
      </c>
      <c r="P622" s="27">
        <f t="shared" si="136"/>
        <v>15.449919228540612</v>
      </c>
      <c r="Q622" s="27">
        <f t="shared" si="136"/>
        <v>15.545788610572219</v>
      </c>
      <c r="R622" s="27">
        <f t="shared" si="136"/>
        <v>15.648067752449878</v>
      </c>
      <c r="S622" s="27">
        <f t="shared" si="136"/>
        <v>15.740823343156523</v>
      </c>
      <c r="T622" s="27">
        <f t="shared" si="136"/>
        <v>15.78613083813253</v>
      </c>
      <c r="U622" s="27">
        <f t="shared" si="136"/>
        <v>15.834140674730845</v>
      </c>
      <c r="V622" s="27">
        <f t="shared" si="136"/>
        <v>15.885990418651044</v>
      </c>
      <c r="W622" s="27">
        <f t="shared" si="136"/>
        <v>15.942259706209601</v>
      </c>
      <c r="X622" s="27">
        <f t="shared" si="136"/>
        <v>16.002876485634687</v>
      </c>
      <c r="Y622" s="27">
        <f t="shared" si="136"/>
        <v>16.041159147021002</v>
      </c>
      <c r="Z622" s="27">
        <f t="shared" si="136"/>
        <v>16.08315986287732</v>
      </c>
      <c r="AA622" s="27">
        <f t="shared" si="136"/>
        <v>16.128561561252567</v>
      </c>
      <c r="AB622" s="27">
        <f t="shared" si="136"/>
        <v>16.177129279089701</v>
      </c>
      <c r="AC622" s="27">
        <f t="shared" si="136"/>
        <v>16.22848566497311</v>
      </c>
      <c r="AD622" s="27">
        <f t="shared" si="136"/>
        <v>16.262533596936784</v>
      </c>
      <c r="AE622" s="27">
        <f t="shared" si="136"/>
        <v>16.299365127249494</v>
      </c>
      <c r="AF622" s="27">
        <f t="shared" si="136"/>
        <v>16.338870103045821</v>
      </c>
      <c r="AG622" s="27">
        <f t="shared" si="136"/>
        <v>16.381518068217904</v>
      </c>
      <c r="AH622" s="27">
        <f t="shared" si="136"/>
        <v>16.425928737694665</v>
      </c>
      <c r="AI622" s="27">
        <f t="shared" si="136"/>
        <v>16.453326773213362</v>
      </c>
      <c r="AJ622" s="27">
        <f t="shared" si="136"/>
        <v>16.483284351530397</v>
      </c>
      <c r="AK622" s="27">
        <f t="shared" si="136"/>
        <v>16.514619438792021</v>
      </c>
      <c r="AL622" s="27">
        <f t="shared" si="136"/>
        <v>16.547840309015974</v>
      </c>
      <c r="AM622" s="27">
        <f t="shared" si="136"/>
        <v>16.582783337073316</v>
      </c>
      <c r="AN622" s="27">
        <f t="shared" si="136"/>
        <v>16.601970665198401</v>
      </c>
      <c r="AO622" s="27">
        <f t="shared" si="136"/>
        <v>16.622222962050291</v>
      </c>
      <c r="AP622" s="27">
        <f t="shared" si="136"/>
        <v>16.64402518209608</v>
      </c>
      <c r="AQ622" s="27">
        <f t="shared" si="136"/>
        <v>16.667456738742661</v>
      </c>
      <c r="AR622" s="27">
        <f t="shared" si="136"/>
        <v>16.692505236110083</v>
      </c>
      <c r="AS622" s="27">
        <f t="shared" si="136"/>
        <v>16.700930101343612</v>
      </c>
      <c r="AT622" s="27">
        <f t="shared" si="136"/>
        <v>16.70402129701586</v>
      </c>
      <c r="AU622" s="27">
        <f t="shared" si="136"/>
        <v>16.706991905980683</v>
      </c>
      <c r="AV622" s="27">
        <f t="shared" si="136"/>
        <v>16.711060095736595</v>
      </c>
      <c r="AW622" s="27">
        <f t="shared" si="136"/>
        <v>16.715676896160037</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22.381101687842737</v>
      </c>
      <c r="L623" s="27">
        <f t="shared" si="136"/>
        <v>22.439281748993178</v>
      </c>
      <c r="M623" s="27">
        <f t="shared" si="136"/>
        <v>22.519539087339318</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23.294803890568687</v>
      </c>
      <c r="T623" s="27">
        <f t="shared" si="136"/>
        <v>23.361854335594984</v>
      </c>
      <c r="U623" s="27">
        <f t="shared" si="136"/>
        <v>23.432903969022341</v>
      </c>
      <c r="V623" s="27">
        <f t="shared" si="136"/>
        <v>23.509636271397255</v>
      </c>
      <c r="W623" s="27">
        <f t="shared" si="136"/>
        <v>23.592909045010366</v>
      </c>
      <c r="X623" s="27">
        <f t="shared" si="136"/>
        <v>23.682615660630262</v>
      </c>
      <c r="Y623" s="27">
        <f t="shared" si="136"/>
        <v>23.739270072535017</v>
      </c>
      <c r="Z623" s="27">
        <f t="shared" si="136"/>
        <v>23.801426823665945</v>
      </c>
      <c r="AA623" s="27">
        <f t="shared" si="136"/>
        <v>23.868616680059962</v>
      </c>
      <c r="AB623" s="27">
        <f t="shared" si="136"/>
        <v>23.940491920494591</v>
      </c>
      <c r="AC623" s="27">
        <f t="shared" si="136"/>
        <v>24.016494103582588</v>
      </c>
      <c r="AD623" s="27">
        <f t="shared" si="136"/>
        <v>24.066881550330596</v>
      </c>
      <c r="AE623" s="27">
        <f t="shared" si="136"/>
        <v>24.121388437100101</v>
      </c>
      <c r="AF623" s="27">
        <f t="shared" si="136"/>
        <v>24.179851748949488</v>
      </c>
      <c r="AG623" s="27">
        <f t="shared" si="136"/>
        <v>24.242966362674405</v>
      </c>
      <c r="AH623" s="27">
        <f t="shared" si="136"/>
        <v>24.308689597956107</v>
      </c>
      <c r="AI623" s="27">
        <f t="shared" si="136"/>
        <v>24.349235880096572</v>
      </c>
      <c r="AJ623" s="27">
        <f t="shared" si="136"/>
        <v>24.393570023026598</v>
      </c>
      <c r="AK623" s="27">
        <f t="shared" si="136"/>
        <v>24.43994273789292</v>
      </c>
      <c r="AL623" s="27">
        <f t="shared" si="136"/>
        <v>24.489106218104236</v>
      </c>
      <c r="AM623" s="27">
        <f t="shared" si="136"/>
        <v>24.540818315253986</v>
      </c>
      <c r="AN623" s="27">
        <f t="shared" si="136"/>
        <v>24.569213592687301</v>
      </c>
      <c r="AO623" s="27">
        <f t="shared" si="136"/>
        <v>24.599184914594268</v>
      </c>
      <c r="AP623" s="27">
        <f t="shared" si="136"/>
        <v>24.631449963840655</v>
      </c>
      <c r="AQ623" s="27">
        <f t="shared" si="136"/>
        <v>24.666126264122632</v>
      </c>
      <c r="AR623" s="27">
        <f t="shared" si="136"/>
        <v>24.703195470809415</v>
      </c>
      <c r="AS623" s="27">
        <f t="shared" si="136"/>
        <v>24.715663407151812</v>
      </c>
      <c r="AT623" s="27">
        <f t="shared" si="136"/>
        <v>24.720238059659035</v>
      </c>
      <c r="AU623" s="27">
        <f t="shared" si="136"/>
        <v>24.724634256208766</v>
      </c>
      <c r="AV623" s="27">
        <f t="shared" si="136"/>
        <v>24.730654759742006</v>
      </c>
      <c r="AW623" s="27">
        <f t="shared" si="136"/>
        <v>24.73748715078797</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5.5795235710196529</v>
      </c>
      <c r="M624" s="27">
        <f t="shared" si="136"/>
        <v>5.6203482259438022</v>
      </c>
      <c r="N624" s="27">
        <f t="shared" si="136"/>
        <v>5.6290756550083767</v>
      </c>
      <c r="O624" s="27">
        <f t="shared" si="136"/>
        <v>5.6165815405282293</v>
      </c>
      <c r="P624" s="27">
        <f t="shared" si="136"/>
        <v>5.5833231296706112</v>
      </c>
      <c r="Q624" s="27">
        <f t="shared" si="136"/>
        <v>5.5648827699457346</v>
      </c>
      <c r="R624" s="27">
        <f t="shared" si="136"/>
        <v>5.5483103177944031</v>
      </c>
      <c r="S624" s="27">
        <f t="shared" si="136"/>
        <v>5.2311191381526676</v>
      </c>
      <c r="T624" s="27">
        <f t="shared" si="136"/>
        <v>5.2959025395474395</v>
      </c>
      <c r="U624" s="27">
        <f t="shared" si="136"/>
        <v>5.3230521113321068</v>
      </c>
      <c r="V624" s="27">
        <f t="shared" si="136"/>
        <v>5.3403401009073859</v>
      </c>
      <c r="W624" s="27">
        <f t="shared" si="136"/>
        <v>5.3638381702397817</v>
      </c>
      <c r="X624" s="27">
        <f t="shared" si="136"/>
        <v>5.396367608704919</v>
      </c>
      <c r="Y624" s="27">
        <f t="shared" si="136"/>
        <v>5.4379574418624088</v>
      </c>
      <c r="Z624" s="27">
        <f t="shared" si="136"/>
        <v>5.4869454404583609</v>
      </c>
      <c r="AA624" s="27">
        <f t="shared" si="136"/>
        <v>5.5405093400211358</v>
      </c>
      <c r="AB624" s="27">
        <f t="shared" si="136"/>
        <v>5.5970694348623855</v>
      </c>
      <c r="AC624" s="27">
        <f t="shared" si="136"/>
        <v>5.6520829501212333</v>
      </c>
      <c r="AD624" s="27">
        <f t="shared" si="136"/>
        <v>5.7278621328095713</v>
      </c>
      <c r="AE624" s="27">
        <f t="shared" si="136"/>
        <v>5.8086304285708898</v>
      </c>
      <c r="AF624" s="27">
        <f t="shared" si="136"/>
        <v>5.8943694344234476</v>
      </c>
      <c r="AG624" s="27">
        <f t="shared" si="136"/>
        <v>5.9957157562256116</v>
      </c>
      <c r="AH624" s="27">
        <f t="shared" si="136"/>
        <v>6.0885147212172139</v>
      </c>
      <c r="AI624" s="27">
        <f t="shared" si="136"/>
        <v>6.193737522497603</v>
      </c>
      <c r="AJ624" s="27">
        <f t="shared" si="136"/>
        <v>6.3099936318591539</v>
      </c>
      <c r="AK624" s="27">
        <f t="shared" si="136"/>
        <v>6.4167041105400688</v>
      </c>
      <c r="AL624" s="27">
        <f t="shared" si="136"/>
        <v>6.5246629574302135</v>
      </c>
      <c r="AM624" s="27">
        <f t="shared" si="136"/>
        <v>6.6320511480139777</v>
      </c>
      <c r="AN624" s="27">
        <f t="shared" si="136"/>
        <v>6.755527296721481</v>
      </c>
      <c r="AO624" s="27">
        <f t="shared" si="136"/>
        <v>6.8696082133454697</v>
      </c>
      <c r="AP624" s="27">
        <f t="shared" si="136"/>
        <v>6.9843319054307971</v>
      </c>
      <c r="AQ624" s="27">
        <f t="shared" si="136"/>
        <v>7.1021442852932823</v>
      </c>
      <c r="AR624" s="27">
        <f t="shared" si="136"/>
        <v>7.2237212385094018</v>
      </c>
      <c r="AS624" s="27">
        <f t="shared" si="136"/>
        <v>7.3524477370748427</v>
      </c>
      <c r="AT624" s="27">
        <f t="shared" si="136"/>
        <v>7.3592473103348555</v>
      </c>
      <c r="AU624" s="27">
        <f t="shared" si="136"/>
        <v>7.3410637918136903</v>
      </c>
      <c r="AV624" s="27">
        <f t="shared" si="136"/>
        <v>7.3211493013508449</v>
      </c>
      <c r="AW624" s="27">
        <f t="shared" si="136"/>
        <v>7.2901505558898405</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1.8300977880312255</v>
      </c>
      <c r="M626" s="27">
        <f t="shared" si="136"/>
        <v>1.8309187348828151</v>
      </c>
      <c r="N626" s="27">
        <f t="shared" si="136"/>
        <v>1.8141094978660448</v>
      </c>
      <c r="O626" s="27">
        <f t="shared" si="136"/>
        <v>1.7866561368117297</v>
      </c>
      <c r="P626" s="27">
        <f t="shared" si="136"/>
        <v>1.7489975228040082</v>
      </c>
      <c r="Q626" s="27">
        <f t="shared" si="136"/>
        <v>1.721653192801009</v>
      </c>
      <c r="R626" s="27">
        <f t="shared" si="136"/>
        <v>1.6967284692901876</v>
      </c>
      <c r="S626" s="27">
        <f t="shared" si="136"/>
        <v>1.4981261490798357</v>
      </c>
      <c r="T626" s="27">
        <f t="shared" si="136"/>
        <v>1.5170711906378702</v>
      </c>
      <c r="U626" s="27">
        <f t="shared" si="136"/>
        <v>1.514656074238504</v>
      </c>
      <c r="V626" s="27">
        <f t="shared" si="136"/>
        <v>1.5071687495766388</v>
      </c>
      <c r="W626" s="27">
        <f t="shared" si="136"/>
        <v>1.5036791396317424</v>
      </c>
      <c r="X626" s="27">
        <f t="shared" si="136"/>
        <v>1.5055875970801837</v>
      </c>
      <c r="Y626" s="27">
        <f t="shared" si="136"/>
        <v>1.510361827763651</v>
      </c>
      <c r="Z626" s="27">
        <f t="shared" si="136"/>
        <v>1.5192553744544208</v>
      </c>
      <c r="AA626" s="27">
        <f t="shared" si="136"/>
        <v>1.5306113166979629</v>
      </c>
      <c r="AB626" s="27">
        <f t="shared" si="136"/>
        <v>1.5435021269900402</v>
      </c>
      <c r="AC626" s="27">
        <f t="shared" si="136"/>
        <v>1.5554947833745845</v>
      </c>
      <c r="AD626" s="27">
        <f t="shared" si="136"/>
        <v>1.5761713393306924</v>
      </c>
      <c r="AE626" s="27">
        <f t="shared" si="136"/>
        <v>1.5990231189454507</v>
      </c>
      <c r="AF626" s="27">
        <f t="shared" si="136"/>
        <v>1.6239561458547789</v>
      </c>
      <c r="AG626" s="27">
        <f t="shared" si="136"/>
        <v>1.656196579912576</v>
      </c>
      <c r="AH626" s="27">
        <f t="shared" si="136"/>
        <v>1.6835751841204845</v>
      </c>
      <c r="AI626" s="27">
        <f t="shared" si="136"/>
        <v>1.7144888544113861</v>
      </c>
      <c r="AJ626" s="27">
        <f t="shared" si="136"/>
        <v>1.7499736736602312</v>
      </c>
      <c r="AK626" s="27">
        <f t="shared" si="136"/>
        <v>1.7800516056467517</v>
      </c>
      <c r="AL626" s="27">
        <f t="shared" si="136"/>
        <v>1.8099754029871815</v>
      </c>
      <c r="AM626" s="27">
        <f t="shared" si="136"/>
        <v>1.838886780755973</v>
      </c>
      <c r="AN626" s="27">
        <f t="shared" si="136"/>
        <v>1.8724699813481924</v>
      </c>
      <c r="AO626" s="27">
        <f t="shared" si="136"/>
        <v>1.9008180318401502</v>
      </c>
      <c r="AP626" s="27">
        <f t="shared" si="136"/>
        <v>1.9286036487167406</v>
      </c>
      <c r="AQ626" s="27">
        <f t="shared" si="136"/>
        <v>1.9569095678441164</v>
      </c>
      <c r="AR626" s="27">
        <f t="shared" si="136"/>
        <v>1.9859906123663478</v>
      </c>
      <c r="AS626" s="27">
        <f t="shared" si="136"/>
        <v>2.0151015886626751</v>
      </c>
      <c r="AT626" s="27">
        <f t="shared" si="136"/>
        <v>1.9912114099696356</v>
      </c>
      <c r="AU626" s="27">
        <f t="shared" si="136"/>
        <v>1.9571549094483571</v>
      </c>
      <c r="AV626" s="27">
        <f t="shared" si="136"/>
        <v>1.9229785220375206</v>
      </c>
      <c r="AW626" s="27">
        <f t="shared" si="136"/>
        <v>1.8848553684818887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0.25358132281546897</v>
      </c>
      <c r="M627" s="27">
        <f t="shared" si="136"/>
        <v>0.25369507454499335</v>
      </c>
      <c r="N627" s="27">
        <f t="shared" si="136"/>
        <v>0.25136595935447842</v>
      </c>
      <c r="O627" s="27">
        <f t="shared" si="136"/>
        <v>0.24756197704412702</v>
      </c>
      <c r="P627" s="27">
        <f t="shared" si="136"/>
        <v>0.24234393830437845</v>
      </c>
      <c r="Q627" s="27">
        <f t="shared" si="136"/>
        <v>0.23855506351363695</v>
      </c>
      <c r="R627" s="27">
        <f t="shared" si="136"/>
        <v>0.23510145332951488</v>
      </c>
      <c r="S627" s="27">
        <f t="shared" si="136"/>
        <v>0.20758279317784045</v>
      </c>
      <c r="T627" s="27">
        <f t="shared" si="136"/>
        <v>0.21020784891557159</v>
      </c>
      <c r="U627" s="27">
        <f t="shared" si="136"/>
        <v>0.2098732064635071</v>
      </c>
      <c r="V627" s="27">
        <f t="shared" si="136"/>
        <v>0.20883575059392367</v>
      </c>
      <c r="W627" s="27">
        <f t="shared" si="136"/>
        <v>0.20835222457049252</v>
      </c>
      <c r="X627" s="27">
        <f t="shared" si="136"/>
        <v>0.20861666353516306</v>
      </c>
      <c r="Y627" s="27">
        <f t="shared" si="136"/>
        <v>0.20927818869521594</v>
      </c>
      <c r="Z627" s="27">
        <f t="shared" si="136"/>
        <v>0.21051049297377183</v>
      </c>
      <c r="AA627" s="27">
        <f t="shared" si="136"/>
        <v>0.21208399078070125</v>
      </c>
      <c r="AB627" s="27">
        <f t="shared" si="136"/>
        <v>0.21387016239809048</v>
      </c>
      <c r="AC627" s="27">
        <f t="shared" si="136"/>
        <v>0.2155318843508478</v>
      </c>
      <c r="AD627" s="27">
        <f t="shared" si="136"/>
        <v>0.21839686153671636</v>
      </c>
      <c r="AE627" s="27">
        <f t="shared" si="136"/>
        <v>0.22156324124674914</v>
      </c>
      <c r="AF627" s="27">
        <f t="shared" si="136"/>
        <v>0.22501800196325863</v>
      </c>
      <c r="AG627" s="27">
        <f t="shared" si="136"/>
        <v>0.22948528888638864</v>
      </c>
      <c r="AH627" s="27">
        <f t="shared" si="136"/>
        <v>0.23327891276664667</v>
      </c>
      <c r="AI627" s="27">
        <f t="shared" si="136"/>
        <v>0.23756236114668167</v>
      </c>
      <c r="AJ627" s="27">
        <f t="shared" si="136"/>
        <v>0.24247919535294019</v>
      </c>
      <c r="AK627" s="27">
        <f t="shared" si="136"/>
        <v>0.24664684247572086</v>
      </c>
      <c r="AL627" s="27">
        <f t="shared" si="136"/>
        <v>0.25079313245152118</v>
      </c>
      <c r="AM627" s="27">
        <f t="shared" si="136"/>
        <v>0.25479913992662712</v>
      </c>
      <c r="AN627" s="27">
        <f t="shared" si="136"/>
        <v>0.25945248276231986</v>
      </c>
      <c r="AO627" s="27">
        <f t="shared" si="136"/>
        <v>0.2633804346947265</v>
      </c>
      <c r="AP627" s="27">
        <f t="shared" si="136"/>
        <v>0.26723045491161851</v>
      </c>
      <c r="AQ627" s="27">
        <f t="shared" ref="L627:AW634" si="137">AQ1392</f>
        <v>0.27115256905369906</v>
      </c>
      <c r="AR627" s="27">
        <f t="shared" si="137"/>
        <v>0.27518208582981413</v>
      </c>
      <c r="AS627" s="27">
        <f t="shared" si="137"/>
        <v>0.27921575000117721</v>
      </c>
      <c r="AT627" s="27">
        <f t="shared" si="137"/>
        <v>0.27590548802780152</v>
      </c>
      <c r="AU627" s="27">
        <f t="shared" si="137"/>
        <v>0.27118656398498192</v>
      </c>
      <c r="AV627" s="27">
        <f t="shared" si="137"/>
        <v>0.26645102821996847</v>
      </c>
      <c r="AW627" s="27">
        <f t="shared" si="137"/>
        <v>0.26116862212573771</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7.3924283487896005</v>
      </c>
      <c r="M628" s="27">
        <f t="shared" si="137"/>
        <v>7.4507389435191715</v>
      </c>
      <c r="N628" s="27">
        <f t="shared" si="137"/>
        <v>7.4882097119910753</v>
      </c>
      <c r="O628" s="27">
        <f t="shared" si="137"/>
        <v>7.5131092090175455</v>
      </c>
      <c r="P628" s="27">
        <f t="shared" si="137"/>
        <v>7.5251923679492423</v>
      </c>
      <c r="Q628" s="27">
        <f t="shared" si="137"/>
        <v>7.5518885629203734</v>
      </c>
      <c r="R628" s="27">
        <f t="shared" si="137"/>
        <v>7.5825135825669054</v>
      </c>
      <c r="S628" s="27">
        <f t="shared" si="137"/>
        <v>7.3545861283831604</v>
      </c>
      <c r="T628" s="27">
        <f t="shared" si="137"/>
        <v>7.4319208106653187</v>
      </c>
      <c r="U628" s="27">
        <f t="shared" si="137"/>
        <v>7.4786665088648778</v>
      </c>
      <c r="V628" s="27">
        <f t="shared" si="137"/>
        <v>7.5186809140650803</v>
      </c>
      <c r="W628" s="27">
        <f t="shared" si="137"/>
        <v>7.5660014009486476</v>
      </c>
      <c r="X628" s="27">
        <f t="shared" si="137"/>
        <v>7.6231849108818368</v>
      </c>
      <c r="Y628" s="27">
        <f t="shared" si="137"/>
        <v>7.6804691876753424</v>
      </c>
      <c r="Z628" s="27">
        <f t="shared" si="137"/>
        <v>7.7460946483538748</v>
      </c>
      <c r="AA628" s="27">
        <f t="shared" si="137"/>
        <v>7.8175626193694123</v>
      </c>
      <c r="AB628" s="27">
        <f t="shared" si="137"/>
        <v>7.8934652081971901</v>
      </c>
      <c r="AC628" s="27">
        <f t="shared" si="137"/>
        <v>7.9696565668771848</v>
      </c>
      <c r="AD628" s="27">
        <f t="shared" si="137"/>
        <v>8.0583188590390158</v>
      </c>
      <c r="AE628" s="27">
        <f t="shared" si="137"/>
        <v>8.153191031891609</v>
      </c>
      <c r="AF628" s="27">
        <f t="shared" si="137"/>
        <v>8.2543024705569152</v>
      </c>
      <c r="AG628" s="27">
        <f t="shared" si="137"/>
        <v>8.3716215959433935</v>
      </c>
      <c r="AH628" s="27">
        <f t="shared" si="137"/>
        <v>8.4827190446094427</v>
      </c>
      <c r="AI628" s="27">
        <f t="shared" si="137"/>
        <v>8.598812123936737</v>
      </c>
      <c r="AJ628" s="27">
        <f t="shared" si="137"/>
        <v>8.726821281139344</v>
      </c>
      <c r="AK628" s="27">
        <f t="shared" si="137"/>
        <v>8.8473810210435584</v>
      </c>
      <c r="AL628" s="27">
        <f t="shared" si="137"/>
        <v>8.9706482832709469</v>
      </c>
      <c r="AM628" s="27">
        <f t="shared" si="137"/>
        <v>9.0949036332095492</v>
      </c>
      <c r="AN628" s="27">
        <f t="shared" si="137"/>
        <v>9.2276624574361712</v>
      </c>
      <c r="AO628" s="27">
        <f t="shared" si="137"/>
        <v>9.3527507069244837</v>
      </c>
      <c r="AP628" s="27">
        <f t="shared" si="137"/>
        <v>9.4797459075971382</v>
      </c>
      <c r="AQ628" s="27">
        <f t="shared" si="137"/>
        <v>9.6110139593304549</v>
      </c>
      <c r="AR628" s="27">
        <f t="shared" si="137"/>
        <v>9.7472377960546694</v>
      </c>
      <c r="AS628" s="27">
        <f t="shared" si="137"/>
        <v>9.882585224626105</v>
      </c>
      <c r="AT628" s="27">
        <f t="shared" si="137"/>
        <v>9.9006343052918346</v>
      </c>
      <c r="AU628" s="27">
        <f t="shared" si="137"/>
        <v>9.8949744116093381</v>
      </c>
      <c r="AV628" s="27">
        <f t="shared" si="137"/>
        <v>9.8881041992192689</v>
      </c>
      <c r="AW628" s="27">
        <f t="shared" si="137"/>
        <v>9.870857576580633</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2.1061581299686476</v>
      </c>
      <c r="M629" s="27">
        <f t="shared" si="137"/>
        <v>2.1227712545548472</v>
      </c>
      <c r="N629" s="27">
        <f t="shared" si="137"/>
        <v>2.1334469567638776</v>
      </c>
      <c r="O629" s="27">
        <f t="shared" si="137"/>
        <v>2.1405410097083362</v>
      </c>
      <c r="P629" s="27">
        <f t="shared" si="137"/>
        <v>2.1439835920667925</v>
      </c>
      <c r="Q629" s="27">
        <f t="shared" si="137"/>
        <v>2.151589537694508</v>
      </c>
      <c r="R629" s="27">
        <f t="shared" si="137"/>
        <v>2.1603148348588097</v>
      </c>
      <c r="S629" s="27">
        <f t="shared" si="137"/>
        <v>2.0953765983251063</v>
      </c>
      <c r="T629" s="27">
        <f t="shared" si="137"/>
        <v>2.1174098277501541</v>
      </c>
      <c r="U629" s="27">
        <f t="shared" si="137"/>
        <v>2.1307280268126019</v>
      </c>
      <c r="V629" s="27">
        <f t="shared" si="137"/>
        <v>2.1421284301512511</v>
      </c>
      <c r="W629" s="27">
        <f t="shared" si="137"/>
        <v>2.1556103908090396</v>
      </c>
      <c r="X629" s="27">
        <f t="shared" si="137"/>
        <v>2.1719024005064549</v>
      </c>
      <c r="Y629" s="27">
        <f t="shared" si="137"/>
        <v>2.1882231194360839</v>
      </c>
      <c r="Z629" s="27">
        <f t="shared" si="137"/>
        <v>2.2069203040443948</v>
      </c>
      <c r="AA629" s="27">
        <f t="shared" si="137"/>
        <v>2.2272820635481416</v>
      </c>
      <c r="AB629" s="27">
        <f t="shared" si="137"/>
        <v>2.2489072788363589</v>
      </c>
      <c r="AC629" s="27">
        <f t="shared" si="137"/>
        <v>2.2706147668153935</v>
      </c>
      <c r="AD629" s="27">
        <f t="shared" si="137"/>
        <v>2.2958753170226704</v>
      </c>
      <c r="AE629" s="27">
        <f t="shared" si="137"/>
        <v>2.3229051086870016</v>
      </c>
      <c r="AF629" s="27">
        <f t="shared" si="137"/>
        <v>2.3517125138494244</v>
      </c>
      <c r="AG629" s="27">
        <f t="shared" si="137"/>
        <v>2.3851376101878961</v>
      </c>
      <c r="AH629" s="27">
        <f t="shared" si="137"/>
        <v>2.4167901042922302</v>
      </c>
      <c r="AI629" s="27">
        <f t="shared" si="137"/>
        <v>2.449865890937942</v>
      </c>
      <c r="AJ629" s="27">
        <f t="shared" si="137"/>
        <v>2.4863366572994243</v>
      </c>
      <c r="AK629" s="27">
        <f t="shared" si="137"/>
        <v>2.5206850289529346</v>
      </c>
      <c r="AL629" s="27">
        <f t="shared" si="137"/>
        <v>2.5558047939678636</v>
      </c>
      <c r="AM629" s="27">
        <f t="shared" si="137"/>
        <v>2.5912060725623505</v>
      </c>
      <c r="AN629" s="27">
        <f t="shared" si="137"/>
        <v>2.6290300545852219</v>
      </c>
      <c r="AO629" s="27">
        <f t="shared" si="137"/>
        <v>2.6646686324912885</v>
      </c>
      <c r="AP629" s="27">
        <f t="shared" si="137"/>
        <v>2.7008505150532622</v>
      </c>
      <c r="AQ629" s="27">
        <f t="shared" si="137"/>
        <v>2.7382497648422079</v>
      </c>
      <c r="AR629" s="27">
        <f t="shared" si="137"/>
        <v>2.7770609548430158</v>
      </c>
      <c r="AS629" s="27">
        <f t="shared" si="137"/>
        <v>2.8156224496057964</v>
      </c>
      <c r="AT629" s="27">
        <f t="shared" si="137"/>
        <v>2.8207647676897869</v>
      </c>
      <c r="AU629" s="27">
        <f t="shared" si="137"/>
        <v>2.8191522216451439</v>
      </c>
      <c r="AV629" s="27">
        <f t="shared" si="137"/>
        <v>2.8171948467478511</v>
      </c>
      <c r="AW629" s="27">
        <f t="shared" si="137"/>
        <v>2.8122811549579518</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0.43500213637199753</v>
      </c>
      <c r="M630" s="27">
        <f t="shared" si="137"/>
        <v>0.43843338143569016</v>
      </c>
      <c r="N630" s="27">
        <f t="shared" si="137"/>
        <v>0.44063832189202168</v>
      </c>
      <c r="O630" s="27">
        <f t="shared" si="137"/>
        <v>0.44210351490980404</v>
      </c>
      <c r="P630" s="27">
        <f t="shared" si="137"/>
        <v>0.44281453971808249</v>
      </c>
      <c r="Q630" s="27">
        <f t="shared" si="137"/>
        <v>0.44438545813589125</v>
      </c>
      <c r="R630" s="27">
        <f t="shared" si="137"/>
        <v>0.44618756541973903</v>
      </c>
      <c r="S630" s="27">
        <f t="shared" si="137"/>
        <v>0.4327753380933837</v>
      </c>
      <c r="T630" s="27">
        <f t="shared" si="137"/>
        <v>0.43732604192454033</v>
      </c>
      <c r="U630" s="27">
        <f t="shared" si="137"/>
        <v>0.44007675895872556</v>
      </c>
      <c r="V630" s="27">
        <f t="shared" si="137"/>
        <v>0.44243137789129761</v>
      </c>
      <c r="W630" s="27">
        <f t="shared" si="137"/>
        <v>0.44521591795273563</v>
      </c>
      <c r="X630" s="27">
        <f t="shared" si="137"/>
        <v>0.44858084052114444</v>
      </c>
      <c r="Y630" s="27">
        <f t="shared" si="137"/>
        <v>0.45195169264306995</v>
      </c>
      <c r="Z630" s="27">
        <f t="shared" si="137"/>
        <v>0.45581337573942793</v>
      </c>
      <c r="AA630" s="27">
        <f t="shared" si="137"/>
        <v>0.460018857160025</v>
      </c>
      <c r="AB630" s="27">
        <f t="shared" si="137"/>
        <v>0.46448529048049886</v>
      </c>
      <c r="AC630" s="27">
        <f t="shared" si="137"/>
        <v>0.46896871625550957</v>
      </c>
      <c r="AD630" s="27">
        <f t="shared" si="137"/>
        <v>0.474185985153672</v>
      </c>
      <c r="AE630" s="27">
        <f t="shared" si="137"/>
        <v>0.47976867002066687</v>
      </c>
      <c r="AF630" s="27">
        <f t="shared" si="137"/>
        <v>0.48571850000288863</v>
      </c>
      <c r="AG630" s="27">
        <f t="shared" si="137"/>
        <v>0.49262205966860634</v>
      </c>
      <c r="AH630" s="27">
        <f t="shared" si="137"/>
        <v>0.4991595092365988</v>
      </c>
      <c r="AI630" s="27">
        <f t="shared" si="137"/>
        <v>0.50599092310260463</v>
      </c>
      <c r="AJ630" s="27">
        <f t="shared" si="137"/>
        <v>0.5135235300121368</v>
      </c>
      <c r="AK630" s="27">
        <f t="shared" si="137"/>
        <v>0.52061778131149139</v>
      </c>
      <c r="AL630" s="27">
        <f t="shared" si="137"/>
        <v>0.52787135481720149</v>
      </c>
      <c r="AM630" s="27">
        <f t="shared" si="137"/>
        <v>0.53518307163455714</v>
      </c>
      <c r="AN630" s="27">
        <f t="shared" si="137"/>
        <v>0.54299516928854008</v>
      </c>
      <c r="AO630" s="27">
        <f t="shared" si="137"/>
        <v>0.55035589748164571</v>
      </c>
      <c r="AP630" s="27">
        <f t="shared" si="137"/>
        <v>0.55782883884747447</v>
      </c>
      <c r="AQ630" s="27">
        <f t="shared" si="137"/>
        <v>0.56555321306487649</v>
      </c>
      <c r="AR630" s="27">
        <f t="shared" si="137"/>
        <v>0.57356920689044089</v>
      </c>
      <c r="AS630" s="27">
        <f t="shared" si="137"/>
        <v>0.58153362910775885</v>
      </c>
      <c r="AT630" s="27">
        <f t="shared" si="137"/>
        <v>0.582595714295291</v>
      </c>
      <c r="AU630" s="27">
        <f t="shared" si="137"/>
        <v>0.58226266191691678</v>
      </c>
      <c r="AV630" s="27">
        <f t="shared" si="137"/>
        <v>0.58185838920353994</v>
      </c>
      <c r="AW630" s="27">
        <f t="shared" si="137"/>
        <v>0.58084352408222484</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9.4871637196006525E-2</v>
      </c>
      <c r="L631" s="27">
        <f t="shared" si="137"/>
        <v>9.4048845784615517E-2</v>
      </c>
      <c r="M631" s="27">
        <f t="shared" si="137"/>
        <v>9.3735634002294274E-2</v>
      </c>
      <c r="N631" s="27">
        <f t="shared" si="137"/>
        <v>9.2483917307495084E-2</v>
      </c>
      <c r="O631" s="27">
        <f t="shared" si="137"/>
        <v>9.0667019955957356E-2</v>
      </c>
      <c r="P631" s="27">
        <f t="shared" si="137"/>
        <v>8.8322512540543865E-2</v>
      </c>
      <c r="Q631" s="27">
        <f t="shared" si="137"/>
        <v>8.6473330972337878E-2</v>
      </c>
      <c r="R631" s="27">
        <f t="shared" si="137"/>
        <v>8.4723794986300296E-2</v>
      </c>
      <c r="S631" s="27">
        <f t="shared" si="137"/>
        <v>7.4532236521614198E-2</v>
      </c>
      <c r="T631" s="27">
        <f t="shared" si="137"/>
        <v>7.5742875433824242E-2</v>
      </c>
      <c r="U631" s="27">
        <f t="shared" si="137"/>
        <v>7.5904634878193322E-2</v>
      </c>
      <c r="V631" s="27">
        <f t="shared" si="137"/>
        <v>7.5806928443022642E-2</v>
      </c>
      <c r="W631" s="27">
        <f t="shared" si="137"/>
        <v>7.5892286397700501E-2</v>
      </c>
      <c r="X631" s="27">
        <f t="shared" si="137"/>
        <v>7.6230801465466153E-2</v>
      </c>
      <c r="Y631" s="27">
        <f t="shared" si="137"/>
        <v>7.6674051999384291E-2</v>
      </c>
      <c r="Z631" s="27">
        <f t="shared" si="137"/>
        <v>7.7311114077535645E-2</v>
      </c>
      <c r="AA631" s="27">
        <f t="shared" si="137"/>
        <v>7.8061746179112407E-2</v>
      </c>
      <c r="AB631" s="27">
        <f t="shared" si="137"/>
        <v>7.8881069094071346E-2</v>
      </c>
      <c r="AC631" s="27">
        <f t="shared" si="137"/>
        <v>7.964979879873213E-2</v>
      </c>
      <c r="AD631" s="27">
        <f t="shared" si="137"/>
        <v>8.0141559774788873E-2</v>
      </c>
      <c r="AE631" s="27">
        <f t="shared" si="137"/>
        <v>8.0702746634930239E-2</v>
      </c>
      <c r="AF631" s="27">
        <f t="shared" si="137"/>
        <v>8.132576279000861E-2</v>
      </c>
      <c r="AG631" s="27">
        <f t="shared" si="137"/>
        <v>8.2256887791167577E-2</v>
      </c>
      <c r="AH631" s="27">
        <f t="shared" si="137"/>
        <v>8.291061437514162E-2</v>
      </c>
      <c r="AI631" s="27">
        <f t="shared" si="137"/>
        <v>8.3669505250008477E-2</v>
      </c>
      <c r="AJ631" s="27">
        <f t="shared" si="137"/>
        <v>8.4593210984080028E-2</v>
      </c>
      <c r="AK631" s="27">
        <f t="shared" si="137"/>
        <v>8.5215240839078665E-2</v>
      </c>
      <c r="AL631" s="27">
        <f t="shared" si="137"/>
        <v>8.578106616446779E-2</v>
      </c>
      <c r="AM631" s="27">
        <f t="shared" si="137"/>
        <v>8.6251014191196393E-2</v>
      </c>
      <c r="AN631" s="27">
        <f t="shared" si="137"/>
        <v>8.7308980908068726E-2</v>
      </c>
      <c r="AO631" s="27">
        <f t="shared" si="137"/>
        <v>8.8102031734706404E-2</v>
      </c>
      <c r="AP631" s="27">
        <f t="shared" si="137"/>
        <v>8.8840817700634192E-2</v>
      </c>
      <c r="AQ631" s="27">
        <f t="shared" si="137"/>
        <v>8.9572867586300398E-2</v>
      </c>
      <c r="AR631" s="27">
        <f t="shared" si="137"/>
        <v>9.0308232928721505E-2</v>
      </c>
      <c r="AS631" s="27">
        <f t="shared" si="137"/>
        <v>9.1000814242625849E-2</v>
      </c>
      <c r="AT631" s="27">
        <f t="shared" si="137"/>
        <v>8.9367283067039061E-2</v>
      </c>
      <c r="AU631" s="27">
        <f t="shared" si="137"/>
        <v>8.7294816512801618E-2</v>
      </c>
      <c r="AV631" s="27">
        <f t="shared" si="137"/>
        <v>8.5221774923965918E-2</v>
      </c>
      <c r="AW631" s="27">
        <f t="shared" si="137"/>
        <v>8.298664847702153E-2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6.968944973410629E-2</v>
      </c>
      <c r="L632" s="27">
        <f t="shared" si="137"/>
        <v>6.9085055392441017E-2</v>
      </c>
      <c r="M632" s="27">
        <f t="shared" si="137"/>
        <v>6.8854980763127821E-2</v>
      </c>
      <c r="N632" s="27">
        <f t="shared" si="137"/>
        <v>6.7935512624264269E-2</v>
      </c>
      <c r="O632" s="27">
        <f t="shared" si="137"/>
        <v>6.6600882165738284E-2</v>
      </c>
      <c r="P632" s="27">
        <f t="shared" si="137"/>
        <v>6.4878687456057696E-2</v>
      </c>
      <c r="Q632" s="27">
        <f t="shared" si="137"/>
        <v>6.3520342119606055E-2</v>
      </c>
      <c r="R632" s="27">
        <f t="shared" si="137"/>
        <v>6.2235193009076005E-2</v>
      </c>
      <c r="S632" s="27">
        <f t="shared" si="137"/>
        <v>5.4748823822998088E-2</v>
      </c>
      <c r="T632" s="27">
        <f t="shared" si="137"/>
        <v>5.5638117632108908E-2</v>
      </c>
      <c r="U632" s="27">
        <f t="shared" si="137"/>
        <v>5.5756940570139218E-2</v>
      </c>
      <c r="V632" s="27">
        <f t="shared" si="137"/>
        <v>5.5685168775071965E-2</v>
      </c>
      <c r="W632" s="27">
        <f t="shared" si="137"/>
        <v>5.5747869800033094E-2</v>
      </c>
      <c r="X632" s="27">
        <f t="shared" si="137"/>
        <v>5.599653135470356E-2</v>
      </c>
      <c r="Y632" s="27">
        <f t="shared" si="137"/>
        <v>5.6322127989441549E-2</v>
      </c>
      <c r="Z632" s="27">
        <f t="shared" si="137"/>
        <v>5.6790091935094891E-2</v>
      </c>
      <c r="AA632" s="27">
        <f t="shared" si="137"/>
        <v>5.7341480523483673E-2</v>
      </c>
      <c r="AB632" s="27">
        <f t="shared" si="137"/>
        <v>5.7943327026670585E-2</v>
      </c>
      <c r="AC632" s="27">
        <f t="shared" si="137"/>
        <v>5.8508009493374417E-2</v>
      </c>
      <c r="AD632" s="27">
        <f t="shared" si="137"/>
        <v>5.8869240234563143E-2</v>
      </c>
      <c r="AE632" s="27">
        <f t="shared" si="137"/>
        <v>5.9281468848268432E-2</v>
      </c>
      <c r="AF632" s="27">
        <f t="shared" si="137"/>
        <v>5.9739115140733788E-2</v>
      </c>
      <c r="AG632" s="27">
        <f t="shared" si="137"/>
        <v>6.0423087620626544E-2</v>
      </c>
      <c r="AH632" s="27">
        <f t="shared" si="137"/>
        <v>6.0903292740514849E-2</v>
      </c>
      <c r="AI632" s="27">
        <f t="shared" si="137"/>
        <v>6.1460747940412383E-2</v>
      </c>
      <c r="AJ632" s="27">
        <f t="shared" si="137"/>
        <v>6.2139270481250258E-2</v>
      </c>
      <c r="AK632" s="27">
        <f t="shared" si="137"/>
        <v>6.2596192271515999E-2</v>
      </c>
      <c r="AL632" s="27">
        <f t="shared" si="137"/>
        <v>6.3011828142651272E-2</v>
      </c>
      <c r="AM632" s="27">
        <f t="shared" si="137"/>
        <v>6.3357035839643805E-2</v>
      </c>
      <c r="AN632" s="27">
        <f t="shared" si="137"/>
        <v>6.4134181892088374E-2</v>
      </c>
      <c r="AO632" s="27">
        <f t="shared" si="137"/>
        <v>6.4716729820563326E-2</v>
      </c>
      <c r="AP632" s="27">
        <f t="shared" si="137"/>
        <v>6.5259416644133331E-2</v>
      </c>
      <c r="AQ632" s="27">
        <f t="shared" si="137"/>
        <v>6.5797155374251307E-2</v>
      </c>
      <c r="AR632" s="27">
        <f t="shared" si="137"/>
        <v>6.6337329525151464E-2</v>
      </c>
      <c r="AS632" s="27">
        <f t="shared" si="137"/>
        <v>6.684607599657999E-2</v>
      </c>
      <c r="AT632" s="27">
        <f t="shared" si="137"/>
        <v>6.5646140039799211E-2</v>
      </c>
      <c r="AU632" s="27">
        <f t="shared" si="137"/>
        <v>6.412377721329128E-2</v>
      </c>
      <c r="AV632" s="27">
        <f t="shared" si="137"/>
        <v>6.2600991986096338E-2</v>
      </c>
      <c r="AW632" s="27">
        <f t="shared" si="137"/>
        <v>6.0959144783102562E-2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0.48695387967725967</v>
      </c>
      <c r="M633" s="27">
        <f t="shared" si="137"/>
        <v>0.50580611066616821</v>
      </c>
      <c r="N633" s="27">
        <f t="shared" si="137"/>
        <v>0.51986569055899423</v>
      </c>
      <c r="O633" s="27">
        <f t="shared" si="137"/>
        <v>0.53070826286138573</v>
      </c>
      <c r="P633" s="27">
        <f t="shared" si="137"/>
        <v>0.53817886796858139</v>
      </c>
      <c r="Q633" s="27">
        <f t="shared" si="137"/>
        <v>0.54837935702304763</v>
      </c>
      <c r="R633" s="27">
        <f t="shared" si="137"/>
        <v>0.5590724478102268</v>
      </c>
      <c r="S633" s="27">
        <f t="shared" si="137"/>
        <v>0.51169796682687108</v>
      </c>
      <c r="T633" s="27">
        <f t="shared" si="137"/>
        <v>0.5325379888835422</v>
      </c>
      <c r="U633" s="27">
        <f t="shared" si="137"/>
        <v>0.54635641265898882</v>
      </c>
      <c r="V633" s="27">
        <f t="shared" si="137"/>
        <v>0.55845406828956323</v>
      </c>
      <c r="W633" s="27">
        <f t="shared" si="137"/>
        <v>0.57204449891076126</v>
      </c>
      <c r="X633" s="27">
        <f t="shared" si="137"/>
        <v>0.58777208809358217</v>
      </c>
      <c r="Y633" s="27">
        <f t="shared" si="137"/>
        <v>0.60460927816492771</v>
      </c>
      <c r="Z633" s="27">
        <f t="shared" si="137"/>
        <v>0.62334145248933948</v>
      </c>
      <c r="AA633" s="27">
        <f t="shared" si="137"/>
        <v>0.64342396041395933</v>
      </c>
      <c r="AB633" s="27">
        <f t="shared" si="137"/>
        <v>0.66455461770484803</v>
      </c>
      <c r="AC633" s="27">
        <f t="shared" si="137"/>
        <v>0.68575948234334294</v>
      </c>
      <c r="AD633" s="27">
        <f t="shared" si="137"/>
        <v>0.71287543837821099</v>
      </c>
      <c r="AE633" s="27">
        <f t="shared" si="137"/>
        <v>0.7417193725046457</v>
      </c>
      <c r="AF633" s="27">
        <f t="shared" si="137"/>
        <v>0.77234362236743315</v>
      </c>
      <c r="AG633" s="27">
        <f t="shared" si="137"/>
        <v>0.80729135132689867</v>
      </c>
      <c r="AH633" s="27">
        <f t="shared" si="137"/>
        <v>0.84100198525996428</v>
      </c>
      <c r="AI633" s="27">
        <f t="shared" si="137"/>
        <v>0.87729357775588912</v>
      </c>
      <c r="AJ633" s="27">
        <f t="shared" si="137"/>
        <v>0.91701174068829661</v>
      </c>
      <c r="AK633" s="27">
        <f t="shared" si="137"/>
        <v>0.95520794324489366</v>
      </c>
      <c r="AL633" s="27">
        <f t="shared" si="137"/>
        <v>0.99449350898331523</v>
      </c>
      <c r="AM633" s="27">
        <f t="shared" si="137"/>
        <v>1.0344329037460425</v>
      </c>
      <c r="AN633" s="27">
        <f t="shared" si="137"/>
        <v>1.0766661756255453</v>
      </c>
      <c r="AO633" s="27">
        <f t="shared" si="137"/>
        <v>1.1172061166332292</v>
      </c>
      <c r="AP633" s="27">
        <f t="shared" si="137"/>
        <v>1.1585952153643599</v>
      </c>
      <c r="AQ633" s="27">
        <f t="shared" si="137"/>
        <v>1.201487975498347</v>
      </c>
      <c r="AR633" s="27">
        <f t="shared" si="137"/>
        <v>1.2460958696613949</v>
      </c>
      <c r="AS633" s="27">
        <f t="shared" si="137"/>
        <v>1.2918539906518716</v>
      </c>
      <c r="AT633" s="27">
        <f t="shared" si="137"/>
        <v>1.3054468368208498</v>
      </c>
      <c r="AU633" s="27">
        <f t="shared" si="137"/>
        <v>1.3123681290561504</v>
      </c>
      <c r="AV633" s="27">
        <f t="shared" si="137"/>
        <v>1.3188161369223268</v>
      </c>
      <c r="AW633" s="27">
        <f t="shared" si="137"/>
        <v>1.3221908604573658</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3.677952184356148E-2</v>
      </c>
      <c r="T634" s="27">
        <f t="shared" si="137"/>
        <v>3.6834860219034628E-2</v>
      </c>
      <c r="U634" s="27">
        <f t="shared" si="137"/>
        <v>3.6896376631612285E-2</v>
      </c>
      <c r="V634" s="27">
        <f t="shared" si="137"/>
        <v>3.6965707972549396E-2</v>
      </c>
      <c r="W634" s="27">
        <f t="shared" si="137"/>
        <v>3.7043658540968798E-2</v>
      </c>
      <c r="X634" s="27">
        <f t="shared" si="137"/>
        <v>3.7130040360762007E-2</v>
      </c>
      <c r="Y634" s="27">
        <f t="shared" si="137"/>
        <v>3.7183149704801598E-2</v>
      </c>
      <c r="Z634" s="27">
        <f t="shared" si="137"/>
        <v>3.7243398425268893E-2</v>
      </c>
      <c r="AA634" s="27">
        <f t="shared" si="137"/>
        <v>3.731024170777434E-2</v>
      </c>
      <c r="AB634" s="27">
        <f t="shared" si="137"/>
        <v>3.7383266626162065E-2</v>
      </c>
      <c r="AC634" s="27">
        <f t="shared" si="137"/>
        <v>3.7461839315427355E-2</v>
      </c>
      <c r="AD634" s="27">
        <f t="shared" si="137"/>
        <v>3.751421839603386E-2</v>
      </c>
      <c r="AE634" s="27">
        <f t="shared" si="137"/>
        <v>3.7571937103938628E-2</v>
      </c>
      <c r="AF634" s="27">
        <f t="shared" ref="L634:AW641" si="138">AF1399</f>
        <v>3.7634795424894132E-2</v>
      </c>
      <c r="AG634" s="27">
        <f t="shared" si="138"/>
        <v>3.7703515641667906E-2</v>
      </c>
      <c r="AH634" s="27">
        <f t="shared" si="138"/>
        <v>3.7775887703186586E-2</v>
      </c>
      <c r="AI634" s="27">
        <f t="shared" si="138"/>
        <v>3.7821975285738392E-2</v>
      </c>
      <c r="AJ634" s="27">
        <f t="shared" si="138"/>
        <v>3.787282708585004E-2</v>
      </c>
      <c r="AK634" s="27">
        <f t="shared" si="138"/>
        <v>3.7926542543058335E-2</v>
      </c>
      <c r="AL634" s="27">
        <f t="shared" si="138"/>
        <v>3.7983917088643106E-2</v>
      </c>
      <c r="AM634" s="27">
        <f t="shared" si="138"/>
        <v>3.8044675703025055E-2</v>
      </c>
      <c r="AN634" s="27">
        <f t="shared" si="138"/>
        <v>3.808070756949597E-2</v>
      </c>
      <c r="AO634" s="27">
        <f t="shared" si="138"/>
        <v>3.8118944366269662E-2</v>
      </c>
      <c r="AP634" s="27">
        <f t="shared" si="138"/>
        <v>3.8160155502344681E-2</v>
      </c>
      <c r="AQ634" s="27">
        <f t="shared" si="138"/>
        <v>3.8204461659089209E-2</v>
      </c>
      <c r="AR634" s="27">
        <f t="shared" si="138"/>
        <v>3.8251836865412295E-2</v>
      </c>
      <c r="AS634" s="27">
        <f t="shared" si="138"/>
        <v>3.8272701128160079E-2</v>
      </c>
      <c r="AT634" s="27">
        <f t="shared" si="138"/>
        <v>3.82852404134746E-2</v>
      </c>
      <c r="AU634" s="27">
        <f t="shared" si="138"/>
        <v>3.8297878043177927E-2</v>
      </c>
      <c r="AV634" s="27">
        <f t="shared" si="138"/>
        <v>3.8312584557463551E-2</v>
      </c>
      <c r="AW634" s="27">
        <f t="shared" si="138"/>
        <v>3.8328460211067915E-2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4.2003967051393596E-3</v>
      </c>
      <c r="T635" s="27">
        <f t="shared" si="138"/>
        <v>4.2067166113902849E-3</v>
      </c>
      <c r="U635" s="27">
        <f t="shared" si="138"/>
        <v>4.2137420789263294E-3</v>
      </c>
      <c r="V635" s="27">
        <f t="shared" si="138"/>
        <v>4.2216600485310944E-3</v>
      </c>
      <c r="W635" s="27">
        <f t="shared" si="138"/>
        <v>4.2305623749981239E-3</v>
      </c>
      <c r="X635" s="27">
        <f t="shared" si="138"/>
        <v>4.2404275905598334E-3</v>
      </c>
      <c r="Y635" s="27">
        <f t="shared" si="138"/>
        <v>4.2464929307963074E-3</v>
      </c>
      <c r="Z635" s="27">
        <f t="shared" si="138"/>
        <v>4.2533736218508594E-3</v>
      </c>
      <c r="AA635" s="27">
        <f t="shared" si="138"/>
        <v>4.2610074433233293E-3</v>
      </c>
      <c r="AB635" s="27">
        <f t="shared" si="138"/>
        <v>4.2693472370784937E-3</v>
      </c>
      <c r="AC635" s="27">
        <f t="shared" si="138"/>
        <v>4.27832061271148E-3</v>
      </c>
      <c r="AD635" s="27">
        <f t="shared" si="138"/>
        <v>4.2843025533830731E-3</v>
      </c>
      <c r="AE635" s="27">
        <f t="shared" si="138"/>
        <v>4.2908943049436111E-3</v>
      </c>
      <c r="AF635" s="27">
        <f t="shared" si="138"/>
        <v>4.2980730248126479E-3</v>
      </c>
      <c r="AG635" s="27">
        <f t="shared" si="138"/>
        <v>4.305921201125021E-3</v>
      </c>
      <c r="AH635" s="27">
        <f t="shared" si="138"/>
        <v>4.3141864355138804E-3</v>
      </c>
      <c r="AI635" s="27">
        <f t="shared" si="138"/>
        <v>4.3194498571190289E-3</v>
      </c>
      <c r="AJ635" s="27">
        <f t="shared" si="138"/>
        <v>4.3252573750782869E-3</v>
      </c>
      <c r="AK635" s="27">
        <f t="shared" si="138"/>
        <v>4.3313919363276799E-3</v>
      </c>
      <c r="AL635" s="27">
        <f t="shared" si="138"/>
        <v>4.337944382910814E-3</v>
      </c>
      <c r="AM635" s="27">
        <f t="shared" si="138"/>
        <v>4.3448833062808435E-3</v>
      </c>
      <c r="AN635" s="27">
        <f t="shared" si="138"/>
        <v>4.3489983171787058E-3</v>
      </c>
      <c r="AO635" s="27">
        <f t="shared" si="138"/>
        <v>4.3533651416270075E-3</v>
      </c>
      <c r="AP635" s="27">
        <f t="shared" si="138"/>
        <v>4.3580716498007903E-3</v>
      </c>
      <c r="AQ635" s="27">
        <f t="shared" si="138"/>
        <v>4.3631316240875326E-3</v>
      </c>
      <c r="AR635" s="27">
        <f t="shared" si="138"/>
        <v>4.3685420984648574E-3</v>
      </c>
      <c r="AS635" s="27">
        <f t="shared" si="138"/>
        <v>4.3709248967207367E-3</v>
      </c>
      <c r="AT635" s="27">
        <f t="shared" si="138"/>
        <v>4.372356942872504E-3</v>
      </c>
      <c r="AU635" s="27">
        <f t="shared" si="138"/>
        <v>4.3738002204222349E-3</v>
      </c>
      <c r="AV635" s="27">
        <f t="shared" si="138"/>
        <v>4.3754797744526581E-3</v>
      </c>
      <c r="AW635" s="27">
        <f t="shared" si="138"/>
        <v>4.3772928497660176E-3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1.5789672763163298E-2</v>
      </c>
      <c r="L636" s="27">
        <f t="shared" si="138"/>
        <v>1.5830718290757023E-2</v>
      </c>
      <c r="M636" s="27">
        <f t="shared" si="138"/>
        <v>1.5887339145574744E-2</v>
      </c>
      <c r="N636" s="27">
        <f t="shared" si="138"/>
        <v>1.5956318300360574E-2</v>
      </c>
      <c r="O636" s="27">
        <f t="shared" si="138"/>
        <v>1.6037557372574476E-2</v>
      </c>
      <c r="P636" s="27">
        <f t="shared" si="138"/>
        <v>1.6130561898613765E-2</v>
      </c>
      <c r="Q636" s="27">
        <f t="shared" si="138"/>
        <v>1.623065478441902E-2</v>
      </c>
      <c r="R636" s="27">
        <f t="shared" si="138"/>
        <v>1.6337439810579345E-2</v>
      </c>
      <c r="S636" s="27">
        <f t="shared" si="138"/>
        <v>1.6434281727692551E-2</v>
      </c>
      <c r="T636" s="27">
        <f t="shared" si="138"/>
        <v>1.6481585234032672E-2</v>
      </c>
      <c r="U636" s="27">
        <f t="shared" si="138"/>
        <v>1.6531710133039321E-2</v>
      </c>
      <c r="V636" s="27">
        <f t="shared" si="138"/>
        <v>1.6585844105609673E-2</v>
      </c>
      <c r="W636" s="27">
        <f t="shared" si="138"/>
        <v>1.664459232380602E-2</v>
      </c>
      <c r="X636" s="27">
        <f t="shared" si="138"/>
        <v>1.6707879561632135E-2</v>
      </c>
      <c r="Y636" s="27">
        <f t="shared" si="138"/>
        <v>1.6747848756939958E-2</v>
      </c>
      <c r="Z636" s="27">
        <f t="shared" si="138"/>
        <v>1.6791699804759995E-2</v>
      </c>
      <c r="AA636" s="27">
        <f t="shared" si="138"/>
        <v>1.6839101664608638E-2</v>
      </c>
      <c r="AB636" s="27">
        <f t="shared" si="138"/>
        <v>1.6889809022184919E-2</v>
      </c>
      <c r="AC636" s="27">
        <f t="shared" si="138"/>
        <v>1.6943427901942632E-2</v>
      </c>
      <c r="AD636" s="27">
        <f t="shared" si="138"/>
        <v>1.697897580778833E-2</v>
      </c>
      <c r="AE636" s="27">
        <f t="shared" si="138"/>
        <v>1.701742994277386E-2</v>
      </c>
      <c r="AF636" s="27">
        <f t="shared" si="138"/>
        <v>1.7058675301274421E-2</v>
      </c>
      <c r="AG636" s="27">
        <f t="shared" si="138"/>
        <v>1.7103202112831298E-2</v>
      </c>
      <c r="AH636" s="27">
        <f t="shared" si="138"/>
        <v>1.714956928422922E-2</v>
      </c>
      <c r="AI636" s="27">
        <f t="shared" si="138"/>
        <v>1.7178174333957786E-2</v>
      </c>
      <c r="AJ636" s="27">
        <f t="shared" si="138"/>
        <v>1.7209451686559272E-2</v>
      </c>
      <c r="AK636" s="27">
        <f t="shared" si="138"/>
        <v>1.7242167233947919E-2</v>
      </c>
      <c r="AL636" s="27">
        <f t="shared" si="138"/>
        <v>1.7276851642037468E-2</v>
      </c>
      <c r="AM636" s="27">
        <f t="shared" si="138"/>
        <v>1.7313334077231221E-2</v>
      </c>
      <c r="AN636" s="27">
        <f t="shared" si="138"/>
        <v>1.733336669872344E-2</v>
      </c>
      <c r="AO636" s="27">
        <f t="shared" si="138"/>
        <v>1.735451120589698E-2</v>
      </c>
      <c r="AP636" s="27">
        <f t="shared" si="138"/>
        <v>1.737727391777745E-2</v>
      </c>
      <c r="AQ636" s="27">
        <f t="shared" si="138"/>
        <v>1.7401737746311277E-2</v>
      </c>
      <c r="AR636" s="27">
        <f t="shared" si="138"/>
        <v>1.7427889749520854E-2</v>
      </c>
      <c r="AS636" s="27">
        <f t="shared" si="138"/>
        <v>1.7436685770271944E-2</v>
      </c>
      <c r="AT636" s="27">
        <f t="shared" si="138"/>
        <v>1.7439913147864951E-2</v>
      </c>
      <c r="AU636" s="27">
        <f t="shared" si="138"/>
        <v>1.7443014626330623E-2</v>
      </c>
      <c r="AV636" s="27">
        <f t="shared" si="138"/>
        <v>1.7447262039258955E-2</v>
      </c>
      <c r="AW636" s="27">
        <f t="shared" si="138"/>
        <v>1.745208223177273E-2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2.6592218800664796E-2</v>
      </c>
      <c r="L637" s="27">
        <f t="shared" si="138"/>
        <v>2.6661345733624889E-2</v>
      </c>
      <c r="M637" s="27">
        <f t="shared" si="138"/>
        <v>2.6756703894783632E-2</v>
      </c>
      <c r="N637" s="27">
        <f t="shared" si="138"/>
        <v>2.6872875319249701E-2</v>
      </c>
      <c r="O637" s="27">
        <f t="shared" si="138"/>
        <v>2.7009694315810226E-2</v>
      </c>
      <c r="P637" s="27">
        <f t="shared" si="138"/>
        <v>2.7166328132291764E-2</v>
      </c>
      <c r="Q637" s="27">
        <f t="shared" si="138"/>
        <v>2.7334899828466049E-2</v>
      </c>
      <c r="R637" s="27">
        <f t="shared" si="138"/>
        <v>2.7514742110372921E-2</v>
      </c>
      <c r="S637" s="27">
        <f t="shared" si="138"/>
        <v>2.7677838679097139E-2</v>
      </c>
      <c r="T637" s="27">
        <f t="shared" si="138"/>
        <v>2.7757505003377762E-2</v>
      </c>
      <c r="U637" s="27">
        <f t="shared" si="138"/>
        <v>2.7841922983518282E-2</v>
      </c>
      <c r="V637" s="27">
        <f t="shared" si="138"/>
        <v>2.7933092855416987E-2</v>
      </c>
      <c r="W637" s="27">
        <f t="shared" si="138"/>
        <v>2.8032033821189951E-2</v>
      </c>
      <c r="X637" s="27">
        <f t="shared" si="138"/>
        <v>2.8138619188778323E-2</v>
      </c>
      <c r="Y637" s="27">
        <f t="shared" si="138"/>
        <v>2.8205933413895875E-2</v>
      </c>
      <c r="Z637" s="27">
        <f t="shared" si="138"/>
        <v>2.827978527110404E-2</v>
      </c>
      <c r="AA637" s="27">
        <f t="shared" si="138"/>
        <v>2.8359617237704034E-2</v>
      </c>
      <c r="AB637" s="27">
        <f t="shared" si="138"/>
        <v>2.8445016166972394E-2</v>
      </c>
      <c r="AC637" s="27">
        <f t="shared" si="138"/>
        <v>2.8535318543959586E-2</v>
      </c>
      <c r="AD637" s="27">
        <f t="shared" si="138"/>
        <v>2.8595186642832383E-2</v>
      </c>
      <c r="AE637" s="27">
        <f t="shared" si="138"/>
        <v>2.8659949275134131E-2</v>
      </c>
      <c r="AF637" s="27">
        <f t="shared" si="138"/>
        <v>2.8729412753840135E-2</v>
      </c>
      <c r="AG637" s="27">
        <f t="shared" si="138"/>
        <v>2.8804402700318244E-2</v>
      </c>
      <c r="AH637" s="27">
        <f t="shared" si="138"/>
        <v>2.8882492093649934E-2</v>
      </c>
      <c r="AI637" s="27">
        <f t="shared" si="138"/>
        <v>2.8930667363181839E-2</v>
      </c>
      <c r="AJ637" s="27">
        <f t="shared" si="138"/>
        <v>2.8983343198606671E-2</v>
      </c>
      <c r="AK637" s="27">
        <f t="shared" si="138"/>
        <v>2.90384411735547E-2</v>
      </c>
      <c r="AL637" s="27">
        <f t="shared" si="138"/>
        <v>2.909685501041652E-2</v>
      </c>
      <c r="AM637" s="27">
        <f t="shared" si="138"/>
        <v>2.915829699934213E-2</v>
      </c>
      <c r="AN637" s="27">
        <f t="shared" si="138"/>
        <v>2.9192034991374152E-2</v>
      </c>
      <c r="AO637" s="27">
        <f t="shared" si="138"/>
        <v>2.9227645568592885E-2</v>
      </c>
      <c r="AP637" s="27">
        <f t="shared" si="138"/>
        <v>2.9265981449513357E-2</v>
      </c>
      <c r="AQ637" s="27">
        <f t="shared" si="138"/>
        <v>2.9307182270507649E-2</v>
      </c>
      <c r="AR637" s="27">
        <f t="shared" si="138"/>
        <v>2.9351226235310213E-2</v>
      </c>
      <c r="AS637" s="27">
        <f t="shared" si="138"/>
        <v>2.9366040076730274E-2</v>
      </c>
      <c r="AT637" s="27">
        <f t="shared" si="138"/>
        <v>2.9371475473169002E-2</v>
      </c>
      <c r="AU637" s="27">
        <f t="shared" si="138"/>
        <v>2.9376698836262195E-2</v>
      </c>
      <c r="AV637" s="27">
        <f t="shared" si="138"/>
        <v>2.9383852127886485E-2</v>
      </c>
      <c r="AW637" s="27">
        <f t="shared" si="138"/>
        <v>2.9391970067752009E-2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4.1536453250924088E-3</v>
      </c>
      <c r="M638" s="27">
        <f t="shared" si="138"/>
        <v>4.1840370126470534E-3</v>
      </c>
      <c r="N638" s="27">
        <f t="shared" si="138"/>
        <v>4.1905340987284578E-3</v>
      </c>
      <c r="O638" s="27">
        <f t="shared" si="138"/>
        <v>4.1812329246154606E-3</v>
      </c>
      <c r="P638" s="27">
        <f t="shared" si="138"/>
        <v>4.1564738854214557E-3</v>
      </c>
      <c r="Q638" s="27">
        <f t="shared" si="138"/>
        <v>4.1427460620707141E-3</v>
      </c>
      <c r="R638" s="27">
        <f t="shared" si="138"/>
        <v>4.130408792135833E-3</v>
      </c>
      <c r="S638" s="27">
        <f t="shared" si="138"/>
        <v>3.8942775806247638E-3</v>
      </c>
      <c r="T638" s="27">
        <f t="shared" si="138"/>
        <v>3.9425052238853163E-3</v>
      </c>
      <c r="U638" s="27">
        <f t="shared" si="138"/>
        <v>3.962716571769458E-3</v>
      </c>
      <c r="V638" s="27">
        <f t="shared" si="138"/>
        <v>3.9755865195643877E-3</v>
      </c>
      <c r="W638" s="27">
        <f t="shared" si="138"/>
        <v>3.9930795267340601E-3</v>
      </c>
      <c r="X638" s="27">
        <f t="shared" si="138"/>
        <v>4.0172958864803281E-3</v>
      </c>
      <c r="Y638" s="27">
        <f t="shared" si="138"/>
        <v>4.0482572067197936E-3</v>
      </c>
      <c r="Z638" s="27">
        <f t="shared" si="138"/>
        <v>4.0847260501190022E-3</v>
      </c>
      <c r="AA638" s="27">
        <f t="shared" si="138"/>
        <v>4.1246013975712904E-3</v>
      </c>
      <c r="AB638" s="27">
        <f t="shared" si="138"/>
        <v>4.166707245953109E-3</v>
      </c>
      <c r="AC638" s="27">
        <f t="shared" si="138"/>
        <v>4.2076617517569177E-3</v>
      </c>
      <c r="AD638" s="27">
        <f t="shared" si="138"/>
        <v>4.2640751433137931E-3</v>
      </c>
      <c r="AE638" s="27">
        <f t="shared" si="138"/>
        <v>4.3242026523805516E-3</v>
      </c>
      <c r="AF638" s="27">
        <f t="shared" si="138"/>
        <v>4.3880305789596773E-3</v>
      </c>
      <c r="AG638" s="27">
        <f t="shared" si="138"/>
        <v>4.4634772851901774E-3</v>
      </c>
      <c r="AH638" s="27">
        <f t="shared" si="138"/>
        <v>4.5325609591283702E-3</v>
      </c>
      <c r="AI638" s="27">
        <f t="shared" si="138"/>
        <v>4.6108934889704384E-3</v>
      </c>
      <c r="AJ638" s="27">
        <f t="shared" si="138"/>
        <v>4.6974397037173703E-3</v>
      </c>
      <c r="AK638" s="27">
        <f t="shared" si="138"/>
        <v>4.7768797267353849E-3</v>
      </c>
      <c r="AL638" s="27">
        <f t="shared" si="138"/>
        <v>4.8572490905313811E-3</v>
      </c>
      <c r="AM638" s="27">
        <f t="shared" si="138"/>
        <v>4.9371936324104065E-3</v>
      </c>
      <c r="AN638" s="27">
        <f t="shared" si="138"/>
        <v>5.0291147653371022E-3</v>
      </c>
      <c r="AO638" s="27">
        <f t="shared" si="138"/>
        <v>5.1140416699349605E-3</v>
      </c>
      <c r="AP638" s="27">
        <f t="shared" si="138"/>
        <v>5.1994470851540377E-3</v>
      </c>
      <c r="AQ638" s="27">
        <f t="shared" si="138"/>
        <v>5.2871518568294437E-3</v>
      </c>
      <c r="AR638" s="27">
        <f t="shared" si="138"/>
        <v>5.3776591442236668E-3</v>
      </c>
      <c r="AS638" s="27">
        <f t="shared" si="138"/>
        <v>5.4734888709334932E-3</v>
      </c>
      <c r="AT638" s="27">
        <f t="shared" si="138"/>
        <v>5.4785507754715034E-3</v>
      </c>
      <c r="AU638" s="27">
        <f t="shared" si="138"/>
        <v>5.4650141561279689E-3</v>
      </c>
      <c r="AV638" s="27">
        <f t="shared" si="138"/>
        <v>5.4501889243389621E-3</v>
      </c>
      <c r="AW638" s="27">
        <f t="shared" si="138"/>
        <v>5.4271120804957711E-3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23.152530650802607</v>
      </c>
      <c r="M640" s="27">
        <f t="shared" si="138"/>
        <v>23.162916433064304</v>
      </c>
      <c r="N640" s="27">
        <f t="shared" si="138"/>
        <v>22.950263110497293</v>
      </c>
      <c r="O640" s="27">
        <f t="shared" si="138"/>
        <v>22.602951186820604</v>
      </c>
      <c r="P640" s="27">
        <f t="shared" si="138"/>
        <v>22.12653281137495</v>
      </c>
      <c r="Q640" s="27">
        <f t="shared" si="138"/>
        <v>21.780600237355962</v>
      </c>
      <c r="R640" s="27">
        <f t="shared" si="138"/>
        <v>21.465278056857684</v>
      </c>
      <c r="S640" s="27">
        <f t="shared" si="138"/>
        <v>18.952764061123471</v>
      </c>
      <c r="T640" s="27">
        <f t="shared" si="138"/>
        <v>19.192437404385082</v>
      </c>
      <c r="U640" s="27">
        <f t="shared" si="138"/>
        <v>19.16188381493906</v>
      </c>
      <c r="V640" s="27">
        <f t="shared" si="138"/>
        <v>19.067161819830357</v>
      </c>
      <c r="W640" s="27">
        <f t="shared" si="138"/>
        <v>19.023014833949627</v>
      </c>
      <c r="X640" s="27">
        <f t="shared" si="138"/>
        <v>19.047158691102929</v>
      </c>
      <c r="Y640" s="27">
        <f t="shared" si="138"/>
        <v>19.107557388350624</v>
      </c>
      <c r="Z640" s="27">
        <f t="shared" si="138"/>
        <v>19.220069470327349</v>
      </c>
      <c r="AA640" s="27">
        <f t="shared" si="138"/>
        <v>19.363733269377779</v>
      </c>
      <c r="AB640" s="27">
        <f t="shared" si="138"/>
        <v>19.526814653527239</v>
      </c>
      <c r="AC640" s="27">
        <f t="shared" si="138"/>
        <v>19.678533510488652</v>
      </c>
      <c r="AD640" s="27">
        <f t="shared" si="138"/>
        <v>19.94011220789903</v>
      </c>
      <c r="AE640" s="27">
        <f t="shared" si="138"/>
        <v>20.229209616472616</v>
      </c>
      <c r="AF640" s="27">
        <f t="shared" si="138"/>
        <v>20.544636843099951</v>
      </c>
      <c r="AG640" s="27">
        <f t="shared" si="138"/>
        <v>20.952509931958954</v>
      </c>
      <c r="AH640" s="27">
        <f t="shared" si="138"/>
        <v>21.298876108261318</v>
      </c>
      <c r="AI640" s="27">
        <f t="shared" si="138"/>
        <v>21.689964335141735</v>
      </c>
      <c r="AJ640" s="27">
        <f t="shared" si="138"/>
        <v>22.138882076406748</v>
      </c>
      <c r="AK640" s="27">
        <f t="shared" si="138"/>
        <v>22.51939739465093</v>
      </c>
      <c r="AL640" s="27">
        <f t="shared" si="138"/>
        <v>22.897962758558627</v>
      </c>
      <c r="AM640" s="27">
        <f t="shared" si="138"/>
        <v>23.263720022638473</v>
      </c>
      <c r="AN640" s="27">
        <f t="shared" si="138"/>
        <v>23.688580424169185</v>
      </c>
      <c r="AO640" s="27">
        <f t="shared" si="138"/>
        <v>24.047211046094372</v>
      </c>
      <c r="AP640" s="27">
        <f t="shared" si="138"/>
        <v>24.398726331558311</v>
      </c>
      <c r="AQ640" s="27">
        <f t="shared" si="138"/>
        <v>24.756823950429663</v>
      </c>
      <c r="AR640" s="27">
        <f t="shared" si="138"/>
        <v>25.12472766522658</v>
      </c>
      <c r="AS640" s="27">
        <f t="shared" si="138"/>
        <v>25.493010046301183</v>
      </c>
      <c r="AT640" s="27">
        <f t="shared" si="138"/>
        <v>25.19077587167887</v>
      </c>
      <c r="AU640" s="27">
        <f t="shared" si="138"/>
        <v>24.75992776217636</v>
      </c>
      <c r="AV640" s="27">
        <f t="shared" si="138"/>
        <v>24.32756296602286</v>
      </c>
      <c r="AW640" s="27">
        <f t="shared" si="138"/>
        <v>23.845267710012767</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7.7508449141861155E-2</v>
      </c>
      <c r="M641" s="27">
        <f t="shared" si="138"/>
        <v>7.7543217949140597E-2</v>
      </c>
      <c r="N641" s="27">
        <f t="shared" si="138"/>
        <v>7.6831311787104617E-2</v>
      </c>
      <c r="O641" s="27">
        <f t="shared" si="138"/>
        <v>7.5668604825232036E-2</v>
      </c>
      <c r="P641" s="27">
        <f t="shared" si="138"/>
        <v>7.4073684167079393E-2</v>
      </c>
      <c r="Q641" s="27">
        <f t="shared" si="138"/>
        <v>7.2915594897087016E-2</v>
      </c>
      <c r="R641" s="27">
        <f t="shared" si="138"/>
        <v>7.1859980996426695E-2</v>
      </c>
      <c r="S641" s="27">
        <f t="shared" si="138"/>
        <v>6.3448759510803532E-2</v>
      </c>
      <c r="T641" s="27">
        <f t="shared" si="138"/>
        <v>6.4251121439053843E-2</v>
      </c>
      <c r="U641" s="27">
        <f t="shared" ref="L641:AW647" si="139">U1406</f>
        <v>6.4148836234494744E-2</v>
      </c>
      <c r="V641" s="27">
        <f t="shared" si="139"/>
        <v>6.3831732456457235E-2</v>
      </c>
      <c r="W641" s="27">
        <f t="shared" si="139"/>
        <v>6.3683940214584789E-2</v>
      </c>
      <c r="X641" s="27">
        <f t="shared" si="139"/>
        <v>6.3764767358385155E-2</v>
      </c>
      <c r="Y641" s="27">
        <f t="shared" si="139"/>
        <v>6.3966965961400293E-2</v>
      </c>
      <c r="Z641" s="27">
        <f t="shared" si="139"/>
        <v>6.4343626168237592E-2</v>
      </c>
      <c r="AA641" s="27">
        <f t="shared" si="139"/>
        <v>6.4824573950152758E-2</v>
      </c>
      <c r="AB641" s="27">
        <f t="shared" si="139"/>
        <v>6.5370526587468239E-2</v>
      </c>
      <c r="AC641" s="27">
        <f t="shared" si="139"/>
        <v>6.5878440538043093E-2</v>
      </c>
      <c r="AD641" s="27">
        <f t="shared" si="139"/>
        <v>6.675413570375166E-2</v>
      </c>
      <c r="AE641" s="27">
        <f t="shared" si="139"/>
        <v>6.772195611731377E-2</v>
      </c>
      <c r="AF641" s="27">
        <f t="shared" si="139"/>
        <v>6.8777921684177429E-2</v>
      </c>
      <c r="AG641" s="27">
        <f t="shared" si="139"/>
        <v>7.0143371148038342E-2</v>
      </c>
      <c r="AH641" s="27">
        <f t="shared" si="139"/>
        <v>7.130291200192175E-2</v>
      </c>
      <c r="AI641" s="27">
        <f t="shared" si="139"/>
        <v>7.2612170259704914E-2</v>
      </c>
      <c r="AJ641" s="27">
        <f t="shared" si="139"/>
        <v>7.4115026186882468E-2</v>
      </c>
      <c r="AK641" s="27">
        <f t="shared" si="139"/>
        <v>7.5388889188584426E-2</v>
      </c>
      <c r="AL641" s="27">
        <f t="shared" si="139"/>
        <v>7.6656224267322035E-2</v>
      </c>
      <c r="AM641" s="27">
        <f t="shared" si="139"/>
        <v>7.7880681270695709E-2</v>
      </c>
      <c r="AN641" s="27">
        <f t="shared" si="139"/>
        <v>7.9302999691135523E-2</v>
      </c>
      <c r="AO641" s="27">
        <f t="shared" si="139"/>
        <v>8.0503598612240448E-2</v>
      </c>
      <c r="AP641" s="27">
        <f t="shared" si="139"/>
        <v>8.168037729949916E-2</v>
      </c>
      <c r="AQ641" s="27">
        <f t="shared" si="139"/>
        <v>8.2879191869652841E-2</v>
      </c>
      <c r="AR641" s="27">
        <f t="shared" si="139"/>
        <v>8.41108346130542E-2</v>
      </c>
      <c r="AS641" s="27">
        <f t="shared" si="139"/>
        <v>8.5343745029366494E-2</v>
      </c>
      <c r="AT641" s="27">
        <f t="shared" si="139"/>
        <v>8.4331946254279519E-2</v>
      </c>
      <c r="AU641" s="27">
        <f t="shared" si="139"/>
        <v>8.2889582597065886E-2</v>
      </c>
      <c r="AV641" s="27">
        <f t="shared" si="139"/>
        <v>8.1442141480635138E-2</v>
      </c>
      <c r="AW641" s="27">
        <f t="shared" si="139"/>
        <v>7.9827546606077743E-2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0.58037790885594764</v>
      </c>
      <c r="N642" s="27">
        <f t="shared" si="139"/>
        <v>0.59052015237226141</v>
      </c>
      <c r="O642" s="27">
        <f t="shared" si="139"/>
        <v>0.59866182774590171</v>
      </c>
      <c r="P642" s="27">
        <f t="shared" si="139"/>
        <v>0.60475451589519713</v>
      </c>
      <c r="Q642" s="27">
        <f t="shared" si="139"/>
        <v>0.61256702388185857</v>
      </c>
      <c r="R642" s="27">
        <f t="shared" si="139"/>
        <v>0.62068986953889782</v>
      </c>
      <c r="S642" s="27">
        <f t="shared" si="139"/>
        <v>0.59306382210092123</v>
      </c>
      <c r="T642" s="27">
        <f t="shared" si="139"/>
        <v>0.60782513327234611</v>
      </c>
      <c r="U642" s="27">
        <f t="shared" si="139"/>
        <v>0.61825436169386483</v>
      </c>
      <c r="V642" s="27">
        <f t="shared" si="139"/>
        <v>0.62762435769738256</v>
      </c>
      <c r="W642" s="27">
        <f t="shared" si="139"/>
        <v>0.63790180527524676</v>
      </c>
      <c r="X642" s="27">
        <f t="shared" si="139"/>
        <v>0.64947167874060052</v>
      </c>
      <c r="Y642" s="27">
        <f t="shared" si="139"/>
        <v>0.66127278725906635</v>
      </c>
      <c r="Z642" s="27">
        <f t="shared" si="139"/>
        <v>0.67419503912972889</v>
      </c>
      <c r="AA642" s="27">
        <f t="shared" si="139"/>
        <v>0.68790175421552868</v>
      </c>
      <c r="AB642" s="27">
        <f t="shared" si="139"/>
        <v>0.70220554992880846</v>
      </c>
      <c r="AC642" s="27">
        <f t="shared" si="139"/>
        <v>0.71651818996124794</v>
      </c>
      <c r="AD642" s="27">
        <f t="shared" si="139"/>
        <v>0.73286035769866442</v>
      </c>
      <c r="AE642" s="27">
        <f t="shared" si="139"/>
        <v>0.75010176966563868</v>
      </c>
      <c r="AF642" s="27">
        <f t="shared" si="139"/>
        <v>0.76825987071809076</v>
      </c>
      <c r="AG642" s="27">
        <f t="shared" si="139"/>
        <v>0.78881466515480791</v>
      </c>
      <c r="AH642" s="27">
        <f t="shared" si="139"/>
        <v>0.80848073322401692</v>
      </c>
      <c r="AI642" s="27">
        <f t="shared" si="139"/>
        <v>0.8291497332114649</v>
      </c>
      <c r="AJ642" s="27">
        <f t="shared" si="139"/>
        <v>0.85162740487236666</v>
      </c>
      <c r="AK642" s="27">
        <f t="shared" si="139"/>
        <v>0.87303891035273273</v>
      </c>
      <c r="AL642" s="27">
        <f t="shared" si="139"/>
        <v>0.89489588653053709</v>
      </c>
      <c r="AM642" s="27">
        <f t="shared" si="139"/>
        <v>0.91694386186185395</v>
      </c>
      <c r="AN642" s="27">
        <f t="shared" si="139"/>
        <v>0.94054563741061914</v>
      </c>
      <c r="AO642" s="27">
        <f t="shared" si="139"/>
        <v>0.96303937952225793</v>
      </c>
      <c r="AP642" s="27">
        <f t="shared" si="139"/>
        <v>0.98587011313190998</v>
      </c>
      <c r="AQ642" s="27">
        <f t="shared" si="139"/>
        <v>1.0094017308562568</v>
      </c>
      <c r="AR642" s="27">
        <f t="shared" si="139"/>
        <v>1.0337449955148688</v>
      </c>
      <c r="AS642" s="27">
        <f t="shared" si="139"/>
        <v>1.0582427700236554</v>
      </c>
      <c r="AT642" s="27">
        <f t="shared" si="139"/>
        <v>1.0647215720826737</v>
      </c>
      <c r="AU642" s="27">
        <f t="shared" si="139"/>
        <v>1.0674814654215183</v>
      </c>
      <c r="AV642" s="27">
        <f t="shared" si="139"/>
        <v>1.0699795725388284</v>
      </c>
      <c r="AW642" s="27">
        <f t="shared" si="139"/>
        <v>1.070790821398993</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2.2100196981344116</v>
      </c>
      <c r="L643" s="27">
        <f t="shared" si="139"/>
        <v>2.2391217074451495</v>
      </c>
      <c r="M643" s="27">
        <f t="shared" si="139"/>
        <v>2.2858678822724832</v>
      </c>
      <c r="N643" s="27">
        <f t="shared" si="139"/>
        <v>2.2992900748078609</v>
      </c>
      <c r="O643" s="27">
        <f t="shared" si="139"/>
        <v>2.2910596881616581</v>
      </c>
      <c r="P643" s="27">
        <f t="shared" si="139"/>
        <v>2.2612642885898935</v>
      </c>
      <c r="Q643" s="27">
        <f t="shared" si="139"/>
        <v>2.2487211059946213</v>
      </c>
      <c r="R643" s="27">
        <f t="shared" si="139"/>
        <v>2.2390235702415189</v>
      </c>
      <c r="S643" s="27">
        <f t="shared" si="139"/>
        <v>1.8873804730286565</v>
      </c>
      <c r="T643" s="27">
        <f t="shared" si="139"/>
        <v>1.962130360964824</v>
      </c>
      <c r="U643" s="27">
        <f t="shared" si="139"/>
        <v>1.9947402882912137</v>
      </c>
      <c r="V643" s="27">
        <f t="shared" si="139"/>
        <v>2.0167734386395066</v>
      </c>
      <c r="W643" s="27">
        <f t="shared" si="139"/>
        <v>2.046613194974745</v>
      </c>
      <c r="X643" s="27">
        <f t="shared" si="139"/>
        <v>2.0875609085173608</v>
      </c>
      <c r="Y643" s="27">
        <f t="shared" si="139"/>
        <v>2.1365978918874675</v>
      </c>
      <c r="Z643" s="27">
        <f t="shared" si="139"/>
        <v>2.1948391085815122</v>
      </c>
      <c r="AA643" s="27">
        <f t="shared" si="139"/>
        <v>2.2590650938098573</v>
      </c>
      <c r="AB643" s="27">
        <f t="shared" si="139"/>
        <v>2.3274829816282754</v>
      </c>
      <c r="AC643" s="27">
        <f t="shared" si="139"/>
        <v>2.3948359688956935</v>
      </c>
      <c r="AD643" s="27">
        <f t="shared" si="139"/>
        <v>2.484249624098235</v>
      </c>
      <c r="AE643" s="27">
        <f t="shared" si="139"/>
        <v>2.5801346377548633</v>
      </c>
      <c r="AF643" s="27">
        <f t="shared" si="139"/>
        <v>2.6825178393675806</v>
      </c>
      <c r="AG643" s="27">
        <f t="shared" si="139"/>
        <v>2.8039183162103787</v>
      </c>
      <c r="AH643" s="27">
        <f t="shared" si="139"/>
        <v>2.9160990599871233</v>
      </c>
      <c r="AI643" s="27">
        <f t="shared" si="139"/>
        <v>3.0403046603702588</v>
      </c>
      <c r="AJ643" s="27">
        <f t="shared" si="139"/>
        <v>3.17807318005105</v>
      </c>
      <c r="AK643" s="27">
        <f t="shared" si="139"/>
        <v>3.3052455441789346</v>
      </c>
      <c r="AL643" s="27">
        <f t="shared" si="139"/>
        <v>3.4345369244701307</v>
      </c>
      <c r="AM643" s="27">
        <f t="shared" si="139"/>
        <v>3.5638328115132296</v>
      </c>
      <c r="AN643" s="27">
        <f t="shared" si="139"/>
        <v>3.7089779709020201</v>
      </c>
      <c r="AO643" s="27">
        <f t="shared" si="139"/>
        <v>3.8434837701437496</v>
      </c>
      <c r="AP643" s="27">
        <f t="shared" si="139"/>
        <v>3.9792191002013388</v>
      </c>
      <c r="AQ643" s="27">
        <f t="shared" si="139"/>
        <v>4.1190983419919824</v>
      </c>
      <c r="AR643" s="27">
        <f t="shared" si="139"/>
        <v>4.263949462915309</v>
      </c>
      <c r="AS643" s="27">
        <f t="shared" si="139"/>
        <v>4.4131772986092557</v>
      </c>
      <c r="AT643" s="27">
        <f t="shared" si="139"/>
        <v>4.4186178760804671</v>
      </c>
      <c r="AU643" s="27">
        <f t="shared" si="139"/>
        <v>4.3949031764275945</v>
      </c>
      <c r="AV643" s="27">
        <f t="shared" si="139"/>
        <v>4.3694950303139315</v>
      </c>
      <c r="AW643" s="27">
        <f t="shared" si="139"/>
        <v>4.3313345266506111</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2.3161053423012629E-2</v>
      </c>
      <c r="L644" s="27">
        <f t="shared" si="139"/>
        <v>2.3631963555267661E-2</v>
      </c>
      <c r="M644" s="27">
        <f t="shared" si="139"/>
        <v>2.4182412868997843E-2</v>
      </c>
      <c r="N644" s="27">
        <f t="shared" si="139"/>
        <v>2.4605006348844244E-2</v>
      </c>
      <c r="O644" s="27">
        <f t="shared" si="139"/>
        <v>2.4944242822745932E-2</v>
      </c>
      <c r="P644" s="27">
        <f t="shared" si="139"/>
        <v>2.5198104828966571E-2</v>
      </c>
      <c r="Q644" s="27">
        <f t="shared" si="139"/>
        <v>2.5523625995077459E-2</v>
      </c>
      <c r="R644" s="27">
        <f t="shared" si="139"/>
        <v>2.5862077897454101E-2</v>
      </c>
      <c r="S644" s="27">
        <f t="shared" si="139"/>
        <v>2.4710992587538415E-2</v>
      </c>
      <c r="T644" s="27">
        <f t="shared" si="139"/>
        <v>2.5326047219681107E-2</v>
      </c>
      <c r="U644" s="27">
        <f t="shared" si="139"/>
        <v>2.5760598403911057E-2</v>
      </c>
      <c r="V644" s="27">
        <f t="shared" si="139"/>
        <v>2.6151014904057631E-2</v>
      </c>
      <c r="W644" s="27">
        <f t="shared" si="139"/>
        <v>2.6579241886468635E-2</v>
      </c>
      <c r="X644" s="27">
        <f t="shared" si="139"/>
        <v>2.7061319947525048E-2</v>
      </c>
      <c r="Y644" s="27">
        <f t="shared" si="139"/>
        <v>2.7553032802461117E-2</v>
      </c>
      <c r="Z644" s="27">
        <f t="shared" si="139"/>
        <v>2.809145996373873E-2</v>
      </c>
      <c r="AA644" s="27">
        <f t="shared" si="139"/>
        <v>2.8662573092313723E-2</v>
      </c>
      <c r="AB644" s="27">
        <f t="shared" si="139"/>
        <v>2.9258564580367047E-2</v>
      </c>
      <c r="AC644" s="27">
        <f t="shared" si="139"/>
        <v>2.9854924581718692E-2</v>
      </c>
      <c r="AD644" s="27">
        <f t="shared" si="139"/>
        <v>3.0535848237444381E-2</v>
      </c>
      <c r="AE644" s="27">
        <f t="shared" si="139"/>
        <v>3.1254240402734973E-2</v>
      </c>
      <c r="AF644" s="27">
        <f t="shared" si="139"/>
        <v>3.2010827946587148E-2</v>
      </c>
      <c r="AG644" s="27">
        <f t="shared" si="139"/>
        <v>3.2867277714783698E-2</v>
      </c>
      <c r="AH644" s="27">
        <f t="shared" si="139"/>
        <v>3.36866972176674E-2</v>
      </c>
      <c r="AI644" s="27">
        <f t="shared" si="139"/>
        <v>3.4547905550477737E-2</v>
      </c>
      <c r="AJ644" s="27">
        <f t="shared" si="139"/>
        <v>3.5484475203015314E-2</v>
      </c>
      <c r="AK644" s="27">
        <f t="shared" si="139"/>
        <v>3.6376621264697234E-2</v>
      </c>
      <c r="AL644" s="27">
        <f t="shared" si="139"/>
        <v>3.7287328605439082E-2</v>
      </c>
      <c r="AM644" s="27">
        <f t="shared" si="139"/>
        <v>3.8205994244243945E-2</v>
      </c>
      <c r="AN644" s="27">
        <f t="shared" si="139"/>
        <v>3.9189401558775837E-2</v>
      </c>
      <c r="AO644" s="27">
        <f t="shared" si="139"/>
        <v>4.0126640813427449E-2</v>
      </c>
      <c r="AP644" s="27">
        <f t="shared" si="139"/>
        <v>4.1077921380496291E-2</v>
      </c>
      <c r="AQ644" s="27">
        <f t="shared" si="139"/>
        <v>4.2058405452344072E-2</v>
      </c>
      <c r="AR644" s="27">
        <f t="shared" si="139"/>
        <v>4.30727081464529E-2</v>
      </c>
      <c r="AS644" s="27">
        <f t="shared" si="139"/>
        <v>4.4093448750985677E-2</v>
      </c>
      <c r="AT644" s="27">
        <f t="shared" si="139"/>
        <v>4.436339883677811E-2</v>
      </c>
      <c r="AU644" s="27">
        <f t="shared" si="139"/>
        <v>4.4478394392563299E-2</v>
      </c>
      <c r="AV644" s="27">
        <f t="shared" si="139"/>
        <v>4.4582482189117895E-2</v>
      </c>
      <c r="AW644" s="27">
        <f t="shared" si="139"/>
        <v>4.4616284224958079E-2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9.2084154088933889E-2</v>
      </c>
      <c r="L645" s="27">
        <f t="shared" si="139"/>
        <v>9.3296737810214664E-2</v>
      </c>
      <c r="M645" s="27">
        <f t="shared" si="139"/>
        <v>9.5244495094686882E-2</v>
      </c>
      <c r="N645" s="27">
        <f t="shared" si="139"/>
        <v>9.5803753116994295E-2</v>
      </c>
      <c r="O645" s="27">
        <f t="shared" si="139"/>
        <v>9.5460820340069169E-2</v>
      </c>
      <c r="P645" s="27">
        <f t="shared" si="139"/>
        <v>9.4219345357912307E-2</v>
      </c>
      <c r="Q645" s="27">
        <f t="shared" si="139"/>
        <v>9.3696712749775993E-2</v>
      </c>
      <c r="R645" s="27">
        <f t="shared" si="139"/>
        <v>9.3292648760063379E-2</v>
      </c>
      <c r="S645" s="27">
        <f t="shared" si="139"/>
        <v>7.8640853042860767E-2</v>
      </c>
      <c r="T645" s="27">
        <f t="shared" si="139"/>
        <v>8.1755431706867748E-2</v>
      </c>
      <c r="U645" s="27">
        <f t="shared" si="139"/>
        <v>8.3114178678800651E-2</v>
      </c>
      <c r="V645" s="27">
        <f t="shared" si="139"/>
        <v>8.4032226609979499E-2</v>
      </c>
      <c r="W645" s="27">
        <f t="shared" si="139"/>
        <v>8.5275549790614455E-2</v>
      </c>
      <c r="X645" s="27">
        <f t="shared" si="139"/>
        <v>8.6981704521556791E-2</v>
      </c>
      <c r="Y645" s="27">
        <f t="shared" si="139"/>
        <v>8.9024912161977915E-2</v>
      </c>
      <c r="Z645" s="27">
        <f t="shared" si="139"/>
        <v>9.1451629524229749E-2</v>
      </c>
      <c r="AA645" s="27">
        <f t="shared" si="139"/>
        <v>9.4127712242077485E-2</v>
      </c>
      <c r="AB645" s="27">
        <f t="shared" si="139"/>
        <v>9.69784575678449E-2</v>
      </c>
      <c r="AC645" s="27">
        <f t="shared" si="139"/>
        <v>9.9784832037320664E-2</v>
      </c>
      <c r="AD645" s="27">
        <f t="shared" si="139"/>
        <v>0.10351040100409321</v>
      </c>
      <c r="AE645" s="27">
        <f t="shared" si="139"/>
        <v>0.10750560990645275</v>
      </c>
      <c r="AF645" s="27">
        <f t="shared" si="139"/>
        <v>0.11177157664031596</v>
      </c>
      <c r="AG645" s="27">
        <f t="shared" si="139"/>
        <v>0.11682992984209924</v>
      </c>
      <c r="AH645" s="27">
        <f t="shared" si="139"/>
        <v>0.1215041274994636</v>
      </c>
      <c r="AI645" s="27">
        <f t="shared" si="139"/>
        <v>0.12667936084876091</v>
      </c>
      <c r="AJ645" s="27">
        <f t="shared" si="139"/>
        <v>0.13241971583546056</v>
      </c>
      <c r="AK645" s="27">
        <f t="shared" si="139"/>
        <v>0.13771856434078911</v>
      </c>
      <c r="AL645" s="27">
        <f t="shared" si="139"/>
        <v>0.14310570518625559</v>
      </c>
      <c r="AM645" s="27">
        <f t="shared" si="139"/>
        <v>0.14849303381305134</v>
      </c>
      <c r="AN645" s="27">
        <f t="shared" si="139"/>
        <v>0.15454074878758431</v>
      </c>
      <c r="AO645" s="27">
        <f t="shared" si="139"/>
        <v>0.16014515708932303</v>
      </c>
      <c r="AP645" s="27">
        <f t="shared" si="139"/>
        <v>0.16580079584172261</v>
      </c>
      <c r="AQ645" s="27">
        <f t="shared" si="139"/>
        <v>0.17162909758299946</v>
      </c>
      <c r="AR645" s="27">
        <f t="shared" si="139"/>
        <v>0.17766456095480471</v>
      </c>
      <c r="AS645" s="27">
        <f t="shared" si="139"/>
        <v>0.18388238744205251</v>
      </c>
      <c r="AT645" s="27">
        <f t="shared" si="139"/>
        <v>0.18410907817001962</v>
      </c>
      <c r="AU645" s="27">
        <f t="shared" si="139"/>
        <v>0.18312096568448324</v>
      </c>
      <c r="AV645" s="27">
        <f t="shared" si="139"/>
        <v>0.18206229292974732</v>
      </c>
      <c r="AW645" s="27">
        <f t="shared" si="139"/>
        <v>0.18047227194377563</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5.9806569587962537E-2</v>
      </c>
      <c r="M646" s="27">
        <f t="shared" si="139"/>
        <v>6.0278316688762053E-2</v>
      </c>
      <c r="N646" s="27">
        <f t="shared" si="139"/>
        <v>6.0581464452445992E-2</v>
      </c>
      <c r="O646" s="27">
        <f t="shared" si="139"/>
        <v>6.0782907527895308E-2</v>
      </c>
      <c r="P646" s="27">
        <f t="shared" si="139"/>
        <v>6.0880663265441164E-2</v>
      </c>
      <c r="Q646" s="27">
        <f t="shared" si="139"/>
        <v>6.1096642070638009E-2</v>
      </c>
      <c r="R646" s="27">
        <f t="shared" si="139"/>
        <v>6.1344406036983781E-2</v>
      </c>
      <c r="S646" s="27">
        <f t="shared" si="139"/>
        <v>5.9500416686464171E-2</v>
      </c>
      <c r="T646" s="27">
        <f t="shared" si="139"/>
        <v>6.0126073350181192E-2</v>
      </c>
      <c r="U646" s="27">
        <f t="shared" si="139"/>
        <v>6.0504257584157249E-2</v>
      </c>
      <c r="V646" s="27">
        <f t="shared" si="139"/>
        <v>6.0827983996672101E-2</v>
      </c>
      <c r="W646" s="27">
        <f t="shared" si="139"/>
        <v>6.1210818412943686E-2</v>
      </c>
      <c r="X646" s="27">
        <f t="shared" si="139"/>
        <v>6.1673447119607192E-2</v>
      </c>
      <c r="Y646" s="27">
        <f t="shared" si="139"/>
        <v>6.2136891055037134E-2</v>
      </c>
      <c r="Z646" s="27">
        <f t="shared" si="139"/>
        <v>6.266781722646976E-2</v>
      </c>
      <c r="AA646" s="27">
        <f t="shared" si="139"/>
        <v>6.324601074829822E-2</v>
      </c>
      <c r="AB646" s="27">
        <f t="shared" si="139"/>
        <v>6.3860081422568354E-2</v>
      </c>
      <c r="AC646" s="27">
        <f t="shared" si="139"/>
        <v>6.447648831620334E-2</v>
      </c>
      <c r="AD646" s="27">
        <f t="shared" si="139"/>
        <v>6.5193788139186803E-2</v>
      </c>
      <c r="AE646" s="27">
        <f t="shared" si="139"/>
        <v>6.5961327429384847E-2</v>
      </c>
      <c r="AF646" s="27">
        <f t="shared" si="139"/>
        <v>6.6779343919685485E-2</v>
      </c>
      <c r="AG646" s="27">
        <f t="shared" si="139"/>
        <v>6.7728484595167851E-2</v>
      </c>
      <c r="AH646" s="27">
        <f t="shared" si="139"/>
        <v>6.8627290370644731E-2</v>
      </c>
      <c r="AI646" s="27">
        <f t="shared" si="139"/>
        <v>6.9566512030954167E-2</v>
      </c>
      <c r="AJ646" s="27">
        <f t="shared" si="139"/>
        <v>7.0602137701832365E-2</v>
      </c>
      <c r="AK646" s="27">
        <f t="shared" si="139"/>
        <v>7.1577495748456996E-2</v>
      </c>
      <c r="AL646" s="27">
        <f t="shared" si="139"/>
        <v>7.2574758318817531E-2</v>
      </c>
      <c r="AM646" s="27">
        <f t="shared" si="139"/>
        <v>7.3580014762594403E-2</v>
      </c>
      <c r="AN646" s="27">
        <f t="shared" si="139"/>
        <v>7.465406641178296E-2</v>
      </c>
      <c r="AO646" s="27">
        <f t="shared" si="139"/>
        <v>7.5666061218453512E-2</v>
      </c>
      <c r="AP646" s="27">
        <f t="shared" si="139"/>
        <v>7.6693483730788034E-2</v>
      </c>
      <c r="AQ646" s="27">
        <f t="shared" si="139"/>
        <v>7.7755474662624419E-2</v>
      </c>
      <c r="AR646" s="27">
        <f t="shared" si="139"/>
        <v>7.8857559117987447E-2</v>
      </c>
      <c r="AS646" s="27">
        <f t="shared" si="139"/>
        <v>7.9952553215121278E-2</v>
      </c>
      <c r="AT646" s="27">
        <f t="shared" si="139"/>
        <v>8.0098574731719441E-2</v>
      </c>
      <c r="AU646" s="27">
        <f t="shared" si="139"/>
        <v>8.0052784795123288E-2</v>
      </c>
      <c r="AV646" s="27">
        <f t="shared" si="139"/>
        <v>7.9997203081509802E-2</v>
      </c>
      <c r="AW646" s="27">
        <f t="shared" si="139"/>
        <v>7.9857673648375191E-2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0.26187096745907495</v>
      </c>
      <c r="M647" s="27">
        <f t="shared" si="139"/>
        <v>0.26393657447404822</v>
      </c>
      <c r="N647" s="27">
        <f t="shared" si="139"/>
        <v>0.26526394701365208</v>
      </c>
      <c r="O647" s="27">
        <f t="shared" si="139"/>
        <v>0.26614599213711054</v>
      </c>
      <c r="P647" s="27">
        <f t="shared" si="139"/>
        <v>0.26657402855087214</v>
      </c>
      <c r="Q647" s="27">
        <f t="shared" si="139"/>
        <v>0.26751972028770321</v>
      </c>
      <c r="R647" s="27">
        <f t="shared" si="139"/>
        <v>0.26860458755254507</v>
      </c>
      <c r="S647" s="27">
        <f t="shared" si="139"/>
        <v>0.2605304365264679</v>
      </c>
      <c r="T647" s="27">
        <f t="shared" si="139"/>
        <v>0.26326995689945665</v>
      </c>
      <c r="U647" s="27">
        <f t="shared" si="139"/>
        <v>0.26492588653914978</v>
      </c>
      <c r="V647" s="27">
        <f t="shared" si="139"/>
        <v>0.26634336541181175</v>
      </c>
      <c r="W647" s="27">
        <f t="shared" si="139"/>
        <v>0.26801965648913589</v>
      </c>
      <c r="X647" s="27">
        <f t="shared" si="139"/>
        <v>0.27004533741052927</v>
      </c>
      <c r="Y647" s="27">
        <f t="shared" si="139"/>
        <v>0.27207458791879624</v>
      </c>
      <c r="Z647" s="27">
        <f t="shared" si="139"/>
        <v>0.27439931831414038</v>
      </c>
      <c r="AA647" s="27">
        <f t="shared" si="139"/>
        <v>0.27693101504884593</v>
      </c>
      <c r="AB647" s="27">
        <f t="shared" si="139"/>
        <v>0.27961980463613134</v>
      </c>
      <c r="AC647" s="27">
        <f t="shared" si="139"/>
        <v>0.282318823668601</v>
      </c>
      <c r="AD647" s="27">
        <f t="shared" si="139"/>
        <v>0.28545961572367173</v>
      </c>
      <c r="AE647" s="27">
        <f t="shared" si="139"/>
        <v>0.28882038792431414</v>
      </c>
      <c r="AF647" s="27">
        <f t="shared" si="139"/>
        <v>0.29240218121539124</v>
      </c>
      <c r="AG647" s="27">
        <f t="shared" si="139"/>
        <v>0.29655811907733065</v>
      </c>
      <c r="AH647" s="27">
        <f t="shared" si="139"/>
        <v>0.30049365892861341</v>
      </c>
      <c r="AI647" s="27">
        <f t="shared" si="139"/>
        <v>0.3046061650719728</v>
      </c>
      <c r="AJ647" s="27">
        <f t="shared" si="139"/>
        <v>0.30914078891391455</v>
      </c>
      <c r="AK647" s="27">
        <f t="shared" si="139"/>
        <v>0.31341152299962277</v>
      </c>
      <c r="AL647" s="27">
        <f t="shared" si="139"/>
        <v>0.31777816893685434</v>
      </c>
      <c r="AM647" s="27">
        <f t="shared" si="139"/>
        <v>0.32217981710510685</v>
      </c>
      <c r="AN647" s="27">
        <f t="shared" si="139"/>
        <v>0.32688269417048255</v>
      </c>
      <c r="AO647" s="27">
        <f t="shared" si="139"/>
        <v>0.3313138471510359</v>
      </c>
      <c r="AP647" s="27">
        <f t="shared" si="139"/>
        <v>0.33581255237937302</v>
      </c>
      <c r="AQ647" s="27">
        <f t="shared" si="139"/>
        <v>0.34046262000018385</v>
      </c>
      <c r="AR647" s="27">
        <f t="shared" si="139"/>
        <v>0.34528824241149864</v>
      </c>
      <c r="AS647" s="27">
        <f t="shared" si="139"/>
        <v>0.35008281875242503</v>
      </c>
      <c r="AT647" s="27">
        <f t="shared" si="139"/>
        <v>0.35072219325734738</v>
      </c>
      <c r="AU647" s="27">
        <f t="shared" si="139"/>
        <v>0.35052169596952537</v>
      </c>
      <c r="AV647" s="27">
        <f t="shared" ref="L647:AW654" si="140">AV1412</f>
        <v>0.35027832409220017</v>
      </c>
      <c r="AW647" s="27">
        <f t="shared" si="140"/>
        <v>0.34966737603255199</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1.1651711689683767E-2</v>
      </c>
      <c r="M648" s="27">
        <f t="shared" si="140"/>
        <v>1.1743619004328788E-2</v>
      </c>
      <c r="N648" s="27">
        <f t="shared" si="140"/>
        <v>1.1802679244134426E-2</v>
      </c>
      <c r="O648" s="27">
        <f t="shared" si="140"/>
        <v>1.1841925043604104E-2</v>
      </c>
      <c r="P648" s="27">
        <f t="shared" si="140"/>
        <v>1.186097013643829E-2</v>
      </c>
      <c r="Q648" s="27">
        <f t="shared" si="140"/>
        <v>1.1903047834366352E-2</v>
      </c>
      <c r="R648" s="27">
        <f t="shared" si="140"/>
        <v>1.1951318021451862E-2</v>
      </c>
      <c r="S648" s="27">
        <f t="shared" si="140"/>
        <v>1.1592065979090512E-2</v>
      </c>
      <c r="T648" s="27">
        <f t="shared" si="140"/>
        <v>1.1713958458672343E-2</v>
      </c>
      <c r="U648" s="27">
        <f t="shared" si="140"/>
        <v>1.1787637549284486E-2</v>
      </c>
      <c r="V648" s="27">
        <f t="shared" si="140"/>
        <v>1.1850706988828431E-2</v>
      </c>
      <c r="W648" s="27">
        <f t="shared" si="140"/>
        <v>1.1925292043179762E-2</v>
      </c>
      <c r="X648" s="27">
        <f t="shared" si="140"/>
        <v>1.2015422882426217E-2</v>
      </c>
      <c r="Y648" s="27">
        <f t="shared" si="140"/>
        <v>1.210571254720995E-2</v>
      </c>
      <c r="Z648" s="27">
        <f t="shared" si="140"/>
        <v>1.2209149322143877E-2</v>
      </c>
      <c r="AA648" s="27">
        <f t="shared" si="140"/>
        <v>1.2321794877031944E-2</v>
      </c>
      <c r="AB648" s="27">
        <f t="shared" si="140"/>
        <v>1.2441430136218016E-2</v>
      </c>
      <c r="AC648" s="27">
        <f t="shared" si="140"/>
        <v>1.2561520545309362E-2</v>
      </c>
      <c r="AD648" s="27">
        <f t="shared" si="140"/>
        <v>1.2701267245212823E-2</v>
      </c>
      <c r="AE648" s="27">
        <f t="shared" si="140"/>
        <v>1.285080176259956E-2</v>
      </c>
      <c r="AF648" s="27">
        <f t="shared" si="140"/>
        <v>1.3010170413369125E-2</v>
      </c>
      <c r="AG648" s="27">
        <f t="shared" si="140"/>
        <v>1.3195085107187282E-2</v>
      </c>
      <c r="AH648" s="27">
        <f t="shared" si="140"/>
        <v>1.33701933909934E-2</v>
      </c>
      <c r="AI648" s="27">
        <f t="shared" si="140"/>
        <v>1.3553175629801394E-2</v>
      </c>
      <c r="AJ648" s="27">
        <f t="shared" si="140"/>
        <v>1.3754939613568436E-2</v>
      </c>
      <c r="AK648" s="27">
        <f t="shared" si="140"/>
        <v>1.3944962061466382E-2</v>
      </c>
      <c r="AL648" s="27">
        <f t="shared" si="140"/>
        <v>1.4139252020392443E-2</v>
      </c>
      <c r="AM648" s="27">
        <f t="shared" si="140"/>
        <v>1.4335099371908865E-2</v>
      </c>
      <c r="AN648" s="27">
        <f t="shared" si="140"/>
        <v>1.4544349630574313E-2</v>
      </c>
      <c r="AO648" s="27">
        <f t="shared" si="140"/>
        <v>1.4741509772010608E-2</v>
      </c>
      <c r="AP648" s="27">
        <f t="shared" si="140"/>
        <v>1.49416755895736E-2</v>
      </c>
      <c r="AQ648" s="27">
        <f t="shared" si="140"/>
        <v>1.5148576139798552E-2</v>
      </c>
      <c r="AR648" s="27">
        <f t="shared" si="140"/>
        <v>1.5363287841540375E-2</v>
      </c>
      <c r="AS648" s="27">
        <f t="shared" si="140"/>
        <v>1.5576618176478643E-2</v>
      </c>
      <c r="AT648" s="27">
        <f t="shared" si="140"/>
        <v>1.5605066566406606E-2</v>
      </c>
      <c r="AU648" s="27">
        <f t="shared" si="140"/>
        <v>1.559614562104587E-2</v>
      </c>
      <c r="AV648" s="27">
        <f t="shared" si="140"/>
        <v>1.5585317009629018E-2</v>
      </c>
      <c r="AW648" s="27">
        <f t="shared" si="140"/>
        <v>1.5558133428656055E-2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0.51896282251134895</v>
      </c>
      <c r="N649" s="27">
        <f t="shared" si="140"/>
        <v>0.51203275332440912</v>
      </c>
      <c r="O649" s="27">
        <f t="shared" si="140"/>
        <v>0.50197358865556685</v>
      </c>
      <c r="P649" s="27">
        <f t="shared" si="140"/>
        <v>0.48899333628247271</v>
      </c>
      <c r="Q649" s="27">
        <f t="shared" si="140"/>
        <v>0.47875543160314166</v>
      </c>
      <c r="R649" s="27">
        <f t="shared" si="140"/>
        <v>0.46906920988966799</v>
      </c>
      <c r="S649" s="27">
        <f t="shared" si="140"/>
        <v>0.41264413736609096</v>
      </c>
      <c r="T649" s="27">
        <f t="shared" si="140"/>
        <v>0.41934678138839759</v>
      </c>
      <c r="U649" s="27">
        <f t="shared" si="140"/>
        <v>0.42024235476037247</v>
      </c>
      <c r="V649" s="27">
        <f t="shared" si="140"/>
        <v>0.4197014077884616</v>
      </c>
      <c r="W649" s="27">
        <f t="shared" si="140"/>
        <v>0.4201739879929367</v>
      </c>
      <c r="X649" s="27">
        <f t="shared" si="140"/>
        <v>0.42204816035972287</v>
      </c>
      <c r="Y649" s="27">
        <f t="shared" si="140"/>
        <v>0.42450219558987012</v>
      </c>
      <c r="Z649" s="27">
        <f t="shared" si="140"/>
        <v>0.42802925909897582</v>
      </c>
      <c r="AA649" s="27">
        <f t="shared" si="140"/>
        <v>0.43218509757223311</v>
      </c>
      <c r="AB649" s="27">
        <f t="shared" si="140"/>
        <v>0.43672123942502006</v>
      </c>
      <c r="AC649" s="27">
        <f t="shared" si="140"/>
        <v>0.44097727440601042</v>
      </c>
      <c r="AD649" s="27">
        <f t="shared" si="140"/>
        <v>0.44369988536236338</v>
      </c>
      <c r="AE649" s="27">
        <f t="shared" si="140"/>
        <v>0.44680686938178249</v>
      </c>
      <c r="AF649" s="27">
        <f t="shared" si="140"/>
        <v>0.4502561683143711</v>
      </c>
      <c r="AG649" s="27">
        <f t="shared" si="140"/>
        <v>0.4554112970320211</v>
      </c>
      <c r="AH649" s="27">
        <f t="shared" si="140"/>
        <v>0.45903062277490309</v>
      </c>
      <c r="AI649" s="27">
        <f t="shared" si="140"/>
        <v>0.46323218554866497</v>
      </c>
      <c r="AJ649" s="27">
        <f t="shared" si="140"/>
        <v>0.46834623785146318</v>
      </c>
      <c r="AK649" s="27">
        <f t="shared" si="140"/>
        <v>0.47179007618116953</v>
      </c>
      <c r="AL649" s="27">
        <f t="shared" si="140"/>
        <v>0.47492274084000291</v>
      </c>
      <c r="AM649" s="27">
        <f t="shared" si="140"/>
        <v>0.47752458545310661</v>
      </c>
      <c r="AN649" s="27">
        <f t="shared" si="140"/>
        <v>0.4833819672199775</v>
      </c>
      <c r="AO649" s="27">
        <f t="shared" si="140"/>
        <v>0.48777265492127136</v>
      </c>
      <c r="AP649" s="27">
        <f t="shared" si="140"/>
        <v>0.49186290783512332</v>
      </c>
      <c r="AQ649" s="27">
        <f t="shared" si="140"/>
        <v>0.49591586676507687</v>
      </c>
      <c r="AR649" s="27">
        <f t="shared" si="140"/>
        <v>0.49998718156165189</v>
      </c>
      <c r="AS649" s="27">
        <f t="shared" si="140"/>
        <v>0.50382162464520341</v>
      </c>
      <c r="AT649" s="27">
        <f t="shared" si="140"/>
        <v>0.49477765797696649</v>
      </c>
      <c r="AU649" s="27">
        <f t="shared" si="140"/>
        <v>0.48330354672786457</v>
      </c>
      <c r="AV649" s="27">
        <f t="shared" si="140"/>
        <v>0.47182625182740801</v>
      </c>
      <c r="AW649" s="27">
        <f t="shared" si="140"/>
        <v>0.45945158191748203</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0.80452586370517853</v>
      </c>
      <c r="L650" s="27">
        <f t="shared" si="140"/>
        <v>0.79754846782098054</v>
      </c>
      <c r="M650" s="27">
        <f t="shared" si="140"/>
        <v>0.79489238443144195</v>
      </c>
      <c r="N650" s="27">
        <f t="shared" si="140"/>
        <v>0.78427763712907439</v>
      </c>
      <c r="O650" s="27">
        <f t="shared" si="140"/>
        <v>0.76887007218962333</v>
      </c>
      <c r="P650" s="27">
        <f t="shared" si="140"/>
        <v>0.74898829393537225</v>
      </c>
      <c r="Q650" s="27">
        <f t="shared" si="140"/>
        <v>0.73330695394505496</v>
      </c>
      <c r="R650" s="27">
        <f t="shared" si="140"/>
        <v>0.71847062359542502</v>
      </c>
      <c r="S650" s="27">
        <f t="shared" si="140"/>
        <v>0.63204466301709794</v>
      </c>
      <c r="T650" s="27">
        <f t="shared" si="140"/>
        <v>0.64231106449669528</v>
      </c>
      <c r="U650" s="27">
        <f t="shared" si="140"/>
        <v>0.64368280910382814</v>
      </c>
      <c r="V650" s="27">
        <f t="shared" si="140"/>
        <v>0.64285424372360966</v>
      </c>
      <c r="W650" s="27">
        <f t="shared" si="140"/>
        <v>0.64357809211751327</v>
      </c>
      <c r="X650" s="27">
        <f t="shared" si="140"/>
        <v>0.64644875120299627</v>
      </c>
      <c r="Y650" s="27">
        <f t="shared" si="140"/>
        <v>0.65020758291685732</v>
      </c>
      <c r="Z650" s="27">
        <f t="shared" si="140"/>
        <v>0.65560996590303544</v>
      </c>
      <c r="AA650" s="27">
        <f t="shared" si="140"/>
        <v>0.66197543990237384</v>
      </c>
      <c r="AB650" s="27">
        <f t="shared" si="140"/>
        <v>0.66892342241108671</v>
      </c>
      <c r="AC650" s="27">
        <f t="shared" si="140"/>
        <v>0.67544236682774406</v>
      </c>
      <c r="AD650" s="27">
        <f t="shared" si="140"/>
        <v>0.67961257444396928</v>
      </c>
      <c r="AE650" s="27">
        <f t="shared" si="140"/>
        <v>0.68437152408054436</v>
      </c>
      <c r="AF650" s="27">
        <f t="shared" si="140"/>
        <v>0.68965479551003539</v>
      </c>
      <c r="AG650" s="27">
        <f t="shared" si="140"/>
        <v>0.69755087665626081</v>
      </c>
      <c r="AH650" s="27">
        <f t="shared" si="140"/>
        <v>0.70309457717775736</v>
      </c>
      <c r="AI650" s="27">
        <f t="shared" si="140"/>
        <v>0.70953008682642982</v>
      </c>
      <c r="AJ650" s="27">
        <f t="shared" si="140"/>
        <v>0.71736325146316904</v>
      </c>
      <c r="AK650" s="27">
        <f t="shared" si="140"/>
        <v>0.72263815891848449</v>
      </c>
      <c r="AL650" s="27">
        <f t="shared" si="140"/>
        <v>0.72743644344344183</v>
      </c>
      <c r="AM650" s="27">
        <f t="shared" si="140"/>
        <v>0.73142167394304025</v>
      </c>
      <c r="AN650" s="27">
        <f t="shared" si="140"/>
        <v>0.74039339206470101</v>
      </c>
      <c r="AO650" s="27">
        <f t="shared" si="140"/>
        <v>0.74711858328222625</v>
      </c>
      <c r="AP650" s="27">
        <f t="shared" si="140"/>
        <v>0.75338360025566908</v>
      </c>
      <c r="AQ650" s="27">
        <f t="shared" si="140"/>
        <v>0.75959149424746442</v>
      </c>
      <c r="AR650" s="27">
        <f t="shared" si="140"/>
        <v>0.76582750381508591</v>
      </c>
      <c r="AS650" s="27">
        <f t="shared" si="140"/>
        <v>0.7717006983358442</v>
      </c>
      <c r="AT650" s="27">
        <f t="shared" si="140"/>
        <v>0.7578481063624064</v>
      </c>
      <c r="AU650" s="27">
        <f t="shared" si="140"/>
        <v>0.7402732758458509</v>
      </c>
      <c r="AV650" s="27">
        <f t="shared" si="140"/>
        <v>0.72269356894874037</v>
      </c>
      <c r="AW650" s="27">
        <f t="shared" si="140"/>
        <v>0.70373935788665998</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1.0122801448609147</v>
      </c>
      <c r="M651" s="27">
        <f t="shared" si="140"/>
        <v>1.0514701788925813</v>
      </c>
      <c r="N651" s="27">
        <f t="shared" si="140"/>
        <v>1.0806972456941155</v>
      </c>
      <c r="O651" s="27">
        <f t="shared" si="140"/>
        <v>1.1032367943433716</v>
      </c>
      <c r="P651" s="27">
        <f t="shared" si="140"/>
        <v>1.1187666946803869</v>
      </c>
      <c r="Q651" s="27">
        <f t="shared" si="140"/>
        <v>1.1399714801203364</v>
      </c>
      <c r="R651" s="27">
        <f t="shared" si="140"/>
        <v>1.1622002864669061</v>
      </c>
      <c r="S651" s="27">
        <f t="shared" si="140"/>
        <v>1.0637181745586366</v>
      </c>
      <c r="T651" s="27">
        <f t="shared" si="140"/>
        <v>1.1070404303755808</v>
      </c>
      <c r="U651" s="27">
        <f t="shared" si="140"/>
        <v>1.1357661816324136</v>
      </c>
      <c r="V651" s="27">
        <f t="shared" si="140"/>
        <v>1.1609147985862651</v>
      </c>
      <c r="W651" s="27">
        <f t="shared" si="140"/>
        <v>1.1891665974775001</v>
      </c>
      <c r="X651" s="27">
        <f t="shared" si="140"/>
        <v>1.2218611234290147</v>
      </c>
      <c r="Y651" s="27">
        <f t="shared" si="140"/>
        <v>1.2568622886641467</v>
      </c>
      <c r="Z651" s="27">
        <f t="shared" si="140"/>
        <v>1.29580274879816</v>
      </c>
      <c r="AA651" s="27">
        <f t="shared" si="140"/>
        <v>1.3375502835843665</v>
      </c>
      <c r="AB651" s="27">
        <f t="shared" si="140"/>
        <v>1.3814767121767502</v>
      </c>
      <c r="AC651" s="27">
        <f t="shared" si="140"/>
        <v>1.4255574030673088</v>
      </c>
      <c r="AD651" s="27">
        <f t="shared" si="140"/>
        <v>1.4819260758484165</v>
      </c>
      <c r="AE651" s="27">
        <f t="shared" si="140"/>
        <v>1.5418868709759097</v>
      </c>
      <c r="AF651" s="27">
        <f t="shared" si="140"/>
        <v>1.6055485879908873</v>
      </c>
      <c r="AG651" s="27">
        <f t="shared" si="140"/>
        <v>1.678197957079177</v>
      </c>
      <c r="AH651" s="27">
        <f t="shared" si="140"/>
        <v>1.7482756519601252</v>
      </c>
      <c r="AI651" s="27">
        <f t="shared" si="140"/>
        <v>1.8237186457265093</v>
      </c>
      <c r="AJ651" s="27">
        <f t="shared" si="140"/>
        <v>1.9062847970701935</v>
      </c>
      <c r="AK651" s="27">
        <f t="shared" si="140"/>
        <v>1.9856870958726087</v>
      </c>
      <c r="AL651" s="27">
        <f t="shared" si="140"/>
        <v>2.0673539637965064</v>
      </c>
      <c r="AM651" s="27">
        <f t="shared" si="140"/>
        <v>2.150380012059776</v>
      </c>
      <c r="AN651" s="27">
        <f t="shared" si="140"/>
        <v>2.2381745740508801</v>
      </c>
      <c r="AO651" s="27">
        <f t="shared" si="140"/>
        <v>2.3224490383658782</v>
      </c>
      <c r="AP651" s="27">
        <f t="shared" si="140"/>
        <v>2.4084887324884106</v>
      </c>
      <c r="AQ651" s="27">
        <f t="shared" si="140"/>
        <v>2.4976542392314602</v>
      </c>
      <c r="AR651" s="27">
        <f t="shared" si="140"/>
        <v>2.5903851680726846</v>
      </c>
      <c r="AS651" s="27">
        <f t="shared" si="140"/>
        <v>2.6855071894343436</v>
      </c>
      <c r="AT651" s="27">
        <f t="shared" si="140"/>
        <v>2.7137640097683873</v>
      </c>
      <c r="AU651" s="27">
        <f t="shared" si="140"/>
        <v>2.728151998033761</v>
      </c>
      <c r="AV651" s="27">
        <f t="shared" si="140"/>
        <v>2.7415561223445959</v>
      </c>
      <c r="AW651" s="27">
        <f t="shared" si="140"/>
        <v>2.7485715005384792</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0.11954428343883337</v>
      </c>
      <c r="T652" s="27">
        <f t="shared" si="140"/>
        <v>0.11972414946511681</v>
      </c>
      <c r="U652" s="27">
        <f t="shared" si="140"/>
        <v>0.11992409593240921</v>
      </c>
      <c r="V652" s="27">
        <f t="shared" si="140"/>
        <v>0.1201494432196152</v>
      </c>
      <c r="W652" s="27">
        <f t="shared" si="140"/>
        <v>0.12040280553587868</v>
      </c>
      <c r="X652" s="27">
        <f t="shared" si="140"/>
        <v>0.12068357190345802</v>
      </c>
      <c r="Y652" s="27">
        <f t="shared" si="140"/>
        <v>0.1208561929207764</v>
      </c>
      <c r="Z652" s="27">
        <f t="shared" si="140"/>
        <v>0.12105201901517217</v>
      </c>
      <c r="AA652" s="27">
        <f t="shared" si="140"/>
        <v>0.12126927937934444</v>
      </c>
      <c r="AB652" s="27">
        <f t="shared" si="140"/>
        <v>0.12150663188161379</v>
      </c>
      <c r="AC652" s="27">
        <f t="shared" si="140"/>
        <v>0.12176201627394038</v>
      </c>
      <c r="AD652" s="27">
        <f t="shared" si="140"/>
        <v>0.12193226371992194</v>
      </c>
      <c r="AE652" s="27">
        <f t="shared" si="140"/>
        <v>0.1221198665279965</v>
      </c>
      <c r="AF652" s="27">
        <f t="shared" si="140"/>
        <v>0.12232417459292337</v>
      </c>
      <c r="AG652" s="27">
        <f t="shared" si="140"/>
        <v>0.12254753554652481</v>
      </c>
      <c r="AH652" s="27">
        <f t="shared" si="140"/>
        <v>0.12278276607159908</v>
      </c>
      <c r="AI652" s="27">
        <f t="shared" si="140"/>
        <v>0.12293256429505116</v>
      </c>
      <c r="AJ652" s="27">
        <f t="shared" si="140"/>
        <v>0.12309784762939628</v>
      </c>
      <c r="AK652" s="27">
        <f t="shared" si="140"/>
        <v>0.12327243869311012</v>
      </c>
      <c r="AL652" s="27">
        <f t="shared" si="140"/>
        <v>0.12345892287223388</v>
      </c>
      <c r="AM652" s="27">
        <f t="shared" si="140"/>
        <v>0.12365640627209755</v>
      </c>
      <c r="AN652" s="27">
        <f t="shared" si="140"/>
        <v>0.12377352045527126</v>
      </c>
      <c r="AO652" s="27">
        <f t="shared" si="140"/>
        <v>0.12389780131163342</v>
      </c>
      <c r="AP652" s="27">
        <f t="shared" si="140"/>
        <v>0.12403174964714313</v>
      </c>
      <c r="AQ652" s="27">
        <f t="shared" si="140"/>
        <v>0.124175757711807</v>
      </c>
      <c r="AR652" s="27">
        <f t="shared" si="140"/>
        <v>0.12432974109192675</v>
      </c>
      <c r="AS652" s="27">
        <f t="shared" si="140"/>
        <v>0.1243975560937169</v>
      </c>
      <c r="AT652" s="27">
        <f t="shared" si="140"/>
        <v>0.12443831246581268</v>
      </c>
      <c r="AU652" s="27">
        <f t="shared" si="140"/>
        <v>0.1244793884861502</v>
      </c>
      <c r="AV652" s="27">
        <f t="shared" si="140"/>
        <v>0.12452718899099727</v>
      </c>
      <c r="AW652" s="27">
        <f t="shared" si="140"/>
        <v>0.1245787895431287</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6.3925282681672885E-2</v>
      </c>
      <c r="T653" s="27">
        <f t="shared" si="140"/>
        <v>6.4021464500194386E-2</v>
      </c>
      <c r="U653" s="27">
        <f t="shared" si="140"/>
        <v>6.4128384162726051E-2</v>
      </c>
      <c r="V653" s="27">
        <f t="shared" si="140"/>
        <v>6.4248886696362986E-2</v>
      </c>
      <c r="W653" s="27">
        <f t="shared" si="140"/>
        <v>6.4384370027076254E-2</v>
      </c>
      <c r="X653" s="27">
        <f t="shared" si="140"/>
        <v>6.4534507439746425E-2</v>
      </c>
      <c r="Y653" s="27">
        <f t="shared" si="140"/>
        <v>6.4626815051716205E-2</v>
      </c>
      <c r="Z653" s="27">
        <f t="shared" si="140"/>
        <v>6.4731531380097587E-2</v>
      </c>
      <c r="AA653" s="27">
        <f t="shared" si="140"/>
        <v>6.484770950083843E-2</v>
      </c>
      <c r="AB653" s="27">
        <f t="shared" si="140"/>
        <v>6.4974631720507214E-2</v>
      </c>
      <c r="AC653" s="27">
        <f t="shared" si="140"/>
        <v>6.511119633909325E-2</v>
      </c>
      <c r="AD653" s="27">
        <f t="shared" si="140"/>
        <v>6.5202234704100234E-2</v>
      </c>
      <c r="AE653" s="27">
        <f t="shared" si="140"/>
        <v>6.5302553700484364E-2</v>
      </c>
      <c r="AF653" s="27">
        <f t="shared" si="140"/>
        <v>6.5411805690030786E-2</v>
      </c>
      <c r="AG653" s="27">
        <f t="shared" si="140"/>
        <v>6.5531246048768865E-2</v>
      </c>
      <c r="AH653" s="27">
        <f t="shared" si="140"/>
        <v>6.5657033559289396E-2</v>
      </c>
      <c r="AI653" s="27">
        <f t="shared" si="140"/>
        <v>6.5737136877523653E-2</v>
      </c>
      <c r="AJ653" s="27">
        <f t="shared" si="140"/>
        <v>6.5825520726308748E-2</v>
      </c>
      <c r="AK653" s="27">
        <f t="shared" si="140"/>
        <v>6.5918881803731691E-2</v>
      </c>
      <c r="AL653" s="27">
        <f t="shared" si="140"/>
        <v>6.6018602622855943E-2</v>
      </c>
      <c r="AM653" s="27">
        <f t="shared" si="140"/>
        <v>6.6124205181155471E-2</v>
      </c>
      <c r="AN653" s="27">
        <f t="shared" si="140"/>
        <v>6.6186830988513648E-2</v>
      </c>
      <c r="AO653" s="27">
        <f t="shared" si="140"/>
        <v>6.6253289113037309E-2</v>
      </c>
      <c r="AP653" s="27">
        <f t="shared" si="140"/>
        <v>6.6324916839314824E-2</v>
      </c>
      <c r="AQ653" s="27">
        <f t="shared" si="140"/>
        <v>6.6401923919680902E-2</v>
      </c>
      <c r="AR653" s="27">
        <f t="shared" si="140"/>
        <v>6.6484265214632673E-2</v>
      </c>
      <c r="AS653" s="27">
        <f t="shared" si="140"/>
        <v>6.6520528706577167E-2</v>
      </c>
      <c r="AT653" s="27">
        <f t="shared" si="140"/>
        <v>6.6542322827821215E-2</v>
      </c>
      <c r="AU653" s="27">
        <f t="shared" si="140"/>
        <v>6.6564287878227477E-2</v>
      </c>
      <c r="AV653" s="27">
        <f t="shared" si="140"/>
        <v>6.6589848789186806E-2</v>
      </c>
      <c r="AW653" s="27">
        <f t="shared" si="140"/>
        <v>6.6617441742916117E-2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1.4486129996083083E-2</v>
      </c>
      <c r="L654" s="27">
        <f t="shared" si="140"/>
        <v>1.452378694169551E-2</v>
      </c>
      <c r="M654" s="27">
        <f t="shared" si="140"/>
        <v>1.4575733367418305E-2</v>
      </c>
      <c r="N654" s="27">
        <f t="shared" si="140"/>
        <v>1.4639017833045652E-2</v>
      </c>
      <c r="O654" s="27">
        <f t="shared" si="140"/>
        <v>1.4713550078172181E-2</v>
      </c>
      <c r="P654" s="27">
        <f t="shared" si="140"/>
        <v>1.4798876460462532E-2</v>
      </c>
      <c r="Q654" s="27">
        <f t="shared" si="140"/>
        <v>1.4890706011157254E-2</v>
      </c>
      <c r="R654" s="27">
        <f t="shared" si="140"/>
        <v>1.4988675221399694E-2</v>
      </c>
      <c r="S654" s="27">
        <f t="shared" si="140"/>
        <v>1.5077522192544317E-2</v>
      </c>
      <c r="T654" s="27">
        <f t="shared" si="140"/>
        <v>1.512092047903143E-2</v>
      </c>
      <c r="U654" s="27">
        <f t="shared" si="140"/>
        <v>1.5166907233408305E-2</v>
      </c>
      <c r="V654" s="27">
        <f t="shared" si="140"/>
        <v>1.5216572085594985E-2</v>
      </c>
      <c r="W654" s="27">
        <f t="shared" si="140"/>
        <v>1.5270470246664917E-2</v>
      </c>
      <c r="X654" s="27">
        <f t="shared" si="140"/>
        <v>1.5328532701029456E-2</v>
      </c>
      <c r="Y654" s="27">
        <f t="shared" si="140"/>
        <v>1.5365202172762825E-2</v>
      </c>
      <c r="Z654" s="27">
        <f t="shared" si="140"/>
        <v>1.5405433024200575E-2</v>
      </c>
      <c r="AA654" s="27">
        <f t="shared" si="140"/>
        <v>1.544892154445829E-2</v>
      </c>
      <c r="AB654" s="27">
        <f t="shared" si="140"/>
        <v>1.5495442671566231E-2</v>
      </c>
      <c r="AC654" s="27">
        <f t="shared" si="140"/>
        <v>1.5544634955286424E-2</v>
      </c>
      <c r="AD654" s="27">
        <f t="shared" si="140"/>
        <v>1.5577248144482508E-2</v>
      </c>
      <c r="AE654" s="27">
        <f t="shared" si="140"/>
        <v>1.5612527634225128E-2</v>
      </c>
      <c r="AF654" s="27">
        <f t="shared" si="140"/>
        <v>1.5650367913370627E-2</v>
      </c>
      <c r="AG654" s="27">
        <f t="shared" si="140"/>
        <v>1.5691218739742961E-2</v>
      </c>
      <c r="AH654" s="27">
        <f t="shared" si="140"/>
        <v>1.5733757991980537E-2</v>
      </c>
      <c r="AI654" s="27">
        <f t="shared" si="140"/>
        <v>1.5760001504124706E-2</v>
      </c>
      <c r="AJ654" s="27">
        <f t="shared" si="140"/>
        <v>1.5788696702721563E-2</v>
      </c>
      <c r="AK654" s="27">
        <f t="shared" ref="L654:AW661" si="141">AK1419</f>
        <v>1.5818711363536485E-2</v>
      </c>
      <c r="AL654" s="27">
        <f t="shared" si="141"/>
        <v>1.585053234247372E-2</v>
      </c>
      <c r="AM654" s="27">
        <f t="shared" si="141"/>
        <v>1.5884002909389034E-2</v>
      </c>
      <c r="AN654" s="27">
        <f t="shared" si="141"/>
        <v>1.5902381704405964E-2</v>
      </c>
      <c r="AO654" s="27">
        <f t="shared" si="141"/>
        <v>1.5921780591527525E-2</v>
      </c>
      <c r="AP654" s="27">
        <f t="shared" si="141"/>
        <v>1.5942664089767793E-2</v>
      </c>
      <c r="AQ654" s="27">
        <f t="shared" si="141"/>
        <v>1.5965108266139179E-2</v>
      </c>
      <c r="AR654" s="27">
        <f t="shared" si="141"/>
        <v>1.5989101247110622E-2</v>
      </c>
      <c r="AS654" s="27">
        <f t="shared" si="141"/>
        <v>1.5997171097699662E-2</v>
      </c>
      <c r="AT654" s="27">
        <f t="shared" si="141"/>
        <v>1.6000132033753247E-2</v>
      </c>
      <c r="AU654" s="27">
        <f t="shared" si="141"/>
        <v>1.6002977464491905E-2</v>
      </c>
      <c r="AV654" s="27">
        <f t="shared" si="141"/>
        <v>1.6006874225162619E-2</v>
      </c>
      <c r="AW654" s="27">
        <f t="shared" si="141"/>
        <v>1.6011296478644882E-2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0.11514293539628435</v>
      </c>
      <c r="M655" s="27">
        <f t="shared" si="141"/>
        <v>0.11555476076697306</v>
      </c>
      <c r="N655" s="27">
        <f t="shared" si="141"/>
        <v>0.11605647283191661</v>
      </c>
      <c r="O655" s="27">
        <f t="shared" si="141"/>
        <v>0.1166473560168597</v>
      </c>
      <c r="P655" s="27">
        <f t="shared" si="141"/>
        <v>0.11732381389682567</v>
      </c>
      <c r="Q655" s="27">
        <f t="shared" si="141"/>
        <v>0.11805182815822723</v>
      </c>
      <c r="R655" s="27">
        <f t="shared" si="141"/>
        <v>0.11882851694408274</v>
      </c>
      <c r="S655" s="27">
        <f t="shared" si="141"/>
        <v>0.11953288565313427</v>
      </c>
      <c r="T655" s="27">
        <f t="shared" si="141"/>
        <v>0.11987694234560399</v>
      </c>
      <c r="U655" s="27">
        <f t="shared" si="141"/>
        <v>0.120241520117886</v>
      </c>
      <c r="V655" s="27">
        <f t="shared" si="141"/>
        <v>0.12063525743238622</v>
      </c>
      <c r="W655" s="27">
        <f t="shared" si="141"/>
        <v>0.12106255593951576</v>
      </c>
      <c r="X655" s="27">
        <f t="shared" si="141"/>
        <v>0.12152286849151642</v>
      </c>
      <c r="Y655" s="27">
        <f t="shared" si="141"/>
        <v>0.12181357990388846</v>
      </c>
      <c r="Z655" s="27">
        <f t="shared" si="141"/>
        <v>0.12213252553057868</v>
      </c>
      <c r="AA655" s="27">
        <f t="shared" si="141"/>
        <v>0.12247729758614632</v>
      </c>
      <c r="AB655" s="27">
        <f t="shared" si="141"/>
        <v>0.12284611180482462</v>
      </c>
      <c r="AC655" s="27">
        <f t="shared" si="141"/>
        <v>0.12323610265012742</v>
      </c>
      <c r="AD655" s="27">
        <f t="shared" si="141"/>
        <v>0.1234946563146604</v>
      </c>
      <c r="AE655" s="27">
        <f t="shared" si="141"/>
        <v>0.1237743481074797</v>
      </c>
      <c r="AF655" s="27">
        <f t="shared" si="141"/>
        <v>0.12407434154820687</v>
      </c>
      <c r="AG655" s="27">
        <f t="shared" si="141"/>
        <v>0.12439820226585285</v>
      </c>
      <c r="AH655" s="27">
        <f t="shared" si="141"/>
        <v>0.12473544863223512</v>
      </c>
      <c r="AI655" s="27">
        <f t="shared" si="141"/>
        <v>0.12494350421963241</v>
      </c>
      <c r="AJ655" s="27">
        <f t="shared" si="141"/>
        <v>0.12517099649912439</v>
      </c>
      <c r="AK655" s="27">
        <f t="shared" si="141"/>
        <v>0.12540894932541047</v>
      </c>
      <c r="AL655" s="27">
        <f t="shared" si="141"/>
        <v>0.12566122243687414</v>
      </c>
      <c r="AM655" s="27">
        <f t="shared" si="141"/>
        <v>0.12592657329471016</v>
      </c>
      <c r="AN655" s="27">
        <f t="shared" si="141"/>
        <v>0.12607227829684156</v>
      </c>
      <c r="AO655" s="27">
        <f t="shared" si="141"/>
        <v>0.12622607047346635</v>
      </c>
      <c r="AP655" s="27">
        <f t="shared" si="141"/>
        <v>0.12639163247863622</v>
      </c>
      <c r="AQ655" s="27">
        <f t="shared" si="141"/>
        <v>0.12656956736299715</v>
      </c>
      <c r="AR655" s="27">
        <f t="shared" si="141"/>
        <v>0.12675978099454174</v>
      </c>
      <c r="AS655" s="27">
        <f t="shared" si="141"/>
        <v>0.12682375785462383</v>
      </c>
      <c r="AT655" s="27">
        <f t="shared" si="141"/>
        <v>0.12684723181978866</v>
      </c>
      <c r="AU655" s="27">
        <f t="shared" si="141"/>
        <v>0.1268697900719189</v>
      </c>
      <c r="AV655" s="27">
        <f t="shared" si="141"/>
        <v>0.12690068314849484</v>
      </c>
      <c r="AW655" s="27">
        <f t="shared" si="141"/>
        <v>0.12693574227247248</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9.6937181363551561E-2</v>
      </c>
      <c r="M658" s="27">
        <f t="shared" si="141"/>
        <v>9.6980665528366608E-2</v>
      </c>
      <c r="N658" s="27">
        <f t="shared" si="141"/>
        <v>9.6090308702663593E-2</v>
      </c>
      <c r="O658" s="27">
        <f t="shared" si="141"/>
        <v>9.4636150647850498E-2</v>
      </c>
      <c r="P658" s="27">
        <f t="shared" si="141"/>
        <v>9.2641437622218339E-2</v>
      </c>
      <c r="Q658" s="27">
        <f t="shared" si="141"/>
        <v>9.1193054757597189E-2</v>
      </c>
      <c r="R658" s="27">
        <f t="shared" si="141"/>
        <v>8.9872834352323586E-2</v>
      </c>
      <c r="S658" s="27">
        <f t="shared" si="141"/>
        <v>7.9353205696762089E-2</v>
      </c>
      <c r="T658" s="27">
        <f t="shared" si="141"/>
        <v>8.0356692472967006E-2</v>
      </c>
      <c r="U658" s="27">
        <f t="shared" si="141"/>
        <v>8.0228767846233631E-2</v>
      </c>
      <c r="V658" s="27">
        <f t="shared" si="141"/>
        <v>7.9832176935397237E-2</v>
      </c>
      <c r="W658" s="27">
        <f t="shared" si="141"/>
        <v>7.9647338204740986E-2</v>
      </c>
      <c r="X658" s="27">
        <f t="shared" si="141"/>
        <v>7.974842596464872E-2</v>
      </c>
      <c r="Y658" s="27">
        <f t="shared" si="141"/>
        <v>8.0001308880884886E-2</v>
      </c>
      <c r="Z658" s="27">
        <f t="shared" si="141"/>
        <v>8.0472384991771742E-2</v>
      </c>
      <c r="AA658" s="27">
        <f t="shared" si="141"/>
        <v>8.1073890026101325E-2</v>
      </c>
      <c r="AB658" s="27">
        <f t="shared" si="141"/>
        <v>8.1756694422335546E-2</v>
      </c>
      <c r="AC658" s="27">
        <f t="shared" si="141"/>
        <v>8.2391925126717711E-2</v>
      </c>
      <c r="AD658" s="27">
        <f t="shared" si="141"/>
        <v>8.3487127289027893E-2</v>
      </c>
      <c r="AE658" s="27">
        <f t="shared" si="141"/>
        <v>8.4697547365748915E-2</v>
      </c>
      <c r="AF658" s="27">
        <f t="shared" si="141"/>
        <v>8.6018207587983245E-2</v>
      </c>
      <c r="AG658" s="27">
        <f t="shared" si="141"/>
        <v>8.7725928794980826E-2</v>
      </c>
      <c r="AH658" s="27">
        <f t="shared" si="141"/>
        <v>8.9176127106207703E-2</v>
      </c>
      <c r="AI658" s="27">
        <f t="shared" si="141"/>
        <v>9.0813571882765731E-2</v>
      </c>
      <c r="AJ658" s="27">
        <f t="shared" si="141"/>
        <v>9.2693142680388863E-2</v>
      </c>
      <c r="AK658" s="27">
        <f t="shared" si="141"/>
        <v>9.4286319813920341E-2</v>
      </c>
      <c r="AL658" s="27">
        <f t="shared" si="141"/>
        <v>9.58713326962079E-2</v>
      </c>
      <c r="AM658" s="27">
        <f t="shared" si="141"/>
        <v>9.7402719427874526E-2</v>
      </c>
      <c r="AN658" s="27">
        <f t="shared" si="141"/>
        <v>9.9181564704813874E-2</v>
      </c>
      <c r="AO658" s="27">
        <f t="shared" si="141"/>
        <v>0.10068311294437447</v>
      </c>
      <c r="AP658" s="27">
        <f t="shared" si="141"/>
        <v>0.10215487002756386</v>
      </c>
      <c r="AQ658" s="27">
        <f t="shared" si="141"/>
        <v>0.10365418664007356</v>
      </c>
      <c r="AR658" s="27">
        <f t="shared" si="141"/>
        <v>0.10519456033241363</v>
      </c>
      <c r="AS658" s="27">
        <f t="shared" si="141"/>
        <v>0.10673651946015122</v>
      </c>
      <c r="AT658" s="27">
        <f t="shared" si="141"/>
        <v>0.10547109714232736</v>
      </c>
      <c r="AU658" s="27">
        <f t="shared" si="141"/>
        <v>0.10366718196947174</v>
      </c>
      <c r="AV658" s="27">
        <f t="shared" si="141"/>
        <v>0.1018569165910521</v>
      </c>
      <c r="AW658" s="27">
        <f t="shared" si="141"/>
        <v>9.9837597692061242E-2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3.7923788015899976E-2</v>
      </c>
      <c r="M659" s="27">
        <f t="shared" si="141"/>
        <v>3.7940799901590251E-2</v>
      </c>
      <c r="N659" s="27">
        <f t="shared" si="141"/>
        <v>3.759247428451009E-2</v>
      </c>
      <c r="O659" s="27">
        <f t="shared" si="141"/>
        <v>3.7023578211438576E-2</v>
      </c>
      <c r="P659" s="27">
        <f t="shared" si="141"/>
        <v>3.6243206089281214E-2</v>
      </c>
      <c r="Q659" s="27">
        <f t="shared" si="141"/>
        <v>3.567656938754183E-2</v>
      </c>
      <c r="R659" s="27">
        <f t="shared" si="141"/>
        <v>3.5160072434777256E-2</v>
      </c>
      <c r="S659" s="27">
        <f t="shared" si="141"/>
        <v>3.1044580716039234E-2</v>
      </c>
      <c r="T659" s="27">
        <f t="shared" si="141"/>
        <v>3.1437165060273782E-2</v>
      </c>
      <c r="U659" s="27">
        <f t="shared" si="141"/>
        <v>3.1387118356232993E-2</v>
      </c>
      <c r="V659" s="27">
        <f t="shared" si="141"/>
        <v>3.1231963962222026E-2</v>
      </c>
      <c r="W659" s="27">
        <f t="shared" si="141"/>
        <v>3.1159651308398865E-2</v>
      </c>
      <c r="X659" s="27">
        <f t="shared" si="141"/>
        <v>3.1199198886777135E-2</v>
      </c>
      <c r="Y659" s="27">
        <f t="shared" si="141"/>
        <v>3.12981318036753E-2</v>
      </c>
      <c r="Z659" s="27">
        <f t="shared" si="141"/>
        <v>3.1482426316031993E-2</v>
      </c>
      <c r="AA659" s="27">
        <f t="shared" si="141"/>
        <v>3.1717747264006134E-2</v>
      </c>
      <c r="AB659" s="27">
        <f t="shared" si="141"/>
        <v>3.1984874168408242E-2</v>
      </c>
      <c r="AC659" s="27">
        <f t="shared" si="141"/>
        <v>3.2233389281343408E-2</v>
      </c>
      <c r="AD659" s="27">
        <f t="shared" si="141"/>
        <v>3.2661854541564221E-2</v>
      </c>
      <c r="AE659" s="27">
        <f t="shared" si="141"/>
        <v>3.3135395382695144E-2</v>
      </c>
      <c r="AF659" s="27">
        <f t="shared" si="141"/>
        <v>3.365206440075965E-2</v>
      </c>
      <c r="AG659" s="27">
        <f t="shared" si="141"/>
        <v>3.4320159512804906E-2</v>
      </c>
      <c r="AH659" s="27">
        <f t="shared" si="141"/>
        <v>3.4887506454013402E-2</v>
      </c>
      <c r="AI659" s="27">
        <f t="shared" si="141"/>
        <v>3.5528108003598777E-2</v>
      </c>
      <c r="AJ659" s="27">
        <f t="shared" si="141"/>
        <v>3.626343415489882E-2</v>
      </c>
      <c r="AK659" s="27">
        <f t="shared" si="141"/>
        <v>3.688671730625466E-2</v>
      </c>
      <c r="AL659" s="27">
        <f t="shared" si="141"/>
        <v>3.7506806437224018E-2</v>
      </c>
      <c r="AM659" s="27">
        <f t="shared" si="141"/>
        <v>3.8105915932313217E-2</v>
      </c>
      <c r="AN659" s="27">
        <f t="shared" si="141"/>
        <v>3.8801836220553602E-2</v>
      </c>
      <c r="AO659" s="27">
        <f t="shared" si="141"/>
        <v>3.9389272293397316E-2</v>
      </c>
      <c r="AP659" s="27">
        <f t="shared" si="141"/>
        <v>3.9965053462693426E-2</v>
      </c>
      <c r="AQ659" s="27">
        <f t="shared" si="141"/>
        <v>4.0551616477851542E-2</v>
      </c>
      <c r="AR659" s="27">
        <f t="shared" si="141"/>
        <v>4.1154241853913261E-2</v>
      </c>
      <c r="AS659" s="27">
        <f t="shared" si="141"/>
        <v>4.1757487484402472E-2</v>
      </c>
      <c r="AT659" s="27">
        <f t="shared" si="141"/>
        <v>4.126242865293344E-2</v>
      </c>
      <c r="AU659" s="27">
        <f t="shared" si="141"/>
        <v>4.0556700513825768E-2</v>
      </c>
      <c r="AV659" s="27">
        <f t="shared" si="141"/>
        <v>3.9848488045730199E-2</v>
      </c>
      <c r="AW659" s="27">
        <f t="shared" si="141"/>
        <v>3.9058489607725032E-2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0.3278422472608899</v>
      </c>
      <c r="L660" s="27">
        <f t="shared" si="141"/>
        <v>0.33450793008613738</v>
      </c>
      <c r="M660" s="27">
        <f t="shared" si="141"/>
        <v>0.34229948156355039</v>
      </c>
      <c r="N660" s="27">
        <f t="shared" si="141"/>
        <v>0.34828124731402305</v>
      </c>
      <c r="O660" s="27">
        <f t="shared" si="141"/>
        <v>0.35308310351311484</v>
      </c>
      <c r="P660" s="27">
        <f t="shared" si="141"/>
        <v>0.35667649320457162</v>
      </c>
      <c r="Q660" s="27">
        <f t="shared" si="141"/>
        <v>0.36128421068096001</v>
      </c>
      <c r="R660" s="27">
        <f t="shared" si="141"/>
        <v>0.36607496135357975</v>
      </c>
      <c r="S660" s="27">
        <f t="shared" si="141"/>
        <v>0.34978147124760717</v>
      </c>
      <c r="T660" s="27">
        <f t="shared" si="141"/>
        <v>0.3584875041342433</v>
      </c>
      <c r="U660" s="27">
        <f t="shared" si="141"/>
        <v>0.36463852991816875</v>
      </c>
      <c r="V660" s="27">
        <f t="shared" si="141"/>
        <v>0.37016483394407329</v>
      </c>
      <c r="W660" s="27">
        <f t="shared" si="141"/>
        <v>0.3762263413240392</v>
      </c>
      <c r="X660" s="27">
        <f t="shared" si="141"/>
        <v>0.38305010499339254</v>
      </c>
      <c r="Y660" s="27">
        <f t="shared" si="141"/>
        <v>0.39001024814513446</v>
      </c>
      <c r="Z660" s="27">
        <f t="shared" si="141"/>
        <v>0.39763162733353369</v>
      </c>
      <c r="AA660" s="27">
        <f t="shared" si="141"/>
        <v>0.405715672911797</v>
      </c>
      <c r="AB660" s="27">
        <f t="shared" si="141"/>
        <v>0.41415186902184187</v>
      </c>
      <c r="AC660" s="27">
        <f t="shared" si="141"/>
        <v>0.42259328139842117</v>
      </c>
      <c r="AD660" s="27">
        <f t="shared" si="141"/>
        <v>0.43223168330653139</v>
      </c>
      <c r="AE660" s="27">
        <f t="shared" si="141"/>
        <v>0.44240044798152134</v>
      </c>
      <c r="AF660" s="27">
        <f t="shared" si="141"/>
        <v>0.45310986417671228</v>
      </c>
      <c r="AG660" s="27">
        <f t="shared" si="141"/>
        <v>0.46523281953385692</v>
      </c>
      <c r="AH660" s="27">
        <f t="shared" si="141"/>
        <v>0.47683161542488822</v>
      </c>
      <c r="AI660" s="27">
        <f t="shared" si="141"/>
        <v>0.48902192775791076</v>
      </c>
      <c r="AJ660" s="27">
        <f t="shared" si="141"/>
        <v>0.50227897155451084</v>
      </c>
      <c r="AK660" s="27">
        <f t="shared" si="141"/>
        <v>0.5149072041484628</v>
      </c>
      <c r="AL660" s="27">
        <f t="shared" si="141"/>
        <v>0.52779816967290405</v>
      </c>
      <c r="AM660" s="27">
        <f t="shared" si="141"/>
        <v>0.54080178405979984</v>
      </c>
      <c r="AN660" s="27">
        <f t="shared" si="141"/>
        <v>0.55472180997919929</v>
      </c>
      <c r="AO660" s="27">
        <f t="shared" si="141"/>
        <v>0.56798833192248921</v>
      </c>
      <c r="AP660" s="27">
        <f t="shared" si="141"/>
        <v>0.58145360714928829</v>
      </c>
      <c r="AQ660" s="27">
        <f t="shared" si="141"/>
        <v>0.59533225487947738</v>
      </c>
      <c r="AR660" s="27">
        <f t="shared" si="141"/>
        <v>0.60968960161004593</v>
      </c>
      <c r="AS660" s="27">
        <f t="shared" si="141"/>
        <v>0.62413807627778151</v>
      </c>
      <c r="AT660" s="27">
        <f t="shared" si="141"/>
        <v>0.62795919102407893</v>
      </c>
      <c r="AU660" s="27">
        <f t="shared" si="141"/>
        <v>0.62958694088264855</v>
      </c>
      <c r="AV660" s="27">
        <f t="shared" si="141"/>
        <v>0.63106029256970908</v>
      </c>
      <c r="AW660" s="27">
        <f t="shared" si="141"/>
        <v>0.63153875679106564</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1.7017151675634967</v>
      </c>
      <c r="L661" s="27">
        <f t="shared" si="141"/>
        <v>1.724123714732765</v>
      </c>
      <c r="M661" s="27">
        <f t="shared" si="141"/>
        <v>1.7601182693498119</v>
      </c>
      <c r="N661" s="27">
        <f t="shared" si="141"/>
        <v>1.7704533576020525</v>
      </c>
      <c r="O661" s="27">
        <f t="shared" si="141"/>
        <v>1.7641159598844764</v>
      </c>
      <c r="P661" s="27">
        <f t="shared" si="141"/>
        <v>1.7411735022142174</v>
      </c>
      <c r="Q661" s="27">
        <f t="shared" si="141"/>
        <v>1.7315152516158581</v>
      </c>
      <c r="R661" s="27">
        <f t="shared" si="141"/>
        <v>1.7240481490859694</v>
      </c>
      <c r="S661" s="27">
        <f t="shared" si="141"/>
        <v>1.4532829642320653</v>
      </c>
      <c r="T661" s="27">
        <f t="shared" si="141"/>
        <v>1.5108403779429143</v>
      </c>
      <c r="U661" s="27">
        <f t="shared" si="141"/>
        <v>1.5359500219842341</v>
      </c>
      <c r="V661" s="27">
        <f t="shared" si="141"/>
        <v>1.5529155477524197</v>
      </c>
      <c r="W661" s="27">
        <f t="shared" si="141"/>
        <v>1.5758921601305533</v>
      </c>
      <c r="X661" s="27">
        <f t="shared" si="141"/>
        <v>1.6074218995583676</v>
      </c>
      <c r="Y661" s="27">
        <f t="shared" si="141"/>
        <v>1.6451803767533499</v>
      </c>
      <c r="Z661" s="27">
        <f t="shared" ref="L661:AW663" si="142">Z1426</f>
        <v>1.6900261136077641</v>
      </c>
      <c r="AA661" s="27">
        <f t="shared" si="142"/>
        <v>1.7394801222335898</v>
      </c>
      <c r="AB661" s="27">
        <f t="shared" si="142"/>
        <v>1.7921618958537717</v>
      </c>
      <c r="AC661" s="27">
        <f t="shared" si="142"/>
        <v>1.8440236960496841</v>
      </c>
      <c r="AD661" s="27">
        <f t="shared" si="142"/>
        <v>1.9128722105556406</v>
      </c>
      <c r="AE661" s="27">
        <f t="shared" si="142"/>
        <v>1.9867036710712449</v>
      </c>
      <c r="AF661" s="27">
        <f t="shared" si="142"/>
        <v>2.0655387363130369</v>
      </c>
      <c r="AG661" s="27">
        <f t="shared" si="142"/>
        <v>2.1590171034819914</v>
      </c>
      <c r="AH661" s="27">
        <f t="shared" si="142"/>
        <v>2.2453962761900854</v>
      </c>
      <c r="AI661" s="27">
        <f t="shared" si="142"/>
        <v>2.3410345884850989</v>
      </c>
      <c r="AJ661" s="27">
        <f t="shared" si="142"/>
        <v>2.4471163486393079</v>
      </c>
      <c r="AK661" s="27">
        <f t="shared" si="142"/>
        <v>2.5450390690177795</v>
      </c>
      <c r="AL661" s="27">
        <f t="shared" si="142"/>
        <v>2.6445934318419999</v>
      </c>
      <c r="AM661" s="27">
        <f t="shared" si="142"/>
        <v>2.7441512648651862</v>
      </c>
      <c r="AN661" s="27">
        <f t="shared" si="142"/>
        <v>2.8559130375945547</v>
      </c>
      <c r="AO661" s="27">
        <f t="shared" si="142"/>
        <v>2.9594825030106868</v>
      </c>
      <c r="AP661" s="27">
        <f t="shared" si="142"/>
        <v>3.0639987071550308</v>
      </c>
      <c r="AQ661" s="27">
        <f t="shared" si="142"/>
        <v>3.1717057233338268</v>
      </c>
      <c r="AR661" s="27">
        <f t="shared" si="142"/>
        <v>3.2832410864447872</v>
      </c>
      <c r="AS661" s="27">
        <f t="shared" si="142"/>
        <v>3.3981465199291265</v>
      </c>
      <c r="AT661" s="27">
        <f t="shared" si="142"/>
        <v>3.402335764581959</v>
      </c>
      <c r="AU661" s="27">
        <f t="shared" si="142"/>
        <v>3.3840754458492466</v>
      </c>
      <c r="AV661" s="27">
        <f t="shared" si="142"/>
        <v>3.3645111733417261</v>
      </c>
      <c r="AW661" s="27">
        <f t="shared" si="142"/>
        <v>3.3351275855209699</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1.3660093635870426E-2</v>
      </c>
      <c r="L662" s="27">
        <f t="shared" si="142"/>
        <v>1.3937830420255738E-2</v>
      </c>
      <c r="M662" s="27">
        <f t="shared" si="142"/>
        <v>1.426247839848128E-2</v>
      </c>
      <c r="N662" s="27">
        <f t="shared" si="142"/>
        <v>1.4511718638084306E-2</v>
      </c>
      <c r="O662" s="27">
        <f t="shared" si="142"/>
        <v>1.4711795979713135E-2</v>
      </c>
      <c r="P662" s="27">
        <f t="shared" si="142"/>
        <v>1.4861520550190495E-2</v>
      </c>
      <c r="Q662" s="27">
        <f t="shared" si="142"/>
        <v>1.5053508778373347E-2</v>
      </c>
      <c r="R662" s="27">
        <f t="shared" si="142"/>
        <v>1.5253123389732505E-2</v>
      </c>
      <c r="S662" s="27">
        <f t="shared" si="142"/>
        <v>1.4574227968650315E-2</v>
      </c>
      <c r="T662" s="27">
        <f t="shared" si="142"/>
        <v>1.4936979338926817E-2</v>
      </c>
      <c r="U662" s="27">
        <f t="shared" si="142"/>
        <v>1.5193272079923716E-2</v>
      </c>
      <c r="V662" s="27">
        <f t="shared" si="142"/>
        <v>1.5423534747669736E-2</v>
      </c>
      <c r="W662" s="27">
        <f t="shared" si="142"/>
        <v>1.5676097555168314E-2</v>
      </c>
      <c r="X662" s="27">
        <f t="shared" si="142"/>
        <v>1.5960421041391372E-2</v>
      </c>
      <c r="Y662" s="27">
        <f t="shared" si="142"/>
        <v>1.6250427006047279E-2</v>
      </c>
      <c r="Z662" s="27">
        <f t="shared" si="142"/>
        <v>1.6567984472230592E-2</v>
      </c>
      <c r="AA662" s="27">
        <f t="shared" si="142"/>
        <v>1.6904819704658219E-2</v>
      </c>
      <c r="AB662" s="27">
        <f t="shared" si="142"/>
        <v>1.7256327875910096E-2</v>
      </c>
      <c r="AC662" s="27">
        <f t="shared" si="142"/>
        <v>1.7608053391600896E-2</v>
      </c>
      <c r="AD662" s="27">
        <f t="shared" si="142"/>
        <v>1.8009653471105492E-2</v>
      </c>
      <c r="AE662" s="27">
        <f t="shared" si="142"/>
        <v>1.8433351999230074E-2</v>
      </c>
      <c r="AF662" s="27">
        <f t="shared" si="142"/>
        <v>1.8879577674029695E-2</v>
      </c>
      <c r="AG662" s="27">
        <f t="shared" si="142"/>
        <v>1.9384700813910721E-2</v>
      </c>
      <c r="AH662" s="27">
        <f t="shared" si="142"/>
        <v>1.9867983976037024E-2</v>
      </c>
      <c r="AI662" s="27">
        <f t="shared" si="142"/>
        <v>2.0375913656579637E-2</v>
      </c>
      <c r="AJ662" s="27">
        <f t="shared" si="142"/>
        <v>2.0928290481437968E-2</v>
      </c>
      <c r="AK662" s="27">
        <f t="shared" si="142"/>
        <v>2.1454466839519307E-2</v>
      </c>
      <c r="AL662" s="27">
        <f t="shared" si="142"/>
        <v>2.1991590403037692E-2</v>
      </c>
      <c r="AM662" s="27">
        <f t="shared" si="142"/>
        <v>2.2533407669158349E-2</v>
      </c>
      <c r="AN662" s="27">
        <f t="shared" si="142"/>
        <v>2.3113408749133323E-2</v>
      </c>
      <c r="AO662" s="27">
        <f t="shared" si="142"/>
        <v>2.3666180496770405E-2</v>
      </c>
      <c r="AP662" s="27">
        <f t="shared" si="142"/>
        <v>2.4227233631220365E-2</v>
      </c>
      <c r="AQ662" s="27">
        <f t="shared" si="142"/>
        <v>2.4805510619978249E-2</v>
      </c>
      <c r="AR662" s="27">
        <f t="shared" si="142"/>
        <v>2.5403733400418606E-2</v>
      </c>
      <c r="AS662" s="27">
        <f t="shared" si="142"/>
        <v>2.6005753178240911E-2</v>
      </c>
      <c r="AT662" s="27">
        <f t="shared" si="142"/>
        <v>2.616496629266998E-2</v>
      </c>
      <c r="AU662" s="27">
        <f t="shared" si="142"/>
        <v>2.6232789203443716E-2</v>
      </c>
      <c r="AV662" s="27">
        <f t="shared" si="142"/>
        <v>2.6294178857071242E-2</v>
      </c>
      <c r="AW662" s="27">
        <f t="shared" si="142"/>
        <v>2.6314114866294425E-2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7.0904798648479081E-2</v>
      </c>
      <c r="L663" s="27">
        <f t="shared" si="142"/>
        <v>7.183848811386527E-2</v>
      </c>
      <c r="M663" s="27">
        <f t="shared" si="142"/>
        <v>7.3338261222908901E-2</v>
      </c>
      <c r="N663" s="27">
        <f t="shared" si="142"/>
        <v>7.3768889900085594E-2</v>
      </c>
      <c r="O663" s="27">
        <f t="shared" si="142"/>
        <v>7.3504831661853245E-2</v>
      </c>
      <c r="P663" s="27">
        <f t="shared" si="142"/>
        <v>7.2548895925592466E-2</v>
      </c>
      <c r="Q663" s="27">
        <f t="shared" si="142"/>
        <v>7.2146468817327503E-2</v>
      </c>
      <c r="R663" s="27">
        <f t="shared" si="142"/>
        <v>7.1835339545248789E-2</v>
      </c>
      <c r="S663" s="27">
        <f t="shared" si="142"/>
        <v>6.0553456843002784E-2</v>
      </c>
      <c r="T663" s="27">
        <f t="shared" si="142"/>
        <v>6.2951682414288154E-2</v>
      </c>
      <c r="U663" s="27">
        <f t="shared" si="142"/>
        <v>6.3997917582676492E-2</v>
      </c>
      <c r="V663" s="27">
        <f t="shared" si="142"/>
        <v>6.4704814489684223E-2</v>
      </c>
      <c r="W663" s="27">
        <f t="shared" si="142"/>
        <v>6.5662173338773125E-2</v>
      </c>
      <c r="X663" s="27">
        <f t="shared" si="142"/>
        <v>6.6975912481598718E-2</v>
      </c>
      <c r="Y663" s="27">
        <f t="shared" si="142"/>
        <v>6.8549182364722974E-2</v>
      </c>
      <c r="Z663" s="27">
        <f t="shared" si="142"/>
        <v>7.0417754733656912E-2</v>
      </c>
      <c r="AA663" s="27">
        <f t="shared" si="142"/>
        <v>7.2478338426399641E-2</v>
      </c>
      <c r="AB663" s="27">
        <f t="shared" si="142"/>
        <v>7.4673412327240563E-2</v>
      </c>
      <c r="AC663" s="27">
        <f t="shared" si="142"/>
        <v>7.6834320668736911E-2</v>
      </c>
      <c r="AD663" s="27">
        <f t="shared" si="142"/>
        <v>7.9703008773151771E-2</v>
      </c>
      <c r="AE663" s="27">
        <f t="shared" si="142"/>
        <v>8.2779319627968612E-2</v>
      </c>
      <c r="AF663" s="27">
        <f t="shared" si="142"/>
        <v>8.6064114013043286E-2</v>
      </c>
      <c r="AG663" s="27">
        <f t="shared" si="142"/>
        <v>8.9959045978416391E-2</v>
      </c>
      <c r="AH663" s="27">
        <f t="shared" si="142"/>
        <v>9.3558178174586948E-2</v>
      </c>
      <c r="AI663" s="27">
        <f t="shared" si="142"/>
        <v>9.7543107853545877E-2</v>
      </c>
      <c r="AJ663" s="27">
        <f t="shared" si="142"/>
        <v>0.10196318119330461</v>
      </c>
      <c r="AK663" s="27">
        <f t="shared" si="142"/>
        <v>0.10604329454240757</v>
      </c>
      <c r="AL663" s="27">
        <f t="shared" si="142"/>
        <v>0.11019139299341679</v>
      </c>
      <c r="AM663" s="27">
        <f t="shared" si="142"/>
        <v>0.11433963603604952</v>
      </c>
      <c r="AN663" s="27">
        <f t="shared" si="142"/>
        <v>0.11899637656643992</v>
      </c>
      <c r="AO663" s="27">
        <f t="shared" si="142"/>
        <v>0.12331177095877871</v>
      </c>
      <c r="AP663" s="27">
        <f t="shared" si="142"/>
        <v>0.12766661279812638</v>
      </c>
      <c r="AQ663" s="27">
        <f t="shared" si="142"/>
        <v>0.13215440513890955</v>
      </c>
      <c r="AR663" s="27">
        <f t="shared" si="142"/>
        <v>0.13680171193519958</v>
      </c>
      <c r="AS663" s="27">
        <f t="shared" si="142"/>
        <v>0.1415894383303804</v>
      </c>
      <c r="AT663" s="27">
        <f t="shared" si="142"/>
        <v>0.1417639901909151</v>
      </c>
      <c r="AU663" s="27">
        <f t="shared" si="142"/>
        <v>0.14100314357705207</v>
      </c>
      <c r="AV663" s="27">
        <f t="shared" si="142"/>
        <v>0.14018796555590538</v>
      </c>
      <c r="AW663" s="27">
        <f t="shared" si="142"/>
        <v>0.13896364939670722</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6.6042852152238094</v>
      </c>
      <c r="U664" s="94">
        <f>IF('Net zero activities &amp; levers'!$C$9="Off",'Activity data'!AN47*ttokg*SNEF*NtoN2O*kgtoGg,IF('Net zero activities &amp; levers'!$C$9="On",(('Net zero supporting data'!L157*ttokg*'Net zero supporting data'!L181)+('Net zero supporting data'!L169*ttokg*SNEF))*NtoN2O*kgtoGg,"ERROR"))</f>
        <v>6.6025684169352203</v>
      </c>
      <c r="V664" s="94">
        <f>IF('Net zero activities &amp; levers'!$C$9="Off",'Activity data'!AO47*ttokg*SNEF*NtoN2O*kgtoGg,IF('Net zero activities &amp; levers'!$C$9="On",(('Net zero supporting data'!M157*ttokg*'Net zero supporting data'!M181)+('Net zero supporting data'!M169*ttokg*SNEF))*NtoN2O*kgtoGg,"ERROR"))</f>
        <v>6.6014868305049577</v>
      </c>
      <c r="W664" s="94">
        <f>IF('Net zero activities &amp; levers'!$C$9="Off",'Activity data'!AP47*ttokg*SNEF*NtoN2O*kgtoGg,IF('Net zero activities &amp; levers'!$C$9="On",(('Net zero supporting data'!N157*ttokg*'Net zero supporting data'!N181)+('Net zero supporting data'!N169*ttokg*SNEF))*NtoN2O*kgtoGg,"ERROR"))</f>
        <v>6.6005681257994508</v>
      </c>
      <c r="X664" s="94">
        <f>IF('Net zero activities &amp; levers'!$C$9="Off",'Activity data'!AQ47*ttokg*SNEF*NtoN2O*kgtoGg,IF('Net zero activities &amp; levers'!$C$9="On",(('Net zero supporting data'!O157*ttokg*'Net zero supporting data'!O181)+('Net zero supporting data'!O169*ttokg*SNEF))*NtoN2O*kgtoGg,"ERROR"))</f>
        <v>6.5995424038936434</v>
      </c>
      <c r="Y664" s="94">
        <f>IF('Net zero activities &amp; levers'!$C$9="Off",'Activity data'!AR47*ttokg*SNEF*NtoN2O*kgtoGg,IF('Net zero activities &amp; levers'!$C$9="On",(('Net zero supporting data'!P157*ttokg*'Net zero supporting data'!P181)+('Net zero supporting data'!P169*ttokg*SNEF))*NtoN2O*kgtoGg,"ERROR"))</f>
        <v>6.5983631780454619</v>
      </c>
      <c r="Z664" s="94">
        <f>IF('Net zero activities &amp; levers'!$C$9="Off",'Activity data'!AS47*ttokg*SNEF*NtoN2O*kgtoGg,IF('Net zero activities &amp; levers'!$C$9="On",(('Net zero supporting data'!Q157*ttokg*'Net zero supporting data'!Q181)+('Net zero supporting data'!Q169*ttokg*SNEF))*NtoN2O*kgtoGg,"ERROR"))</f>
        <v>6.5971241712512239</v>
      </c>
      <c r="AA664" s="94">
        <f>IF('Net zero activities &amp; levers'!$C$9="Off",'Activity data'!AT47*ttokg*SNEF*NtoN2O*kgtoGg,IF('Net zero activities &amp; levers'!$C$9="On",(('Net zero supporting data'!R157*ttokg*'Net zero supporting data'!R181)+('Net zero supporting data'!R169*ttokg*SNEF))*NtoN2O*kgtoGg,"ERROR"))</f>
        <v>6.5957642528021454</v>
      </c>
      <c r="AB664" s="94">
        <f>IF('Net zero activities &amp; levers'!$C$9="Off",'Activity data'!AU47*ttokg*SNEF*NtoN2O*kgtoGg,IF('Net zero activities &amp; levers'!$C$9="On",(('Net zero supporting data'!S157*ttokg*'Net zero supporting data'!S181)+('Net zero supporting data'!S169*ttokg*SNEF))*NtoN2O*kgtoGg,"ERROR"))</f>
        <v>6.594332298362966</v>
      </c>
      <c r="AC664" s="94">
        <f>IF('Net zero activities &amp; levers'!$C$9="Off",'Activity data'!AV47*ttokg*SNEF*NtoN2O*kgtoGg,IF('Net zero activities &amp; levers'!$C$9="On",(('Net zero supporting data'!T157*ttokg*'Net zero supporting data'!T181)+('Net zero supporting data'!T169*ttokg*SNEF))*NtoN2O*kgtoGg,"ERROR"))</f>
        <v>6.5928557661165899</v>
      </c>
      <c r="AD664" s="94">
        <f>IF('Net zero activities &amp; levers'!$C$9="Off",'Activity data'!AW47*ttokg*SNEF*NtoN2O*kgtoGg,IF('Net zero activities &amp; levers'!$C$9="On",(('Net zero supporting data'!U157*ttokg*'Net zero supporting data'!U181)+('Net zero supporting data'!U169*ttokg*SNEF))*NtoN2O*kgtoGg,"ERROR"))</f>
        <v>6.5914087042240421</v>
      </c>
      <c r="AE664" s="94">
        <f>IF('Net zero activities &amp; levers'!$C$9="Off",'Activity data'!AX47*ttokg*SNEF*NtoN2O*kgtoGg,IF('Net zero activities &amp; levers'!$C$9="On",(('Net zero supporting data'!V157*ttokg*'Net zero supporting data'!V181)+('Net zero supporting data'!V169*ttokg*SNEF))*NtoN2O*kgtoGg,"ERROR"))</f>
        <v>6.5897121694283252</v>
      </c>
      <c r="AF664" s="94">
        <f>IF('Net zero activities &amp; levers'!$C$9="Off",'Activity data'!AY47*ttokg*SNEF*NtoN2O*kgtoGg,IF('Net zero activities &amp; levers'!$C$9="On",(('Net zero supporting data'!W157*ttokg*'Net zero supporting data'!W181)+('Net zero supporting data'!W169*ttokg*SNEF))*NtoN2O*kgtoGg,"ERROR"))</f>
        <v>6.5879502534324397</v>
      </c>
      <c r="AG664" s="94">
        <f>IF('Net zero activities &amp; levers'!$C$9="Off",'Activity data'!AZ47*ttokg*SNEF*NtoN2O*kgtoGg,IF('Net zero activities &amp; levers'!$C$9="On",(('Net zero supporting data'!X157*ttokg*'Net zero supporting data'!X181)+('Net zero supporting data'!X169*ttokg*SNEF))*NtoN2O*kgtoGg,"ERROR"))</f>
        <v>6.5861262120280504</v>
      </c>
      <c r="AH664" s="94">
        <f>IF('Net zero activities &amp; levers'!$C$9="Off",'Activity data'!BA47*ttokg*SNEF*NtoN2O*kgtoGg,IF('Net zero activities &amp; levers'!$C$9="On",(('Net zero supporting data'!Y157*ttokg*'Net zero supporting data'!Y181)+('Net zero supporting data'!Y169*ttokg*SNEF))*NtoN2O*kgtoGg,"ERROR"))</f>
        <v>6.5840825367148605</v>
      </c>
      <c r="AI664" s="94">
        <f>IF('Net zero activities &amp; levers'!$C$9="Off",'Activity data'!BB47*ttokg*SNEF*NtoN2O*kgtoGg,IF('Net zero activities &amp; levers'!$C$9="On",(('Net zero supporting data'!Z157*ttokg*'Net zero supporting data'!Z181)+('Net zero supporting data'!Z169*ttokg*SNEF))*NtoN2O*kgtoGg,"ERROR"))</f>
        <v>6.5821887148453193</v>
      </c>
      <c r="AJ664" s="94">
        <f>IF('Net zero activities &amp; levers'!$C$9="Off",'Activity data'!BC47*ttokg*SNEF*NtoN2O*kgtoGg,IF('Net zero activities &amp; levers'!$C$9="On",(('Net zero supporting data'!AA157*ttokg*'Net zero supporting data'!AA181)+('Net zero supporting data'!AA169*ttokg*SNEF))*NtoN2O*kgtoGg,"ERROR"))</f>
        <v>6.5802043215920403</v>
      </c>
      <c r="AK664" s="94">
        <f>IF('Net zero activities &amp; levers'!$C$9="Off",'Activity data'!BD47*ttokg*SNEF*NtoN2O*kgtoGg,IF('Net zero activities &amp; levers'!$C$9="On",(('Net zero supporting data'!AB157*ttokg*'Net zero supporting data'!AB181)+('Net zero supporting data'!AB169*ttokg*SNEF))*NtoN2O*kgtoGg,"ERROR"))</f>
        <v>6.5780869550268894</v>
      </c>
      <c r="AL664" s="94">
        <f>IF('Net zero activities &amp; levers'!$C$9="Off",'Activity data'!BE47*ttokg*SNEF*NtoN2O*kgtoGg,IF('Net zero activities &amp; levers'!$C$9="On",(('Net zero supporting data'!AC157*ttokg*'Net zero supporting data'!AC181)+('Net zero supporting data'!AC169*ttokg*SNEF))*NtoN2O*kgtoGg,"ERROR"))</f>
        <v>6.5761330442639245</v>
      </c>
      <c r="AM664" s="94">
        <f>IF('Net zero activities &amp; levers'!$C$9="Off",'Activity data'!BF47*ttokg*SNEF*NtoN2O*kgtoGg,IF('Net zero activities &amp; levers'!$C$9="On",(('Net zero supporting data'!AD157*ttokg*'Net zero supporting data'!AD181)+('Net zero supporting data'!AD169*ttokg*SNEF))*NtoN2O*kgtoGg,"ERROR"))</f>
        <v>6.5741856191244104</v>
      </c>
      <c r="AN664" s="94">
        <f>IF('Net zero activities &amp; levers'!$C$9="Off",'Activity data'!BG47*ttokg*SNEF*NtoN2O*kgtoGg,IF('Net zero activities &amp; levers'!$C$9="On",(('Net zero supporting data'!AE157*ttokg*'Net zero supporting data'!AE181)+('Net zero supporting data'!AE169*ttokg*SNEF))*NtoN2O*kgtoGg,"ERROR"))</f>
        <v>6.5722693960157645</v>
      </c>
      <c r="AO664" s="94">
        <f>IF('Net zero activities &amp; levers'!$C$9="Off",'Activity data'!BH47*ttokg*SNEF*NtoN2O*kgtoGg,IF('Net zero activities &amp; levers'!$C$9="On",(('Net zero supporting data'!AF157*ttokg*'Net zero supporting data'!AF181)+('Net zero supporting data'!AF169*ttokg*SNEF))*NtoN2O*kgtoGg,"ERROR"))</f>
        <v>6.5702305130032013</v>
      </c>
      <c r="AP664" s="94">
        <f>IF('Net zero activities &amp; levers'!$C$9="Off",'Activity data'!BI47*ttokg*SNEF*NtoN2O*kgtoGg,IF('Net zero activities &amp; levers'!$C$9="On",(('Net zero supporting data'!AG157*ttokg*'Net zero supporting data'!AG181)+('Net zero supporting data'!AG169*ttokg*SNEF))*NtoN2O*kgtoGg,"ERROR"))</f>
        <v>6.5683441997115697</v>
      </c>
      <c r="AQ664" s="94">
        <f>IF('Net zero activities &amp; levers'!$C$9="Off",'Activity data'!BJ47*ttokg*SNEF*NtoN2O*kgtoGg,IF('Net zero activities &amp; levers'!$C$9="On",(('Net zero supporting data'!AH157*ttokg*'Net zero supporting data'!AH181)+('Net zero supporting data'!AH169*ttokg*SNEF))*NtoN2O*kgtoGg,"ERROR"))</f>
        <v>6.5664742649301147</v>
      </c>
      <c r="AR664" s="94">
        <f>IF('Net zero activities &amp; levers'!$C$9="Off",'Activity data'!BK47*ttokg*SNEF*NtoN2O*kgtoGg,IF('Net zero activities &amp; levers'!$C$9="On",(('Net zero supporting data'!AI157*ttokg*'Net zero supporting data'!AI181)+('Net zero supporting data'!AI169*ttokg*SNEF))*NtoN2O*kgtoGg,"ERROR"))</f>
        <v>6.5645895538166226</v>
      </c>
      <c r="AS664" s="94">
        <f>IF('Net zero activities &amp; levers'!$C$9="Off",'Activity data'!BL47*ttokg*SNEF*NtoN2O*kgtoGg,IF('Net zero activities &amp; levers'!$C$9="On",(('Net zero supporting data'!AJ157*ttokg*'Net zero supporting data'!AJ181)+('Net zero supporting data'!AJ169*ttokg*SNEF))*NtoN2O*kgtoGg,"ERROR"))</f>
        <v>6.5626829690139603</v>
      </c>
      <c r="AT664" s="94">
        <f>IF('Net zero activities &amp; levers'!$C$9="Off",'Activity data'!BM47*ttokg*SNEF*NtoN2O*kgtoGg,IF('Net zero activities &amp; levers'!$C$9="On",(('Net zero supporting data'!AK157*ttokg*'Net zero supporting data'!AK181)+('Net zero supporting data'!AK169*ttokg*SNEF))*NtoN2O*kgtoGg,"ERROR"))</f>
        <v>6.5607856000431974</v>
      </c>
      <c r="AU664" s="94">
        <f>IF('Net zero activities &amp; levers'!$C$9="Off",'Activity data'!BN47*ttokg*SNEF*NtoN2O*kgtoGg,IF('Net zero activities &amp; levers'!$C$9="On",(('Net zero supporting data'!AL157*ttokg*'Net zero supporting data'!AL181)+('Net zero supporting data'!AL169*ttokg*SNEF))*NtoN2O*kgtoGg,"ERROR"))</f>
        <v>6.56037729248128</v>
      </c>
      <c r="AV664" s="94">
        <f>IF('Net zero activities &amp; levers'!$C$9="Off",'Activity data'!BO47*ttokg*SNEF*NtoN2O*kgtoGg,IF('Net zero activities &amp; levers'!$C$9="On",(('Net zero supporting data'!AM157*ttokg*'Net zero supporting data'!AM181)+('Net zero supporting data'!AM169*ttokg*SNEF))*NtoN2O*kgtoGg,"ERROR"))</f>
        <v>6.5602713275569711</v>
      </c>
      <c r="AW664" s="94">
        <f>IF('Net zero activities &amp; levers'!$C$9="Off",'Activity data'!BP47*ttokg*SNEF*NtoN2O*kgtoGg,IF('Net zero activities &amp; levers'!$C$9="On",(('Net zero supporting data'!AN157*ttokg*'Net zero supporting data'!AN181)+('Net zero supporting data'!AN169*ttokg*SNEF))*NtoN2O*kgtoGg,"ERROR"))</f>
        <v>6.5601871872641286</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4.3588282420477152E-2</v>
      </c>
      <c r="U665" s="94">
        <f>IF('Net zero activities &amp; levers'!$C$9="Off",'Activity data'!AN48*ttokg*SNEF*NtoN2O*kgtoGg,IF('Net zero activities &amp; levers'!$C$9="On",(('Net zero supporting data'!L158*ttokg*'Net zero supporting data'!L182)+('Net zero supporting data'!L170*ttokg*ONEF))*NtoN2O*kgtoGg,"ERROR"))</f>
        <v>4.3576951551772471E-2</v>
      </c>
      <c r="V665" s="94">
        <f>IF('Net zero activities &amp; levers'!$C$9="Off",'Activity data'!AO48*ttokg*SNEF*NtoN2O*kgtoGg,IF('Net zero activities &amp; levers'!$C$9="On",(('Net zero supporting data'!M158*ttokg*'Net zero supporting data'!M182)+('Net zero supporting data'!M170*ttokg*ONEF))*NtoN2O*kgtoGg,"ERROR"))</f>
        <v>4.3569813081332731E-2</v>
      </c>
      <c r="W665" s="94">
        <f>IF('Net zero activities &amp; levers'!$C$9="Off",'Activity data'!AP48*ttokg*SNEF*NtoN2O*kgtoGg,IF('Net zero activities &amp; levers'!$C$9="On",(('Net zero supporting data'!N158*ttokg*'Net zero supporting data'!N182)+('Net zero supporting data'!N170*ttokg*ONEF))*NtoN2O*kgtoGg,"ERROR"))</f>
        <v>4.3563749630276392E-2</v>
      </c>
      <c r="X665" s="94">
        <f>IF('Net zero activities &amp; levers'!$C$9="Off",'Activity data'!AQ48*ttokg*SNEF*NtoN2O*kgtoGg,IF('Net zero activities &amp; levers'!$C$9="On",(('Net zero supporting data'!O158*ttokg*'Net zero supporting data'!O182)+('Net zero supporting data'!O170*ttokg*ONEF))*NtoN2O*kgtoGg,"ERROR"))</f>
        <v>4.3556979865698058E-2</v>
      </c>
      <c r="Y665" s="94">
        <f>IF('Net zero activities &amp; levers'!$C$9="Off",'Activity data'!AR48*ttokg*SNEF*NtoN2O*kgtoGg,IF('Net zero activities &amp; levers'!$C$9="On",(('Net zero supporting data'!P158*ttokg*'Net zero supporting data'!P182)+('Net zero supporting data'!P170*ttokg*ONEF))*NtoN2O*kgtoGg,"ERROR"))</f>
        <v>4.3549196975100048E-2</v>
      </c>
      <c r="Z665" s="94">
        <f>IF('Net zero activities &amp; levers'!$C$9="Off",'Activity data'!AS48*ttokg*SNEF*NtoN2O*kgtoGg,IF('Net zero activities &amp; levers'!$C$9="On",(('Net zero supporting data'!Q158*ttokg*'Net zero supporting data'!Q182)+('Net zero supporting data'!Q170*ttokg*ONEF))*NtoN2O*kgtoGg,"ERROR"))</f>
        <v>4.3541019530258088E-2</v>
      </c>
      <c r="AA665" s="94">
        <f>IF('Net zero activities &amp; levers'!$C$9="Off",'Activity data'!AT48*ttokg*SNEF*NtoN2O*kgtoGg,IF('Net zero activities &amp; levers'!$C$9="On",(('Net zero supporting data'!R158*ttokg*'Net zero supporting data'!R182)+('Net zero supporting data'!R170*ttokg*ONEF))*NtoN2O*kgtoGg,"ERROR"))</f>
        <v>4.3532044068494168E-2</v>
      </c>
      <c r="AB665" s="94">
        <f>IF('Net zero activities &amp; levers'!$C$9="Off",'Activity data'!AU48*ttokg*SNEF*NtoN2O*kgtoGg,IF('Net zero activities &amp; levers'!$C$9="On",(('Net zero supporting data'!S158*ttokg*'Net zero supporting data'!S182)+('Net zero supporting data'!S170*ttokg*ONEF))*NtoN2O*kgtoGg,"ERROR"))</f>
        <v>4.35225931691956E-2</v>
      </c>
      <c r="AC665" s="94">
        <f>IF('Net zero activities &amp; levers'!$C$9="Off",'Activity data'!AV48*ttokg*SNEF*NtoN2O*kgtoGg,IF('Net zero activities &amp; levers'!$C$9="On",(('Net zero supporting data'!T158*ttokg*'Net zero supporting data'!T182)+('Net zero supporting data'!T170*ttokg*ONEF))*NtoN2O*kgtoGg,"ERROR"))</f>
        <v>4.3512848056369506E-2</v>
      </c>
      <c r="AD665" s="94">
        <f>IF('Net zero activities &amp; levers'!$C$9="Off",'Activity data'!AW48*ttokg*SNEF*NtoN2O*kgtoGg,IF('Net zero activities &amp; levers'!$C$9="On",(('Net zero supporting data'!U158*ttokg*'Net zero supporting data'!U182)+('Net zero supporting data'!U170*ttokg*ONEF))*NtoN2O*kgtoGg,"ERROR"))</f>
        <v>4.3503297447878682E-2</v>
      </c>
      <c r="AE665" s="94">
        <f>IF('Net zero activities &amp; levers'!$C$9="Off",'Activity data'!AX48*ttokg*SNEF*NtoN2O*kgtoGg,IF('Net zero activities &amp; levers'!$C$9="On",(('Net zero supporting data'!V158*ttokg*'Net zero supporting data'!V182)+('Net zero supporting data'!V170*ttokg*ONEF))*NtoN2O*kgtoGg,"ERROR"))</f>
        <v>4.3492100318226957E-2</v>
      </c>
      <c r="AF665" s="94">
        <f>IF('Net zero activities &amp; levers'!$C$9="Off",'Activity data'!AY48*ttokg*SNEF*NtoN2O*kgtoGg,IF('Net zero activities &amp; levers'!$C$9="On",(('Net zero supporting data'!W158*ttokg*'Net zero supporting data'!W182)+('Net zero supporting data'!W170*ttokg*ONEF))*NtoN2O*kgtoGg,"ERROR"))</f>
        <v>4.3480471672654106E-2</v>
      </c>
      <c r="AG665" s="94">
        <f>IF('Net zero activities &amp; levers'!$C$9="Off",'Activity data'!AZ48*ttokg*SNEF*NtoN2O*kgtoGg,IF('Net zero activities &amp; levers'!$C$9="On",(('Net zero supporting data'!X158*ttokg*'Net zero supporting data'!X182)+('Net zero supporting data'!X170*ttokg*ONEF))*NtoN2O*kgtoGg,"ERROR"))</f>
        <v>4.3468432999385138E-2</v>
      </c>
      <c r="AH665" s="94">
        <f>IF('Net zero activities &amp; levers'!$C$9="Off",'Activity data'!BA48*ttokg*SNEF*NtoN2O*kgtoGg,IF('Net zero activities &amp; levers'!$C$9="On",(('Net zero supporting data'!Y158*ttokg*'Net zero supporting data'!Y182)+('Net zero supporting data'!Y170*ttokg*ONEF))*NtoN2O*kgtoGg,"ERROR"))</f>
        <v>4.3454944742318098E-2</v>
      </c>
      <c r="AI665" s="94">
        <f>IF('Net zero activities &amp; levers'!$C$9="Off",'Activity data'!BB48*ttokg*SNEF*NtoN2O*kgtoGg,IF('Net zero activities &amp; levers'!$C$9="On",(('Net zero supporting data'!Z158*ttokg*'Net zero supporting data'!Z182)+('Net zero supporting data'!Z170*ttokg*ONEF))*NtoN2O*kgtoGg,"ERROR"))</f>
        <v>4.3442445517979107E-2</v>
      </c>
      <c r="AJ665" s="94">
        <f>IF('Net zero activities &amp; levers'!$C$9="Off",'Activity data'!BC48*ttokg*SNEF*NtoN2O*kgtoGg,IF('Net zero activities &amp; levers'!$C$9="On",(('Net zero supporting data'!AA158*ttokg*'Net zero supporting data'!AA182)+('Net zero supporting data'!AA170*ttokg*ONEF))*NtoN2O*kgtoGg,"ERROR"))</f>
        <v>4.3429348522507467E-2</v>
      </c>
      <c r="AK665" s="94">
        <f>IF('Net zero activities &amp; levers'!$C$9="Off",'Activity data'!BD48*ttokg*SNEF*NtoN2O*kgtoGg,IF('Net zero activities &amp; levers'!$C$9="On",(('Net zero supporting data'!AB158*ttokg*'Net zero supporting data'!AB182)+('Net zero supporting data'!AB170*ttokg*ONEF))*NtoN2O*kgtoGg,"ERROR"))</f>
        <v>4.3415373903177484E-2</v>
      </c>
      <c r="AL665" s="94">
        <f>IF('Net zero activities &amp; levers'!$C$9="Off",'Activity data'!BE48*ttokg*SNEF*NtoN2O*kgtoGg,IF('Net zero activities &amp; levers'!$C$9="On",(('Net zero supporting data'!AC158*ttokg*'Net zero supporting data'!AC182)+('Net zero supporting data'!AC170*ttokg*ONEF))*NtoN2O*kgtoGg,"ERROR"))</f>
        <v>4.3402478092141906E-2</v>
      </c>
      <c r="AM665" s="94">
        <f>IF('Net zero activities &amp; levers'!$C$9="Off",'Activity data'!BF48*ttokg*SNEF*NtoN2O*kgtoGg,IF('Net zero activities &amp; levers'!$C$9="On",(('Net zero supporting data'!AD158*ttokg*'Net zero supporting data'!AD182)+('Net zero supporting data'!AD170*ttokg*ONEF))*NtoN2O*kgtoGg,"ERROR"))</f>
        <v>4.3389625086221108E-2</v>
      </c>
      <c r="AN665" s="94">
        <f>IF('Net zero activities &amp; levers'!$C$9="Off",'Activity data'!BG48*ttokg*SNEF*NtoN2O*kgtoGg,IF('Net zero activities &amp; levers'!$C$9="On",(('Net zero supporting data'!AE158*ttokg*'Net zero supporting data'!AE182)+('Net zero supporting data'!AE170*ttokg*ONEF))*NtoN2O*kgtoGg,"ERROR"))</f>
        <v>4.3376978013704055E-2</v>
      </c>
      <c r="AO665" s="94">
        <f>IF('Net zero activities &amp; levers'!$C$9="Off",'Activity data'!BH48*ttokg*SNEF*NtoN2O*kgtoGg,IF('Net zero activities &amp; levers'!$C$9="On",(('Net zero supporting data'!AF158*ttokg*'Net zero supporting data'!AF182)+('Net zero supporting data'!AF170*ttokg*ONEF))*NtoN2O*kgtoGg,"ERROR"))</f>
        <v>4.3363521385821134E-2</v>
      </c>
      <c r="AP665" s="94">
        <f>IF('Net zero activities &amp; levers'!$C$9="Off",'Activity data'!BI48*ttokg*SNEF*NtoN2O*kgtoGg,IF('Net zero activities &amp; levers'!$C$9="On",(('Net zero supporting data'!AG158*ttokg*'Net zero supporting data'!AG182)+('Net zero supporting data'!AG170*ttokg*ONEF))*NtoN2O*kgtoGg,"ERROR"))</f>
        <v>4.3351071718096365E-2</v>
      </c>
      <c r="AQ665" s="94">
        <f>IF('Net zero activities &amp; levers'!$C$9="Off",'Activity data'!BJ48*ttokg*SNEF*NtoN2O*kgtoGg,IF('Net zero activities &amp; levers'!$C$9="On",(('Net zero supporting data'!AH158*ttokg*'Net zero supporting data'!AH182)+('Net zero supporting data'!AH170*ttokg*ONEF))*NtoN2O*kgtoGg,"ERROR"))</f>
        <v>4.333873014853877E-2</v>
      </c>
      <c r="AR665" s="94">
        <f>IF('Net zero activities &amp; levers'!$C$9="Off",'Activity data'!BK48*ttokg*SNEF*NtoN2O*kgtoGg,IF('Net zero activities &amp; levers'!$C$9="On",(('Net zero supporting data'!AI158*ttokg*'Net zero supporting data'!AI182)+('Net zero supporting data'!AI170*ttokg*ONEF))*NtoN2O*kgtoGg,"ERROR"))</f>
        <v>4.3326291055189731E-2</v>
      </c>
      <c r="AS665" s="94">
        <f>IF('Net zero activities &amp; levers'!$C$9="Off",'Activity data'!BL48*ttokg*SNEF*NtoN2O*kgtoGg,IF('Net zero activities &amp; levers'!$C$9="On",(('Net zero supporting data'!AJ158*ttokg*'Net zero supporting data'!AJ182)+('Net zero supporting data'!AJ170*ttokg*ONEF))*NtoN2O*kgtoGg,"ERROR"))</f>
        <v>4.3313707595492149E-2</v>
      </c>
      <c r="AT665" s="94">
        <f>IF('Net zero activities &amp; levers'!$C$9="Off",'Activity data'!BM48*ttokg*SNEF*NtoN2O*kgtoGg,IF('Net zero activities &amp; levers'!$C$9="On",(('Net zero supporting data'!AK158*ttokg*'Net zero supporting data'!AK182)+('Net zero supporting data'!AK170*ttokg*ONEF))*NtoN2O*kgtoGg,"ERROR"))</f>
        <v>4.3301184960285115E-2</v>
      </c>
      <c r="AU665" s="94">
        <f>IF('Net zero activities &amp; levers'!$C$9="Off",'Activity data'!BN48*ttokg*SNEF*NtoN2O*kgtoGg,IF('Net zero activities &amp; levers'!$C$9="On",(('Net zero supporting data'!AL158*ttokg*'Net zero supporting data'!AL182)+('Net zero supporting data'!AL170*ttokg*ONEF))*NtoN2O*kgtoGg,"ERROR"))</f>
        <v>4.3298490130376448E-2</v>
      </c>
      <c r="AV665" s="94">
        <f>IF('Net zero activities &amp; levers'!$C$9="Off",'Activity data'!BO48*ttokg*SNEF*NtoN2O*kgtoGg,IF('Net zero activities &amp; levers'!$C$9="On",(('Net zero supporting data'!AM158*ttokg*'Net zero supporting data'!AM182)+('Net zero supporting data'!AM170*ttokg*ONEF))*NtoN2O*kgtoGg,"ERROR"))</f>
        <v>4.3297790761876023E-2</v>
      </c>
      <c r="AW665" s="94">
        <f>IF('Net zero activities &amp; levers'!$C$9="Off",'Activity data'!BP48*ttokg*SNEF*NtoN2O*kgtoGg,IF('Net zero activities &amp; levers'!$C$9="On",(('Net zero supporting data'!AN158*ttokg*'Net zero supporting data'!AN182)+('Net zero supporting data'!AN170*ttokg*ONEF))*NtoN2O*kgtoGg,"ERROR"))</f>
        <v>4.3297235435943257E-2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2.9657034583387558</v>
      </c>
      <c r="U666" s="27">
        <f t="shared" si="144"/>
        <v>2.9785203657401711</v>
      </c>
      <c r="V666" s="27">
        <f t="shared" si="144"/>
        <v>2.9865950435957203</v>
      </c>
      <c r="W666" s="27">
        <f t="shared" si="144"/>
        <v>2.9934537137248642</v>
      </c>
      <c r="X666" s="27">
        <f t="shared" si="144"/>
        <v>3.0011113300993242</v>
      </c>
      <c r="Y666" s="27">
        <f t="shared" si="144"/>
        <v>3.0099149435476535</v>
      </c>
      <c r="Z666" s="27">
        <f t="shared" si="144"/>
        <v>3.0191648568642107</v>
      </c>
      <c r="AA666" s="27">
        <f t="shared" si="144"/>
        <v>3.0293174466886432</v>
      </c>
      <c r="AB666" s="27">
        <f t="shared" si="144"/>
        <v>3.0400078274817584</v>
      </c>
      <c r="AC666" s="27">
        <f t="shared" si="144"/>
        <v>3.0510310077835987</v>
      </c>
      <c r="AD666" s="27">
        <f t="shared" si="144"/>
        <v>3.0618341745878643</v>
      </c>
      <c r="AE666" s="27">
        <f t="shared" si="144"/>
        <v>3.074499803115406</v>
      </c>
      <c r="AF666" s="27">
        <f t="shared" si="144"/>
        <v>3.0876535406968308</v>
      </c>
      <c r="AG666" s="27">
        <f t="shared" si="144"/>
        <v>3.1012710809354167</v>
      </c>
      <c r="AH666" s="27">
        <f t="shared" si="144"/>
        <v>3.1165283172815856</v>
      </c>
      <c r="AI666" s="27">
        <f t="shared" si="144"/>
        <v>3.1306668096706085</v>
      </c>
      <c r="AJ666" s="27">
        <f t="shared" si="144"/>
        <v>3.1454814706265948</v>
      </c>
      <c r="AK666" s="27">
        <f t="shared" si="144"/>
        <v>3.1612888554432925</v>
      </c>
      <c r="AL666" s="27">
        <f t="shared" si="144"/>
        <v>3.1758759467084774</v>
      </c>
      <c r="AM666" s="27">
        <f t="shared" si="144"/>
        <v>3.1904146189859648</v>
      </c>
      <c r="AN666" s="27">
        <f t="shared" si="144"/>
        <v>3.2047203497798442</v>
      </c>
      <c r="AO666" s="27">
        <f t="shared" si="144"/>
        <v>3.2199418087876062</v>
      </c>
      <c r="AP666" s="27">
        <f t="shared" si="144"/>
        <v>3.234024245233162</v>
      </c>
      <c r="AQ666" s="27">
        <f t="shared" si="144"/>
        <v>3.2479844064820913</v>
      </c>
      <c r="AR666" s="27">
        <f t="shared" si="144"/>
        <v>3.2620548817269688</v>
      </c>
      <c r="AS666" s="27">
        <f t="shared" si="144"/>
        <v>3.2762886569066625</v>
      </c>
      <c r="AT666" s="27">
        <f t="shared" si="144"/>
        <v>3.2904536304892997</v>
      </c>
      <c r="AU666" s="27">
        <f t="shared" si="144"/>
        <v>3.2935018862146279</v>
      </c>
      <c r="AV666" s="27">
        <f t="shared" si="144"/>
        <v>3.2942929766017031</v>
      </c>
      <c r="AW666" s="27">
        <f t="shared" si="144"/>
        <v>3.2949211332985402</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0.32579638434951891</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0.31892223343944798</v>
      </c>
      <c r="T667" s="94">
        <f>IF('Net zero activities &amp; levers'!$C$9="Off",'Activity data'!AM50*ManureNEF*NtoN2O*kgtoGg,IF('Net zero activities &amp; levers'!$C$9="On",(('Net zero supporting data'!K159*'Net zero supporting data'!K183)+('Net zero supporting data'!K171*ManureNEF))*NtoN2O*kgtoGg,"ERROR"))</f>
        <v>0.32227575315697121</v>
      </c>
      <c r="U667" s="94">
        <f>IF('Net zero activities &amp; levers'!$C$9="Off",'Activity data'!AN50*ManureNEF*NtoN2O*kgtoGg,IF('Net zero activities &amp; levers'!$C$9="On",(('Net zero supporting data'!L159*'Net zero supporting data'!L183)+('Net zero supporting data'!L171*ManureNEF))*NtoN2O*kgtoGg,"ERROR"))</f>
        <v>0.3243028206510829</v>
      </c>
      <c r="V667" s="94">
        <f>IF('Net zero activities &amp; levers'!$C$9="Off",'Activity data'!AO50*ManureNEF*NtoN2O*kgtoGg,IF('Net zero activities &amp; levers'!$C$9="On",(('Net zero supporting data'!M159*'Net zero supporting data'!M183)+('Net zero supporting data'!M171*ManureNEF))*NtoN2O*kgtoGg,"ERROR"))</f>
        <v>0.32603799422216245</v>
      </c>
      <c r="W667" s="94">
        <f>IF('Net zero activities &amp; levers'!$C$9="Off",'Activity data'!AP50*ManureNEF*NtoN2O*kgtoGg,IF('Net zero activities &amp; levers'!$C$9="On",(('Net zero supporting data'!N159*'Net zero supporting data'!N183)+('Net zero supporting data'!N171*ManureNEF))*NtoN2O*kgtoGg,"ERROR"))</f>
        <v>0.32808998669337819</v>
      </c>
      <c r="X667" s="94">
        <f>IF('Net zero activities &amp; levers'!$C$9="Off",'Activity data'!AQ50*ManureNEF*NtoN2O*kgtoGg,IF('Net zero activities &amp; levers'!$C$9="On",(('Net zero supporting data'!O159*'Net zero supporting data'!O183)+('Net zero supporting data'!O171*ManureNEF))*NtoN2O*kgtoGg,"ERROR"))</f>
        <v>0.33056967656109465</v>
      </c>
      <c r="Y667" s="94">
        <f>IF('Net zero activities &amp; levers'!$C$9="Off",'Activity data'!AR50*ManureNEF*NtoN2O*kgtoGg,IF('Net zero activities &amp; levers'!$C$9="On",(('Net zero supporting data'!P159*'Net zero supporting data'!P183)+('Net zero supporting data'!P171*ManureNEF))*NtoN2O*kgtoGg,"ERROR"))</f>
        <v>0.33305373605499911</v>
      </c>
      <c r="Z667" s="94">
        <f>IF('Net zero activities &amp; levers'!$C$9="Off",'Activity data'!AS50*ManureNEF*NtoN2O*kgtoGg,IF('Net zero activities &amp; levers'!$C$9="On",(('Net zero supporting data'!Q159*'Net zero supporting data'!Q183)+('Net zero supporting data'!Q171*ManureNEF))*NtoN2O*kgtoGg,"ERROR"))</f>
        <v>0.33589950033387794</v>
      </c>
      <c r="AA667" s="94">
        <f>IF('Net zero activities &amp; levers'!$C$9="Off",'Activity data'!AT50*ManureNEF*NtoN2O*kgtoGg,IF('Net zero activities &amp; levers'!$C$9="On",(('Net zero supporting data'!R159*'Net zero supporting data'!R183)+('Net zero supporting data'!R171*ManureNEF))*NtoN2O*kgtoGg,"ERROR"))</f>
        <v>0.33899861761087846</v>
      </c>
      <c r="AB667" s="94">
        <f>IF('Net zero activities &amp; levers'!$C$9="Off",'Activity data'!AU50*ManureNEF*NtoN2O*kgtoGg,IF('Net zero activities &amp; levers'!$C$9="On",(('Net zero supporting data'!S159*'Net zero supporting data'!S183)+('Net zero supporting data'!S171*ManureNEF))*NtoN2O*kgtoGg,"ERROR"))</f>
        <v>0.34229003642496647</v>
      </c>
      <c r="AC667" s="94">
        <f>IF('Net zero activities &amp; levers'!$C$9="Off",'Activity data'!AV50*ManureNEF*NtoN2O*kgtoGg,IF('Net zero activities &amp; levers'!$C$9="On",(('Net zero supporting data'!T159*'Net zero supporting data'!T183)+('Net zero supporting data'!T171*ManureNEF))*NtoN2O*kgtoGg,"ERROR"))</f>
        <v>0.34559397737484987</v>
      </c>
      <c r="AD667" s="94">
        <f>IF('Net zero activities &amp; levers'!$C$9="Off",'Activity data'!AW50*ManureNEF*NtoN2O*kgtoGg,IF('Net zero activities &amp; levers'!$C$9="On",(('Net zero supporting data'!U159*'Net zero supporting data'!U183)+('Net zero supporting data'!U171*ManureNEF))*NtoN2O*kgtoGg,"ERROR"))</f>
        <v>0.3494387044260413</v>
      </c>
      <c r="AE667" s="94">
        <f>IF('Net zero activities &amp; levers'!$C$9="Off",'Activity data'!AX50*ManureNEF*NtoN2O*kgtoGg,IF('Net zero activities &amp; levers'!$C$9="On",(('Net zero supporting data'!V159*'Net zero supporting data'!V183)+('Net zero supporting data'!V171*ManureNEF))*NtoN2O*kgtoGg,"ERROR"))</f>
        <v>0.35355271502150287</v>
      </c>
      <c r="AF667" s="94">
        <f>IF('Net zero activities &amp; levers'!$C$9="Off",'Activity data'!AY50*ManureNEF*NtoN2O*kgtoGg,IF('Net zero activities &amp; levers'!$C$9="On",(('Net zero supporting data'!W159*'Net zero supporting data'!W183)+('Net zero supporting data'!W171*ManureNEF))*NtoN2O*kgtoGg,"ERROR"))</f>
        <v>0.3579372834095142</v>
      </c>
      <c r="AG667" s="94">
        <f>IF('Net zero activities &amp; levers'!$C$9="Off",'Activity data'!AZ50*ManureNEF*NtoN2O*kgtoGg,IF('Net zero activities &amp; levers'!$C$9="On",(('Net zero supporting data'!X159*'Net zero supporting data'!X183)+('Net zero supporting data'!X171*ManureNEF))*NtoN2O*kgtoGg,"ERROR"))</f>
        <v>0.36302467743009975</v>
      </c>
      <c r="AH667" s="94">
        <f>IF('Net zero activities &amp; levers'!$C$9="Off",'Activity data'!BA50*ManureNEF*NtoN2O*kgtoGg,IF('Net zero activities &amp; levers'!$C$9="On",(('Net zero supporting data'!Y159*'Net zero supporting data'!Y183)+('Net zero supporting data'!Y171*ManureNEF))*NtoN2O*kgtoGg,"ERROR"))</f>
        <v>0.36784227638665579</v>
      </c>
      <c r="AI667" s="94">
        <f>IF('Net zero activities &amp; levers'!$C$9="Off",'Activity data'!BB50*ManureNEF*NtoN2O*kgtoGg,IF('Net zero activities &amp; levers'!$C$9="On",(('Net zero supporting data'!Z159*'Net zero supporting data'!Z183)+('Net zero supporting data'!Z171*ManureNEF))*NtoN2O*kgtoGg,"ERROR"))</f>
        <v>0.37287650448591436</v>
      </c>
      <c r="AJ667" s="94">
        <f>IF('Net zero activities &amp; levers'!$C$9="Off",'Activity data'!BC50*ManureNEF*NtoN2O*kgtoGg,IF('Net zero activities &amp; levers'!$C$9="On",(('Net zero supporting data'!AA159*'Net zero supporting data'!AA183)+('Net zero supporting data'!AA171*ManureNEF))*NtoN2O*kgtoGg,"ERROR"))</f>
        <v>0.37842745808182143</v>
      </c>
      <c r="AK667" s="94">
        <f>IF('Net zero activities &amp; levers'!$C$9="Off",'Activity data'!BD50*ManureNEF*NtoN2O*kgtoGg,IF('Net zero activities &amp; levers'!$C$9="On",(('Net zero supporting data'!AB159*'Net zero supporting data'!AB183)+('Net zero supporting data'!AB171*ManureNEF))*NtoN2O*kgtoGg,"ERROR"))</f>
        <v>0.3836553772117296</v>
      </c>
      <c r="AL667" s="94">
        <f>IF('Net zero activities &amp; levers'!$C$9="Off",'Activity data'!BE50*ManureNEF*NtoN2O*kgtoGg,IF('Net zero activities &amp; levers'!$C$9="On",(('Net zero supporting data'!AC159*'Net zero supporting data'!AC183)+('Net zero supporting data'!AC171*ManureNEF))*NtoN2O*kgtoGg,"ERROR"))</f>
        <v>0.38900070458886199</v>
      </c>
      <c r="AM667" s="94">
        <f>IF('Net zero activities &amp; levers'!$C$9="Off",'Activity data'!BF50*ManureNEF*NtoN2O*kgtoGg,IF('Net zero activities &amp; levers'!$C$9="On",(('Net zero supporting data'!AD159*'Net zero supporting data'!AD183)+('Net zero supporting data'!AD171*ManureNEF))*NtoN2O*kgtoGg,"ERROR"))</f>
        <v>0.39438887912750603</v>
      </c>
      <c r="AN667" s="94">
        <f>IF('Net zero activities &amp; levers'!$C$9="Off",'Activity data'!BG50*ManureNEF*NtoN2O*kgtoGg,IF('Net zero activities &amp; levers'!$C$9="On",(('Net zero supporting data'!AE159*'Net zero supporting data'!AE183)+('Net zero supporting data'!AE171*ManureNEF))*NtoN2O*kgtoGg,"ERROR"))</f>
        <v>0.40014579596715671</v>
      </c>
      <c r="AO667" s="94">
        <f>IF('Net zero activities &amp; levers'!$C$9="Off",'Activity data'!BH50*ManureNEF*NtoN2O*kgtoGg,IF('Net zero activities &amp; levers'!$C$9="On",(('Net zero supporting data'!AF159*'Net zero supporting data'!AF183)+('Net zero supporting data'!AF171*ManureNEF))*NtoN2O*kgtoGg,"ERROR"))</f>
        <v>0.40557008813091078</v>
      </c>
      <c r="AP667" s="94">
        <f>IF('Net zero activities &amp; levers'!$C$9="Off",'Activity data'!BI50*ManureNEF*NtoN2O*kgtoGg,IF('Net zero activities &amp; levers'!$C$9="On",(('Net zero supporting data'!AG159*'Net zero supporting data'!AG183)+('Net zero supporting data'!AG171*ManureNEF))*NtoN2O*kgtoGg,"ERROR"))</f>
        <v>0.41107707279702382</v>
      </c>
      <c r="AQ667" s="94">
        <f>IF('Net zero activities &amp; levers'!$C$9="Off",'Activity data'!BJ50*ManureNEF*NtoN2O*kgtoGg,IF('Net zero activities &amp; levers'!$C$9="On",(('Net zero supporting data'!AH159*'Net zero supporting data'!AH183)+('Net zero supporting data'!AH171*ManureNEF))*NtoN2O*kgtoGg,"ERROR"))</f>
        <v>0.41676934419166684</v>
      </c>
      <c r="AR667" s="94">
        <f>IF('Net zero activities &amp; levers'!$C$9="Off",'Activity data'!BK50*ManureNEF*NtoN2O*kgtoGg,IF('Net zero activities &amp; levers'!$C$9="On",(('Net zero supporting data'!AI159*'Net zero supporting data'!AI183)+('Net zero supporting data'!AI171*ManureNEF))*NtoN2O*kgtoGg,"ERROR"))</f>
        <v>0.42267651687241276</v>
      </c>
      <c r="AS667" s="94">
        <f>IF('Net zero activities &amp; levers'!$C$9="Off",'Activity data'!BL50*ManureNEF*NtoN2O*kgtoGg,IF('Net zero activities &amp; levers'!$C$9="On",(('Net zero supporting data'!AJ159*'Net zero supporting data'!AJ183)+('Net zero supporting data'!AJ171*ManureNEF))*NtoN2O*kgtoGg,"ERROR"))</f>
        <v>0.42854568523305009</v>
      </c>
      <c r="AT667" s="94">
        <f>IF('Net zero activities &amp; levers'!$C$9="Off",'Activity data'!BM50*ManureNEF*NtoN2O*kgtoGg,IF('Net zero activities &amp; levers'!$C$9="On",(('Net zero supporting data'!AK159*'Net zero supporting data'!AK183)+('Net zero supporting data'!AK171*ManureNEF))*NtoN2O*kgtoGg,"ERROR"))</f>
        <v>0.42932836056201623</v>
      </c>
      <c r="AU667" s="94">
        <f>IF('Net zero activities &amp; levers'!$C$9="Off",'Activity data'!BN50*ManureNEF*NtoN2O*kgtoGg,IF('Net zero activities &amp; levers'!$C$9="On",(('Net zero supporting data'!AL159*'Net zero supporting data'!AL183)+('Net zero supporting data'!AL171*ManureNEF))*NtoN2O*kgtoGg,"ERROR"))</f>
        <v>0.42908292650186086</v>
      </c>
      <c r="AV667" s="94">
        <f>IF('Net zero activities &amp; levers'!$C$9="Off",'Activity data'!BO50*ManureNEF*NtoN2O*kgtoGg,IF('Net zero activities &amp; levers'!$C$9="On",(('Net zero supporting data'!AM159*'Net zero supporting data'!AM183)+('Net zero supporting data'!AM171*ManureNEF))*NtoN2O*kgtoGg,"ERROR"))</f>
        <v>0.42878500851689261</v>
      </c>
      <c r="AW667" s="94">
        <f>IF('Net zero activities &amp; levers'!$C$9="Off",'Activity data'!BP50*ManureNEF*NtoN2O*kgtoGg,IF('Net zero activities &amp; levers'!$C$9="On",(('Net zero supporting data'!AN159*'Net zero supporting data'!AN183)+('Net zero supporting data'!AN171*ManureNEF))*NtoN2O*kgtoGg,"ERROR"))</f>
        <v>0.42803713075529093</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0.95261910289076102</v>
      </c>
      <c r="P668" s="94">
        <f>IF('Net zero activities &amp; levers'!$C$9="Off",'Activity data'!AI51*ManureNEF*NtoN2O*kgtoGg,IF('Net zero activities &amp; levers'!$C$9="On",(('Net zero supporting data'!G160*'Net zero supporting data'!G183)+('Net zero supporting data'!G172*ManureNEF))*NtoN2O*kgtoGg,"ERROR"))</f>
        <v>0.954151178054501</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0.93251928660163341</v>
      </c>
      <c r="T668" s="94">
        <f>IF('Net zero activities &amp; levers'!$C$9="Off",'Activity data'!AM51*ManureNEF*NtoN2O*kgtoGg,IF('Net zero activities &amp; levers'!$C$9="On",(('Net zero supporting data'!K160*'Net zero supporting data'!K183)+('Net zero supporting data'!K172*ManureNEF))*NtoN2O*kgtoGg,"ERROR"))</f>
        <v>0.94232488021253802</v>
      </c>
      <c r="U668" s="94">
        <f>IF('Net zero activities &amp; levers'!$C$9="Off",'Activity data'!AN51*ManureNEF*NtoN2O*kgtoGg,IF('Net zero activities &amp; levers'!$C$9="On",(('Net zero supporting data'!L160*'Net zero supporting data'!L183)+('Net zero supporting data'!L172*ManureNEF))*NtoN2O*kgtoGg,"ERROR"))</f>
        <v>0.94825196630219832</v>
      </c>
      <c r="V668" s="94">
        <f>IF('Net zero activities &amp; levers'!$C$9="Off",'Activity data'!AO51*ManureNEF*NtoN2O*kgtoGg,IF('Net zero activities &amp; levers'!$C$9="On",(('Net zero supporting data'!M160*'Net zero supporting data'!M183)+('Net zero supporting data'!M172*ManureNEF))*NtoN2O*kgtoGg,"ERROR"))</f>
        <v>0.95332556309469152</v>
      </c>
      <c r="W668" s="94">
        <f>IF('Net zero activities &amp; levers'!$C$9="Off",'Activity data'!AP51*ManureNEF*NtoN2O*kgtoGg,IF('Net zero activities &amp; levers'!$C$9="On",(('Net zero supporting data'!N160*'Net zero supporting data'!N183)+('Net zero supporting data'!N172*ManureNEF))*NtoN2O*kgtoGg,"ERROR"))</f>
        <v>0.95932552908870028</v>
      </c>
      <c r="X668" s="94">
        <f>IF('Net zero activities &amp; levers'!$C$9="Off",'Activity data'!AQ51*ManureNEF*NtoN2O*kgtoGg,IF('Net zero activities &amp; levers'!$C$9="On",(('Net zero supporting data'!O160*'Net zero supporting data'!O183)+('Net zero supporting data'!O172*ManureNEF))*NtoN2O*kgtoGg,"ERROR"))</f>
        <v>0.96657606976596322</v>
      </c>
      <c r="Y668" s="94">
        <f>IF('Net zero activities &amp; levers'!$C$9="Off",'Activity data'!AR51*ManureNEF*NtoN2O*kgtoGg,IF('Net zero activities &amp; levers'!$C$9="On",(('Net zero supporting data'!P160*'Net zero supporting data'!P183)+('Net zero supporting data'!P172*ManureNEF))*NtoN2O*kgtoGg,"ERROR"))</f>
        <v>0.97383938710244966</v>
      </c>
      <c r="Z668" s="94">
        <f>IF('Net zero activities &amp; levers'!$C$9="Off",'Activity data'!AS51*ManureNEF*NtoN2O*kgtoGg,IF('Net zero activities &amp; levers'!$C$9="On",(('Net zero supporting data'!Q160*'Net zero supporting data'!Q183)+('Net zero supporting data'!Q172*ManureNEF))*NtoN2O*kgtoGg,"ERROR"))</f>
        <v>0.98216031865544018</v>
      </c>
      <c r="AA668" s="94">
        <f>IF('Net zero activities &amp; levers'!$C$9="Off",'Activity data'!AT51*ManureNEF*NtoN2O*kgtoGg,IF('Net zero activities &amp; levers'!$C$9="On",(('Net zero supporting data'!R160*'Net zero supporting data'!R183)+('Net zero supporting data'!R172*ManureNEF))*NtoN2O*kgtoGg,"ERROR"))</f>
        <v>0.99122204696793803</v>
      </c>
      <c r="AB668" s="94">
        <f>IF('Net zero activities &amp; levers'!$C$9="Off",'Activity data'!AU51*ManureNEF*NtoN2O*kgtoGg,IF('Net zero activities &amp; levers'!$C$9="On",(('Net zero supporting data'!S160*'Net zero supporting data'!S183)+('Net zero supporting data'!S172*ManureNEF))*NtoN2O*kgtoGg,"ERROR"))</f>
        <v>1.0008460593527735</v>
      </c>
      <c r="AC668" s="94">
        <f>IF('Net zero activities &amp; levers'!$C$9="Off",'Activity data'!AV51*ManureNEF*NtoN2O*kgtoGg,IF('Net zero activities &amp; levers'!$C$9="On",(('Net zero supporting data'!T160*'Net zero supporting data'!T183)+('Net zero supporting data'!T172*ManureNEF))*NtoN2O*kgtoGg,"ERROR"))</f>
        <v>1.0105066860965788</v>
      </c>
      <c r="AD668" s="94">
        <f>IF('Net zero activities &amp; levers'!$C$9="Off",'Activity data'!AW51*ManureNEF*NtoN2O*kgtoGg,IF('Net zero activities &amp; levers'!$C$9="On",(('Net zero supporting data'!U160*'Net zero supporting data'!U183)+('Net zero supporting data'!U172*ManureNEF))*NtoN2O*kgtoGg,"ERROR"))</f>
        <v>1.0217485555902457</v>
      </c>
      <c r="AE668" s="94">
        <f>IF('Net zero activities &amp; levers'!$C$9="Off",'Activity data'!AX51*ManureNEF*NtoN2O*kgtoGg,IF('Net zero activities &amp; levers'!$C$9="On",(('Net zero supporting data'!V160*'Net zero supporting data'!V183)+('Net zero supporting data'!V172*ManureNEF))*NtoN2O*kgtoGg,"ERROR"))</f>
        <v>1.0337778022946138</v>
      </c>
      <c r="AF668" s="94">
        <f>IF('Net zero activities &amp; levers'!$C$9="Off",'Activity data'!AY51*ManureNEF*NtoN2O*kgtoGg,IF('Net zero activities &amp; levers'!$C$9="On",(('Net zero supporting data'!W160*'Net zero supporting data'!W183)+('Net zero supporting data'!W172*ManureNEF))*NtoN2O*kgtoGg,"ERROR"))</f>
        <v>1.0465981520744001</v>
      </c>
      <c r="AG668" s="94">
        <f>IF('Net zero activities &amp; levers'!$C$9="Off",'Activity data'!AZ51*ManureNEF*NtoN2O*kgtoGg,IF('Net zero activities &amp; levers'!$C$9="On",(('Net zero supporting data'!X160*'Net zero supporting data'!X183)+('Net zero supporting data'!X172*ManureNEF))*NtoN2O*kgtoGg,"ERROR"))</f>
        <v>1.0614735434561009</v>
      </c>
      <c r="AH668" s="94">
        <f>IF('Net zero activities &amp; levers'!$C$9="Off",'Activity data'!BA51*ManureNEF*NtoN2O*kgtoGg,IF('Net zero activities &amp; levers'!$C$9="On",(('Net zero supporting data'!Y160*'Net zero supporting data'!Y183)+('Net zero supporting data'!Y172*ManureNEF))*NtoN2O*kgtoGg,"ERROR"))</f>
        <v>1.0755600619582779</v>
      </c>
      <c r="AI668" s="94">
        <f>IF('Net zero activities &amp; levers'!$C$9="Off",'Activity data'!BB51*ManureNEF*NtoN2O*kgtoGg,IF('Net zero activities &amp; levers'!$C$9="On",(('Net zero supporting data'!Z160*'Net zero supporting data'!Z183)+('Net zero supporting data'!Z172*ManureNEF))*NtoN2O*kgtoGg,"ERROR"))</f>
        <v>1.0902799977403717</v>
      </c>
      <c r="AJ668" s="94">
        <f>IF('Net zero activities &amp; levers'!$C$9="Off",'Activity data'!BC51*ManureNEF*NtoN2O*kgtoGg,IF('Net zero activities &amp; levers'!$C$9="On",(('Net zero supporting data'!AA160*'Net zero supporting data'!AA183)+('Net zero supporting data'!AA172*ManureNEF))*NtoN2O*kgtoGg,"ERROR"))</f>
        <v>1.1065108237677352</v>
      </c>
      <c r="AK668" s="94">
        <f>IF('Net zero activities &amp; levers'!$C$9="Off",'Activity data'!BD51*ManureNEF*NtoN2O*kgtoGg,IF('Net zero activities &amp; levers'!$C$9="On",(('Net zero supporting data'!AB160*'Net zero supporting data'!AB183)+('Net zero supporting data'!AB172*ManureNEF))*NtoN2O*kgtoGg,"ERROR"))</f>
        <v>1.1217971064607186</v>
      </c>
      <c r="AL668" s="94">
        <f>IF('Net zero activities &amp; levers'!$C$9="Off",'Activity data'!BE51*ManureNEF*NtoN2O*kgtoGg,IF('Net zero activities &amp; levers'!$C$9="On",(('Net zero supporting data'!AC160*'Net zero supporting data'!AC183)+('Net zero supporting data'!AC172*ManureNEF))*NtoN2O*kgtoGg,"ERROR"))</f>
        <v>1.137426687436051</v>
      </c>
      <c r="AM668" s="94">
        <f>IF('Net zero activities &amp; levers'!$C$9="Off",'Activity data'!BF51*ManureNEF*NtoN2O*kgtoGg,IF('Net zero activities &amp; levers'!$C$9="On",(('Net zero supporting data'!AD160*'Net zero supporting data'!AD183)+('Net zero supporting data'!AD172*ManureNEF))*NtoN2O*kgtoGg,"ERROR"))</f>
        <v>1.1531815522589683</v>
      </c>
      <c r="AN668" s="94">
        <f>IF('Net zero activities &amp; levers'!$C$9="Off",'Activity data'!BG51*ManureNEF*NtoN2O*kgtoGg,IF('Net zero activities &amp; levers'!$C$9="On",(('Net zero supporting data'!AE160*'Net zero supporting data'!AE183)+('Net zero supporting data'!AE172*ManureNEF))*NtoN2O*kgtoGg,"ERROR"))</f>
        <v>1.1700146087895202</v>
      </c>
      <c r="AO668" s="94">
        <f>IF('Net zero activities &amp; levers'!$C$9="Off",'Activity data'!BH51*ManureNEF*NtoN2O*kgtoGg,IF('Net zero activities &amp; levers'!$C$9="On",(('Net zero supporting data'!AF160*'Net zero supporting data'!AF183)+('Net zero supporting data'!AF172*ManureNEF))*NtoN2O*kgtoGg,"ERROR"))</f>
        <v>1.1858750804923284</v>
      </c>
      <c r="AP668" s="94">
        <f>IF('Net zero activities &amp; levers'!$C$9="Off",'Activity data'!BI51*ManureNEF*NtoN2O*kgtoGg,IF('Net zero activities &amp; levers'!$C$9="On",(('Net zero supporting data'!AG160*'Net zero supporting data'!AG183)+('Net zero supporting data'!AG172*ManureNEF))*NtoN2O*kgtoGg,"ERROR"))</f>
        <v>1.2019773426544453</v>
      </c>
      <c r="AQ668" s="94">
        <f>IF('Net zero activities &amp; levers'!$C$9="Off",'Activity data'!BJ51*ManureNEF*NtoN2O*kgtoGg,IF('Net zero activities &amp; levers'!$C$9="On",(('Net zero supporting data'!AH160*'Net zero supporting data'!AH183)+('Net zero supporting data'!AH172*ManureNEF))*NtoN2O*kgtoGg,"ERROR"))</f>
        <v>1.2186213777937613</v>
      </c>
      <c r="AR668" s="94">
        <f>IF('Net zero activities &amp; levers'!$C$9="Off",'Activity data'!BK51*ManureNEF*NtoN2O*kgtoGg,IF('Net zero activities &amp; levers'!$C$9="On",(('Net zero supporting data'!AI160*'Net zero supporting data'!AI183)+('Net zero supporting data'!AI172*ManureNEF))*NtoN2O*kgtoGg,"ERROR"))</f>
        <v>1.2358937780108121</v>
      </c>
      <c r="AS668" s="94">
        <f>IF('Net zero activities &amp; levers'!$C$9="Off",'Activity data'!BL51*ManureNEF*NtoN2O*kgtoGg,IF('Net zero activities &amp; levers'!$C$9="On",(('Net zero supporting data'!AJ160*'Net zero supporting data'!AJ183)+('Net zero supporting data'!AJ172*ManureNEF))*NtoN2O*kgtoGg,"ERROR"))</f>
        <v>1.2530550547069554</v>
      </c>
      <c r="AT668" s="94">
        <f>IF('Net zero activities &amp; levers'!$C$9="Off",'Activity data'!BM51*ManureNEF*NtoN2O*kgtoGg,IF('Net zero activities &amp; levers'!$C$9="On",(('Net zero supporting data'!AK160*'Net zero supporting data'!AK183)+('Net zero supporting data'!AK172*ManureNEF))*NtoN2O*kgtoGg,"ERROR"))</f>
        <v>1.2553435744866432</v>
      </c>
      <c r="AU668" s="94">
        <f>IF('Net zero activities &amp; levers'!$C$9="Off",'Activity data'!BN51*ManureNEF*NtoN2O*kgtoGg,IF('Net zero activities &amp; levers'!$C$9="On",(('Net zero supporting data'!AL160*'Net zero supporting data'!AL183)+('Net zero supporting data'!AL172*ManureNEF))*NtoN2O*kgtoGg,"ERROR"))</f>
        <v>1.2546259324702318</v>
      </c>
      <c r="AV668" s="94">
        <f>IF('Net zero activities &amp; levers'!$C$9="Off",'Activity data'!BO51*ManureNEF*NtoN2O*kgtoGg,IF('Net zero activities &amp; levers'!$C$9="On",(('Net zero supporting data'!AM160*'Net zero supporting data'!AM183)+('Net zero supporting data'!AM172*ManureNEF))*NtoN2O*kgtoGg,"ERROR"))</f>
        <v>1.2537548289920819</v>
      </c>
      <c r="AW668" s="94">
        <f>IF('Net zero activities &amp; levers'!$C$9="Off",'Activity data'!BP51*ManureNEF*NtoN2O*kgtoGg,IF('Net zero activities &amp; levers'!$C$9="On",(('Net zero supporting data'!AN160*'Net zero supporting data'!AN183)+('Net zero supporting data'!AN172*ManureNEF))*NtoN2O*kgtoGg,"ERROR"))</f>
        <v>1.2515680562820308</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5.0959750770976343E-2</v>
      </c>
      <c r="P669" s="94">
        <f>IF('Net zero activities &amp; levers'!$C$9="Off",'Activity data'!AI52*ManureNEF*NtoN2O*kgtoGg,IF('Net zero activities &amp; levers'!$C$9="On",(('Net zero supporting data'!G161*'Net zero supporting data'!G183)+('Net zero supporting data'!G173*ManureNEF))*NtoN2O*kgtoGg,"ERROR"))</f>
        <v>5.1041708153806126E-2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4.9884523930019499E-2</v>
      </c>
      <c r="T669" s="94">
        <f>IF('Net zero activities &amp; levers'!$C$9="Off",'Activity data'!AM52*ManureNEF*NtoN2O*kgtoGg,IF('Net zero activities &amp; levers'!$C$9="On",(('Net zero supporting data'!K161*'Net zero supporting data'!K183)+('Net zero supporting data'!K173*ManureNEF))*NtoN2O*kgtoGg,"ERROR"))</f>
        <v>5.0409067900486659E-2</v>
      </c>
      <c r="U669" s="94">
        <f>IF('Net zero activities &amp; levers'!$C$9="Off",'Activity data'!AN52*ManureNEF*NtoN2O*kgtoGg,IF('Net zero activities &amp; levers'!$C$9="On",(('Net zero supporting data'!L161*'Net zero supporting data'!L183)+('Net zero supporting data'!L173*ManureNEF))*NtoN2O*kgtoGg,"ERROR"))</f>
        <v>5.072613358708758E-2</v>
      </c>
      <c r="V669" s="94">
        <f>IF('Net zero activities &amp; levers'!$C$9="Off",'Activity data'!AO52*ManureNEF*NtoN2O*kgtoGg,IF('Net zero activities &amp; levers'!$C$9="On",(('Net zero supporting data'!M161*'Net zero supporting data'!M183)+('Net zero supporting data'!M173*ManureNEF))*NtoN2O*kgtoGg,"ERROR"))</f>
        <v>5.0997542408591695E-2</v>
      </c>
      <c r="W669" s="94">
        <f>IF('Net zero activities &amp; levers'!$C$9="Off",'Activity data'!AP52*ManureNEF*NtoN2O*kgtoGg,IF('Net zero activities &amp; levers'!$C$9="On",(('Net zero supporting data'!N161*'Net zero supporting data'!N183)+('Net zero supporting data'!N173*ManureNEF))*NtoN2O*kgtoGg,"ERROR"))</f>
        <v>5.1318506759150256E-2</v>
      </c>
      <c r="X669" s="94">
        <f>IF('Net zero activities &amp; levers'!$C$9="Off",'Activity data'!AQ52*ManureNEF*NtoN2O*kgtoGg,IF('Net zero activities &amp; levers'!$C$9="On",(('Net zero supporting data'!O161*'Net zero supporting data'!O183)+('Net zero supporting data'!O173*ManureNEF))*NtoN2O*kgtoGg,"ERROR"))</f>
        <v>5.1706369804040822E-2</v>
      </c>
      <c r="Y669" s="94">
        <f>IF('Net zero activities &amp; levers'!$C$9="Off",'Activity data'!AR52*ManureNEF*NtoN2O*kgtoGg,IF('Net zero activities &amp; levers'!$C$9="On",(('Net zero supporting data'!P161*'Net zero supporting data'!P183)+('Net zero supporting data'!P173*ManureNEF))*NtoN2O*kgtoGg,"ERROR"))</f>
        <v>5.2094916328160164E-2</v>
      </c>
      <c r="Z669" s="94">
        <f>IF('Net zero activities &amp; levers'!$C$9="Off",'Activity data'!AS52*ManureNEF*NtoN2O*kgtoGg,IF('Net zero activities &amp; levers'!$C$9="On",(('Net zero supporting data'!Q161*'Net zero supporting data'!Q183)+('Net zero supporting data'!Q173*ManureNEF))*NtoN2O*kgtoGg,"ERROR"))</f>
        <v>5.2540039249625817E-2</v>
      </c>
      <c r="AA669" s="94">
        <f>IF('Net zero activities &amp; levers'!$C$9="Off",'Activity data'!AT52*ManureNEF*NtoN2O*kgtoGg,IF('Net zero activities &amp; levers'!$C$9="On",(('Net zero supporting data'!R161*'Net zero supporting data'!R183)+('Net zero supporting data'!R173*ManureNEF))*NtoN2O*kgtoGg,"ERROR"))</f>
        <v>5.3024790620827475E-2</v>
      </c>
      <c r="AB669" s="94">
        <f>IF('Net zero activities &amp; levers'!$C$9="Off",'Activity data'!AU52*ManureNEF*NtoN2O*kgtoGg,IF('Net zero activities &amp; levers'!$C$9="On",(('Net zero supporting data'!S161*'Net zero supporting data'!S183)+('Net zero supporting data'!S173*ManureNEF))*NtoN2O*kgtoGg,"ERROR"))</f>
        <v>5.3539621019524863E-2</v>
      </c>
      <c r="AC669" s="94">
        <f>IF('Net zero activities &amp; levers'!$C$9="Off",'Activity data'!AV52*ManureNEF*NtoN2O*kgtoGg,IF('Net zero activities &amp; levers'!$C$9="On",(('Net zero supporting data'!T161*'Net zero supporting data'!T183)+('Net zero supporting data'!T173*ManureNEF))*NtoN2O*kgtoGg,"ERROR"))</f>
        <v>5.4056410079981292E-2</v>
      </c>
      <c r="AD669" s="94">
        <f>IF('Net zero activities &amp; levers'!$C$9="Off",'Activity data'!AW52*ManureNEF*NtoN2O*kgtoGg,IF('Net zero activities &amp; levers'!$C$9="On",(('Net zero supporting data'!U161*'Net zero supporting data'!U183)+('Net zero supporting data'!U173*ManureNEF))*NtoN2O*kgtoGg,"ERROR"))</f>
        <v>5.4657786711899185E-2</v>
      </c>
      <c r="AE669" s="94">
        <f>IF('Net zero activities &amp; levers'!$C$9="Off",'Activity data'!AX52*ManureNEF*NtoN2O*kgtoGg,IF('Net zero activities &amp; levers'!$C$9="On",(('Net zero supporting data'!V161*'Net zero supporting data'!V183)+('Net zero supporting data'!V173*ManureNEF))*NtoN2O*kgtoGg,"ERROR"))</f>
        <v>5.5301283585053436E-2</v>
      </c>
      <c r="AF669" s="94">
        <f>IF('Net zero activities &amp; levers'!$C$9="Off",'Activity data'!AY52*ManureNEF*NtoN2O*kgtoGg,IF('Net zero activities &amp; levers'!$C$9="On",(('Net zero supporting data'!W161*'Net zero supporting data'!W183)+('Net zero supporting data'!W173*ManureNEF))*NtoN2O*kgtoGg,"ERROR"))</f>
        <v>5.5987100012198469E-2</v>
      </c>
      <c r="AG669" s="94">
        <f>IF('Net zero activities &amp; levers'!$C$9="Off",'Activity data'!AZ52*ManureNEF*NtoN2O*kgtoGg,IF('Net zero activities &amp; levers'!$C$9="On",(('Net zero supporting data'!X161*'Net zero supporting data'!X183)+('Net zero supporting data'!X173*ManureNEF))*NtoN2O*kgtoGg,"ERROR"))</f>
        <v>5.678284957792927E-2</v>
      </c>
      <c r="AH669" s="94">
        <f>IF('Net zero activities &amp; levers'!$C$9="Off",'Activity data'!BA52*ManureNEF*NtoN2O*kgtoGg,IF('Net zero activities &amp; levers'!$C$9="On",(('Net zero supporting data'!Y161*'Net zero supporting data'!Y183)+('Net zero supporting data'!Y173*ManureNEF))*NtoN2O*kgtoGg,"ERROR"))</f>
        <v>5.7536398892574926E-2</v>
      </c>
      <c r="AI669" s="94">
        <f>IF('Net zero activities &amp; levers'!$C$9="Off",'Activity data'!BB52*ManureNEF*NtoN2O*kgtoGg,IF('Net zero activities &amp; levers'!$C$9="On",(('Net zero supporting data'!Z161*'Net zero supporting data'!Z183)+('Net zero supporting data'!Z173*ManureNEF))*NtoN2O*kgtoGg,"ERROR"))</f>
        <v>5.8323832460245355E-2</v>
      </c>
      <c r="AJ669" s="94">
        <f>IF('Net zero activities &amp; levers'!$C$9="Off",'Activity data'!BC52*ManureNEF*NtoN2O*kgtoGg,IF('Net zero activities &amp; levers'!$C$9="On",(('Net zero supporting data'!AA161*'Net zero supporting data'!AA183)+('Net zero supporting data'!AA173*ManureNEF))*NtoN2O*kgtoGg,"ERROR"))</f>
        <v>5.9192090137056182E-2</v>
      </c>
      <c r="AK669" s="94">
        <f>IF('Net zero activities &amp; levers'!$C$9="Off",'Activity data'!BD52*ManureNEF*NtoN2O*kgtoGg,IF('Net zero activities &amp; levers'!$C$9="On",(('Net zero supporting data'!AB161*'Net zero supporting data'!AB183)+('Net zero supporting data'!AB173*ManureNEF))*NtoN2O*kgtoGg,"ERROR"))</f>
        <v>6.0009820071177014E-2</v>
      </c>
      <c r="AL669" s="94">
        <f>IF('Net zero activities &amp; levers'!$C$9="Off",'Activity data'!BE52*ManureNEF*NtoN2O*kgtoGg,IF('Net zero activities &amp; levers'!$C$9="On",(('Net zero supporting data'!AC161*'Net zero supporting data'!AC183)+('Net zero supporting data'!AC173*ManureNEF))*NtoN2O*kgtoGg,"ERROR"))</f>
        <v>6.0845914527755479E-2</v>
      </c>
      <c r="AM669" s="94">
        <f>IF('Net zero activities &amp; levers'!$C$9="Off",'Activity data'!BF52*ManureNEF*NtoN2O*kgtoGg,IF('Net zero activities &amp; levers'!$C$9="On",(('Net zero supporting data'!AD161*'Net zero supporting data'!AD183)+('Net zero supporting data'!AD173*ManureNEF))*NtoN2O*kgtoGg,"ERROR"))</f>
        <v>6.1688710963781146E-2</v>
      </c>
      <c r="AN669" s="94">
        <f>IF('Net zero activities &amp; levers'!$C$9="Off",'Activity data'!BG52*ManureNEF*NtoN2O*kgtoGg,IF('Net zero activities &amp; levers'!$C$9="On",(('Net zero supporting data'!AE161*'Net zero supporting data'!AE183)+('Net zero supporting data'!AE173*ManureNEF))*NtoN2O*kgtoGg,"ERROR"))</f>
        <v>6.2589184576904794E-2</v>
      </c>
      <c r="AO669" s="94">
        <f>IF('Net zero activities &amp; levers'!$C$9="Off",'Activity data'!BH52*ManureNEF*NtoN2O*kgtoGg,IF('Net zero activities &amp; levers'!$C$9="On",(('Net zero supporting data'!AF161*'Net zero supporting data'!AF183)+('Net zero supporting data'!AF173*ManureNEF))*NtoN2O*kgtoGg,"ERROR"))</f>
        <v>6.3437630385552321E-2</v>
      </c>
      <c r="AP669" s="94">
        <f>IF('Net zero activities &amp; levers'!$C$9="Off",'Activity data'!BI52*ManureNEF*NtoN2O*kgtoGg,IF('Net zero activities &amp; levers'!$C$9="On",(('Net zero supporting data'!AG161*'Net zero supporting data'!AG183)+('Net zero supporting data'!AG173*ManureNEF))*NtoN2O*kgtoGg,"ERROR"))</f>
        <v>6.4299010620465072E-2</v>
      </c>
      <c r="AQ669" s="94">
        <f>IF('Net zero activities &amp; levers'!$C$9="Off",'Activity data'!BJ52*ManureNEF*NtoN2O*kgtoGg,IF('Net zero activities &amp; levers'!$C$9="On",(('Net zero supporting data'!AH161*'Net zero supporting data'!AH183)+('Net zero supporting data'!AH173*ManureNEF))*NtoN2O*kgtoGg,"ERROR"))</f>
        <v>6.5189372654933103E-2</v>
      </c>
      <c r="AR669" s="94">
        <f>IF('Net zero activities &amp; levers'!$C$9="Off",'Activity data'!BK52*ManureNEF*NtoN2O*kgtoGg,IF('Net zero activities &amp; levers'!$C$9="On",(('Net zero supporting data'!AI161*'Net zero supporting data'!AI183)+('Net zero supporting data'!AI173*ManureNEF))*NtoN2O*kgtoGg,"ERROR"))</f>
        <v>6.6113348678095415E-2</v>
      </c>
      <c r="AS669" s="94">
        <f>IF('Net zero activities &amp; levers'!$C$9="Off",'Activity data'!BL52*ManureNEF*NtoN2O*kgtoGg,IF('Net zero activities &amp; levers'!$C$9="On",(('Net zero supporting data'!AJ161*'Net zero supporting data'!AJ183)+('Net zero supporting data'!AJ173*ManureNEF))*NtoN2O*kgtoGg,"ERROR"))</f>
        <v>6.7031380219446435E-2</v>
      </c>
      <c r="AT669" s="94">
        <f>IF('Net zero activities &amp; levers'!$C$9="Off",'Activity data'!BM52*ManureNEF*NtoN2O*kgtoGg,IF('Net zero activities &amp; levers'!$C$9="On",(('Net zero supporting data'!AK161*'Net zero supporting data'!AK183)+('Net zero supporting data'!AK173*ManureNEF))*NtoN2O*kgtoGg,"ERROR"))</f>
        <v>6.7153803124103115E-2</v>
      </c>
      <c r="AU669" s="94">
        <f>IF('Net zero activities &amp; levers'!$C$9="Off",'Activity data'!BN52*ManureNEF*NtoN2O*kgtoGg,IF('Net zero activities &amp; levers'!$C$9="On",(('Net zero supporting data'!AL161*'Net zero supporting data'!AL183)+('Net zero supporting data'!AL173*ManureNEF))*NtoN2O*kgtoGg,"ERROR"))</f>
        <v>6.7115413322567416E-2</v>
      </c>
      <c r="AV669" s="94">
        <f>IF('Net zero activities &amp; levers'!$C$9="Off",'Activity data'!BO52*ManureNEF*NtoN2O*kgtoGg,IF('Net zero activities &amp; levers'!$C$9="On",(('Net zero supporting data'!AM161*'Net zero supporting data'!AM183)+('Net zero supporting data'!AM173*ManureNEF))*NtoN2O*kgtoGg,"ERROR"))</f>
        <v>6.7068814198103538E-2</v>
      </c>
      <c r="AW669" s="94">
        <f>IF('Net zero activities &amp; levers'!$C$9="Off",'Activity data'!BP52*ManureNEF*NtoN2O*kgtoGg,IF('Net zero activities &amp; levers'!$C$9="On",(('Net zero supporting data'!AN161*'Net zero supporting data'!AN183)+('Net zero supporting data'!AN173*ManureNEF))*NtoN2O*kgtoGg,"ERROR"))</f>
        <v>6.6951834187983242E-2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0.39653071954810198</v>
      </c>
      <c r="M670" s="94">
        <f>IF('Net zero activities &amp; levers'!$C$9="Off",'Activity data'!AF53*ManureNEF*NtoN2O*kgtoGg,IF('Net zero activities &amp; levers'!$C$9="On",(('Net zero supporting data'!D162*'Net zero supporting data'!D183)+('Net zero supporting data'!D174*ManureNEF))*NtoN2O*kgtoGg,"ERROR"))</f>
        <v>0.39521014945095029</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0.36459067483623864</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0.31424438153263862</v>
      </c>
      <c r="T670" s="94">
        <f>IF('Net zero activities &amp; levers'!$C$9="Off",'Activity data'!AM53*ManureNEF*NtoN2O*kgtoGg,IF('Net zero activities &amp; levers'!$C$9="On",(('Net zero supporting data'!K162*'Net zero supporting data'!K183)+('Net zero supporting data'!K174*ManureNEF))*NtoN2O*kgtoGg,"ERROR"))</f>
        <v>0.3193487027496259</v>
      </c>
      <c r="U670" s="94">
        <f>IF('Net zero activities &amp; levers'!$C$9="Off",'Activity data'!AN53*ManureNEF*NtoN2O*kgtoGg,IF('Net zero activities &amp; levers'!$C$9="On",(('Net zero supporting data'!L162*'Net zero supporting data'!L183)+('Net zero supporting data'!L174*ManureNEF))*NtoN2O*kgtoGg,"ERROR"))</f>
        <v>0.32003071631751451</v>
      </c>
      <c r="V670" s="94">
        <f>IF('Net zero activities &amp; levers'!$C$9="Off",'Activity data'!AO53*ManureNEF*NtoN2O*kgtoGg,IF('Net zero activities &amp; levers'!$C$9="On",(('Net zero supporting data'!M162*'Net zero supporting data'!M183)+('Net zero supporting data'!M174*ManureNEF))*NtoN2O*kgtoGg,"ERROR"))</f>
        <v>0.3196187643927515</v>
      </c>
      <c r="W670" s="94">
        <f>IF('Net zero activities &amp; levers'!$C$9="Off",'Activity data'!AP53*ManureNEF*NtoN2O*kgtoGg,IF('Net zero activities &amp; levers'!$C$9="On",(('Net zero supporting data'!N162*'Net zero supporting data'!N183)+('Net zero supporting data'!N174*ManureNEF))*NtoN2O*kgtoGg,"ERROR"))</f>
        <v>0.31997865239462103</v>
      </c>
      <c r="X670" s="94">
        <f>IF('Net zero activities &amp; levers'!$C$9="Off",'Activity data'!AQ53*ManureNEF*NtoN2O*kgtoGg,IF('Net zero activities &amp; levers'!$C$9="On",(('Net zero supporting data'!O162*'Net zero supporting data'!O183)+('Net zero supporting data'!O174*ManureNEF))*NtoN2O*kgtoGg,"ERROR"))</f>
        <v>0.32140590673548131</v>
      </c>
      <c r="Y670" s="94">
        <f>IF('Net zero activities &amp; levers'!$C$9="Off",'Activity data'!AR53*ManureNEF*NtoN2O*kgtoGg,IF('Net zero activities &amp; levers'!$C$9="On",(('Net zero supporting data'!P162*'Net zero supporting data'!P183)+('Net zero supporting data'!P174*ManureNEF))*NtoN2O*kgtoGg,"ERROR"))</f>
        <v>0.32327474894920888</v>
      </c>
      <c r="Z670" s="94">
        <f>IF('Net zero activities &amp; levers'!$C$9="Off",'Activity data'!AS53*ManureNEF*NtoN2O*kgtoGg,IF('Net zero activities &amp; levers'!$C$9="On",(('Net zero supporting data'!Q162*'Net zero supporting data'!Q183)+('Net zero supporting data'!Q174*ManureNEF))*NtoN2O*kgtoGg,"ERROR"))</f>
        <v>0.32596074346768161</v>
      </c>
      <c r="AA670" s="94">
        <f>IF('Net zero activities &amp; levers'!$C$9="Off",'Activity data'!AT53*ManureNEF*NtoN2O*kgtoGg,IF('Net zero activities &amp; levers'!$C$9="On",(('Net zero supporting data'!R162*'Net zero supporting data'!R183)+('Net zero supporting data'!R174*ManureNEF))*NtoN2O*kgtoGg,"ERROR"))</f>
        <v>0.32912557430500838</v>
      </c>
      <c r="AB670" s="94">
        <f>IF('Net zero activities &amp; levers'!$C$9="Off",'Activity data'!AU53*ManureNEF*NtoN2O*kgtoGg,IF('Net zero activities &amp; levers'!$C$9="On",(('Net zero supporting data'!S162*'Net zero supporting data'!S183)+('Net zero supporting data'!S174*ManureNEF))*NtoN2O*kgtoGg,"ERROR"))</f>
        <v>0.33258002079289994</v>
      </c>
      <c r="AC670" s="94">
        <f>IF('Net zero activities &amp; levers'!$C$9="Off",'Activity data'!AV53*ManureNEF*NtoN2O*kgtoGg,IF('Net zero activities &amp; levers'!$C$9="On",(('Net zero supporting data'!T162*'Net zero supporting data'!T183)+('Net zero supporting data'!T174*ManureNEF))*NtoN2O*kgtoGg,"ERROR"))</f>
        <v>0.33582115512457722</v>
      </c>
      <c r="AD670" s="94">
        <f>IF('Net zero activities &amp; levers'!$C$9="Off",'Activity data'!AW53*ManureNEF*NtoN2O*kgtoGg,IF('Net zero activities &amp; levers'!$C$9="On",(('Net zero supporting data'!U162*'Net zero supporting data'!U183)+('Net zero supporting data'!U174*ManureNEF))*NtoN2O*kgtoGg,"ERROR"))</f>
        <v>0.33789452808364595</v>
      </c>
      <c r="AE670" s="94">
        <f>IF('Net zero activities &amp; levers'!$C$9="Off",'Activity data'!AX53*ManureNEF*NtoN2O*kgtoGg,IF('Net zero activities &amp; levers'!$C$9="On",(('Net zero supporting data'!V162*'Net zero supporting data'!V183)+('Net zero supporting data'!V174*ManureNEF))*NtoN2O*kgtoGg,"ERROR"))</f>
        <v>0.3402606159138189</v>
      </c>
      <c r="AF670" s="94">
        <f>IF('Net zero activities &amp; levers'!$C$9="Off",'Activity data'!AY53*ManureNEF*NtoN2O*kgtoGg,IF('Net zero activities &amp; levers'!$C$9="On",(('Net zero supporting data'!W162*'Net zero supporting data'!W183)+('Net zero supporting data'!W174*ManureNEF))*NtoN2O*kgtoGg,"ERROR"))</f>
        <v>0.34288738971632887</v>
      </c>
      <c r="AG670" s="94">
        <f>IF('Net zero activities &amp; levers'!$C$9="Off",'Activity data'!AZ53*ManureNEF*NtoN2O*kgtoGg,IF('Net zero activities &amp; levers'!$C$9="On",(('Net zero supporting data'!X162*'Net zero supporting data'!X183)+('Net zero supporting data'!X174*ManureNEF))*NtoN2O*kgtoGg,"ERROR"))</f>
        <v>0.34681321850900065</v>
      </c>
      <c r="AH670" s="94">
        <f>IF('Net zero activities &amp; levers'!$C$9="Off",'Activity data'!BA53*ManureNEF*NtoN2O*kgtoGg,IF('Net zero activities &amp; levers'!$C$9="On",(('Net zero supporting data'!Y162*'Net zero supporting data'!Y183)+('Net zero supporting data'!Y174*ManureNEF))*NtoN2O*kgtoGg,"ERROR"))</f>
        <v>0.3495694742670416</v>
      </c>
      <c r="AI670" s="94">
        <f>IF('Net zero activities &amp; levers'!$C$9="Off",'Activity data'!BB53*ManureNEF*NtoN2O*kgtoGg,IF('Net zero activities &amp; levers'!$C$9="On",(('Net zero supporting data'!Z162*'Net zero supporting data'!Z183)+('Net zero supporting data'!Z174*ManureNEF))*NtoN2O*kgtoGg,"ERROR"))</f>
        <v>0.35276912591782955</v>
      </c>
      <c r="AJ670" s="94">
        <f>IF('Net zero activities &amp; levers'!$C$9="Off",'Activity data'!BC53*ManureNEF*NtoN2O*kgtoGg,IF('Net zero activities &amp; levers'!$C$9="On",(('Net zero supporting data'!AA162*'Net zero supporting data'!AA183)+('Net zero supporting data'!AA174*ManureNEF))*NtoN2O*kgtoGg,"ERROR"))</f>
        <v>0.35666367344072974</v>
      </c>
      <c r="AK670" s="94">
        <f>IF('Net zero activities &amp; levers'!$C$9="Off",'Activity data'!BD53*ManureNEF*NtoN2O*kgtoGg,IF('Net zero activities &amp; levers'!$C$9="On",(('Net zero supporting data'!AB162*'Net zero supporting data'!AB183)+('Net zero supporting data'!AB174*ManureNEF))*NtoN2O*kgtoGg,"ERROR"))</f>
        <v>0.35928628878412144</v>
      </c>
      <c r="AL670" s="94">
        <f>IF('Net zero activities &amp; levers'!$C$9="Off",'Activity data'!BE53*ManureNEF*NtoN2O*kgtoGg,IF('Net zero activities &amp; levers'!$C$9="On",(('Net zero supporting data'!AC162*'Net zero supporting data'!AC183)+('Net zero supporting data'!AC174*ManureNEF))*NtoN2O*kgtoGg,"ERROR"))</f>
        <v>0.36167193340892528</v>
      </c>
      <c r="AM670" s="94">
        <f>IF('Net zero activities &amp; levers'!$C$9="Off",'Activity data'!BF53*ManureNEF*NtoN2O*kgtoGg,IF('Net zero activities &amp; levers'!$C$9="On",(('Net zero supporting data'!AD162*'Net zero supporting data'!AD183)+('Net zero supporting data'!AD174*ManureNEF))*NtoN2O*kgtoGg,"ERROR"))</f>
        <v>0.36365333815275047</v>
      </c>
      <c r="AN670" s="94">
        <f>IF('Net zero activities &amp; levers'!$C$9="Off",'Activity data'!BG53*ManureNEF*NtoN2O*kgtoGg,IF('Net zero activities &amp; levers'!$C$9="On",(('Net zero supporting data'!AE162*'Net zero supporting data'!AE183)+('Net zero supporting data'!AE174*ManureNEF))*NtoN2O*kgtoGg,"ERROR"))</f>
        <v>0.36811395965213678</v>
      </c>
      <c r="AO670" s="94">
        <f>IF('Net zero activities &amp; levers'!$C$9="Off",'Activity data'!BH53*ManureNEF*NtoN2O*kgtoGg,IF('Net zero activities &amp; levers'!$C$9="On",(('Net zero supporting data'!AF162*'Net zero supporting data'!AF183)+('Net zero supporting data'!AF174*ManureNEF))*NtoN2O*kgtoGg,"ERROR"))</f>
        <v>0.37145763720927594</v>
      </c>
      <c r="AP670" s="94">
        <f>IF('Net zero activities &amp; levers'!$C$9="Off",'Activity data'!BI53*ManureNEF*NtoN2O*kgtoGg,IF('Net zero activities &amp; levers'!$C$9="On",(('Net zero supporting data'!AG162*'Net zero supporting data'!AG183)+('Net zero supporting data'!AG174*ManureNEF))*NtoN2O*kgtoGg,"ERROR"))</f>
        <v>0.37457252212059405</v>
      </c>
      <c r="AQ670" s="94">
        <f>IF('Net zero activities &amp; levers'!$C$9="Off",'Activity data'!BJ53*ManureNEF*NtoN2O*kgtoGg,IF('Net zero activities &amp; levers'!$C$9="On",(('Net zero supporting data'!AH162*'Net zero supporting data'!AH183)+('Net zero supporting data'!AH174*ManureNEF))*NtoN2O*kgtoGg,"ERROR"))</f>
        <v>0.37765900622878934</v>
      </c>
      <c r="AR670" s="94">
        <f>IF('Net zero activities &amp; levers'!$C$9="Off",'Activity data'!BK53*ManureNEF*NtoN2O*kgtoGg,IF('Net zero activities &amp; levers'!$C$9="On",(('Net zero supporting data'!AI162*'Net zero supporting data'!AI183)+('Net zero supporting data'!AI174*ManureNEF))*NtoN2O*kgtoGg,"ERROR"))</f>
        <v>0.38075946903541186</v>
      </c>
      <c r="AS670" s="94">
        <f>IF('Net zero activities &amp; levers'!$C$9="Off",'Activity data'!BL53*ManureNEF*NtoN2O*kgtoGg,IF('Net zero activities &amp; levers'!$C$9="On",(('Net zero supporting data'!AJ162*'Net zero supporting data'!AJ183)+('Net zero supporting data'!AJ174*ManureNEF))*NtoN2O*kgtoGg,"ERROR"))</f>
        <v>0.38367954492211653</v>
      </c>
      <c r="AT670" s="94">
        <f>IF('Net zero activities &amp; levers'!$C$9="Off",'Activity data'!BM53*ManureNEF*NtoN2O*kgtoGg,IF('Net zero activities &amp; levers'!$C$9="On",(('Net zero supporting data'!AK162*'Net zero supporting data'!AK183)+('Net zero supporting data'!AK174*ManureNEF))*NtoN2O*kgtoGg,"ERROR"))</f>
        <v>0.37679221645938232</v>
      </c>
      <c r="AU670" s="94">
        <f>IF('Net zero activities &amp; levers'!$C$9="Off",'Activity data'!BN53*ManureNEF*NtoN2O*kgtoGg,IF('Net zero activities &amp; levers'!$C$9="On",(('Net zero supporting data'!AL162*'Net zero supporting data'!AL183)+('Net zero supporting data'!AL174*ManureNEF))*NtoN2O*kgtoGg,"ERROR"))</f>
        <v>0.36805423943121995</v>
      </c>
      <c r="AV670" s="94">
        <f>IF('Net zero activities &amp; levers'!$C$9="Off",'Activity data'!BO53*ManureNEF*NtoN2O*kgtoGg,IF('Net zero activities &amp; levers'!$C$9="On",(('Net zero supporting data'!AM162*'Net zero supporting data'!AM183)+('Net zero supporting data'!AM174*ManureNEF))*NtoN2O*kgtoGg,"ERROR"))</f>
        <v>0.35931383793010313</v>
      </c>
      <c r="AW670" s="94">
        <f>IF('Net zero activities &amp; levers'!$C$9="Off",'Activity data'!BP53*ManureNEF*NtoN2O*kgtoGg,IF('Net zero activities &amp; levers'!$C$9="On",(('Net zero supporting data'!AN162*'Net zero supporting data'!AN183)+('Net zero supporting data'!AN174*ManureNEF))*NtoN2O*kgtoGg,"ERROR"))</f>
        <v>0.34989005084485175</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2.6602988559851242</v>
      </c>
      <c r="L671" s="22">
        <f t="shared" ref="L671:AW671" si="145">L1470</f>
        <v>2.6372269335947092</v>
      </c>
      <c r="M671" s="22">
        <f t="shared" si="145"/>
        <v>2.6284441511866348</v>
      </c>
      <c r="N671" s="22">
        <f t="shared" si="145"/>
        <v>2.5933447201068058</v>
      </c>
      <c r="O671" s="22">
        <f t="shared" si="145"/>
        <v>2.5423970387070205</v>
      </c>
      <c r="P671" s="22">
        <f t="shared" si="145"/>
        <v>2.4766546252796311</v>
      </c>
      <c r="Q671" s="22">
        <f t="shared" si="145"/>
        <v>2.4248016610449814</v>
      </c>
      <c r="R671" s="22">
        <f t="shared" si="145"/>
        <v>2.375742862022205</v>
      </c>
      <c r="S671" s="22">
        <f t="shared" si="145"/>
        <v>2.0899610190432036</v>
      </c>
      <c r="T671" s="22">
        <f t="shared" si="145"/>
        <v>2.1239085866024059</v>
      </c>
      <c r="U671" s="22">
        <f t="shared" si="145"/>
        <v>2.1284444887699916</v>
      </c>
      <c r="V671" s="22">
        <f t="shared" si="145"/>
        <v>2.1257046992460693</v>
      </c>
      <c r="W671" s="22">
        <f t="shared" si="145"/>
        <v>2.1280982246019104</v>
      </c>
      <c r="X671" s="22">
        <f t="shared" si="145"/>
        <v>2.1375905373112407</v>
      </c>
      <c r="Y671" s="22">
        <f t="shared" si="145"/>
        <v>2.150019740845075</v>
      </c>
      <c r="Z671" s="22">
        <f t="shared" si="145"/>
        <v>2.1678836205860366</v>
      </c>
      <c r="AA671" s="22">
        <f t="shared" si="145"/>
        <v>2.1889321212771828</v>
      </c>
      <c r="AB671" s="22">
        <f t="shared" si="145"/>
        <v>2.2119067834393267</v>
      </c>
      <c r="AC671" s="22">
        <f t="shared" si="145"/>
        <v>2.2334627596437397</v>
      </c>
      <c r="AD671" s="22">
        <f t="shared" si="145"/>
        <v>2.2472522461613913</v>
      </c>
      <c r="AE671" s="22">
        <f t="shared" si="145"/>
        <v>2.2629885062929995</v>
      </c>
      <c r="AF671" s="22">
        <f t="shared" si="145"/>
        <v>2.28045852381985</v>
      </c>
      <c r="AG671" s="22">
        <f t="shared" si="145"/>
        <v>2.3065682321433685</v>
      </c>
      <c r="AH671" s="22">
        <f t="shared" si="145"/>
        <v>2.3248994018677847</v>
      </c>
      <c r="AI671" s="22">
        <f t="shared" si="145"/>
        <v>2.3461794871060611</v>
      </c>
      <c r="AJ671" s="22">
        <f t="shared" si="145"/>
        <v>2.3720811515048794</v>
      </c>
      <c r="AK671" s="22">
        <f t="shared" si="145"/>
        <v>2.3895235121571221</v>
      </c>
      <c r="AL671" s="22">
        <f t="shared" si="145"/>
        <v>2.4053898396529805</v>
      </c>
      <c r="AM671" s="22">
        <f t="shared" si="145"/>
        <v>2.4185676685049868</v>
      </c>
      <c r="AN671" s="22">
        <f t="shared" si="145"/>
        <v>2.4482341497606113</v>
      </c>
      <c r="AO671" s="22">
        <f t="shared" si="145"/>
        <v>2.4704721153865608</v>
      </c>
      <c r="AP671" s="22">
        <f t="shared" si="145"/>
        <v>2.4911884381787459</v>
      </c>
      <c r="AQ671" s="22">
        <f t="shared" si="145"/>
        <v>2.5117158743116157</v>
      </c>
      <c r="AR671" s="22">
        <f t="shared" si="145"/>
        <v>2.5323362792818838</v>
      </c>
      <c r="AS671" s="22">
        <f t="shared" si="145"/>
        <v>2.5517569758305245</v>
      </c>
      <c r="AT671" s="22">
        <f t="shared" si="145"/>
        <v>2.5059510717050237</v>
      </c>
      <c r="AU671" s="22">
        <f t="shared" si="145"/>
        <v>2.4478369654636136</v>
      </c>
      <c r="AV671" s="22">
        <f t="shared" si="145"/>
        <v>2.3897067346571679</v>
      </c>
      <c r="AW671" s="22">
        <f t="shared" si="145"/>
        <v>2.3270314767452223</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0.35516571939691521</v>
      </c>
      <c r="M672" s="94">
        <f>IF('Net zero activities &amp; levers'!$C$9="Off",'Activity data'!AF55*ManureNEF*NtoN2O*kgtoGg,IF('Net zero activities &amp; levers'!$C$9="On",(('Net zero supporting data'!D163*'Net zero supporting data'!D183)+('Net zero supporting data'!D175*ManureNEF))*NtoN2O*kgtoGg,"ERROR"))</f>
        <v>0.36891582276573992</v>
      </c>
      <c r="N672" s="94">
        <f>IF('Net zero activities &amp; levers'!$C$9="Off",'Activity data'!AG55*ManureNEF*NtoN2O*kgtoGg,IF('Net zero activities &amp; levers'!$C$9="On",(('Net zero supporting data'!E163*'Net zero supporting data'!E183)+('Net zero supporting data'!E175*ManureNEF))*NtoN2O*kgtoGg,"ERROR"))</f>
        <v>0.379170347917821</v>
      </c>
      <c r="O672" s="94">
        <f>IF('Net zero activities &amp; levers'!$C$9="Off",'Activity data'!AH55*ManureNEF*NtoN2O*kgtoGg,IF('Net zero activities &amp; levers'!$C$9="On",(('Net zero supporting data'!F163*'Net zero supporting data'!F183)+('Net zero supporting data'!F175*ManureNEF))*NtoN2O*kgtoGg,"ERROR"))</f>
        <v>0.38707850955818868</v>
      </c>
      <c r="P672" s="94">
        <f>IF('Net zero activities &amp; levers'!$C$9="Off",'Activity data'!AI55*ManureNEF*NtoN2O*kgtoGg,IF('Net zero activities &amp; levers'!$C$9="On",(('Net zero supporting data'!G163*'Net zero supporting data'!G183)+('Net zero supporting data'!G175*ManureNEF))*NtoN2O*kgtoGg,"ERROR"))</f>
        <v>0.39252728601928999</v>
      </c>
      <c r="Q672" s="94">
        <f>IF('Net zero activities &amp; levers'!$C$9="Off",'Activity data'!AJ55*ManureNEF*NtoN2O*kgtoGg,IF('Net zero activities &amp; levers'!$C$9="On",(('Net zero supporting data'!H163*'Net zero supporting data'!H183)+('Net zero supporting data'!H175*ManureNEF))*NtoN2O*kgtoGg,"ERROR"))</f>
        <v>0.3999671364536494</v>
      </c>
      <c r="R672" s="94">
        <f>IF('Net zero activities &amp; levers'!$C$9="Off",'Activity data'!AK55*ManureNEF*NtoN2O*kgtoGg,IF('Net zero activities &amp; levers'!$C$9="On",(('Net zero supporting data'!I163*'Net zero supporting data'!I183)+('Net zero supporting data'!I175*ManureNEF))*NtoN2O*kgtoGg,"ERROR"))</f>
        <v>0.40776627193753157</v>
      </c>
      <c r="S672" s="94">
        <f>IF('Net zero activities &amp; levers'!$C$9="Off",'Activity data'!AL55*ManureNEF*NtoN2O*kgtoGg,IF('Net zero activities &amp; levers'!$C$9="On",(('Net zero supporting data'!J163*'Net zero supporting data'!J183)+('Net zero supporting data'!J175*ManureNEF))*NtoN2O*kgtoGg,"ERROR"))</f>
        <v>0.37321311953085867</v>
      </c>
      <c r="T672" s="94">
        <f>IF('Net zero activities &amp; levers'!$C$9="Off",'Activity data'!AM55*ManureNEF*NtoN2O*kgtoGg,IF('Net zero activities &amp; levers'!$C$9="On",(('Net zero supporting data'!K163*'Net zero supporting data'!K183)+('Net zero supporting data'!K175*ManureNEF))*NtoN2O*kgtoGg,"ERROR"))</f>
        <v>0.38841304242891805</v>
      </c>
      <c r="U672" s="94">
        <f>IF('Net zero activities &amp; levers'!$C$9="Off",'Activity data'!AN55*ManureNEF*NtoN2O*kgtoGg,IF('Net zero activities &amp; levers'!$C$9="On",(('Net zero supporting data'!L163*'Net zero supporting data'!L183)+('Net zero supporting data'!L175*ManureNEF))*NtoN2O*kgtoGg,"ERROR"))</f>
        <v>0.39849167744131536</v>
      </c>
      <c r="V672" s="94">
        <f>IF('Net zero activities &amp; levers'!$C$9="Off",'Activity data'!AO55*ManureNEF*NtoN2O*kgtoGg,IF('Net zero activities &amp; levers'!$C$9="On",(('Net zero supporting data'!M163*'Net zero supporting data'!M183)+('Net zero supporting data'!M175*ManureNEF))*NtoN2O*kgtoGg,"ERROR"))</f>
        <v>0.40731524933255242</v>
      </c>
      <c r="W672" s="94">
        <f>IF('Net zero activities &amp; levers'!$C$9="Off",'Activity data'!AP55*ManureNEF*NtoN2O*kgtoGg,IF('Net zero activities &amp; levers'!$C$9="On",(('Net zero supporting data'!N163*'Net zero supporting data'!N183)+('Net zero supporting data'!N175*ManureNEF))*NtoN2O*kgtoGg,"ERROR"))</f>
        <v>0.41722759477210569</v>
      </c>
      <c r="X672" s="94">
        <f>IF('Net zero activities &amp; levers'!$C$9="Off",'Activity data'!AQ55*ManureNEF*NtoN2O*kgtoGg,IF('Net zero activities &amp; levers'!$C$9="On",(('Net zero supporting data'!O163*'Net zero supporting data'!O183)+('Net zero supporting data'!O175*ManureNEF))*NtoN2O*kgtoGg,"ERROR"))</f>
        <v>0.42869870273452282</v>
      </c>
      <c r="Y672" s="94">
        <f>IF('Net zero activities &amp; levers'!$C$9="Off",'Activity data'!AR55*ManureNEF*NtoN2O*kgtoGg,IF('Net zero activities &amp; levers'!$C$9="On",(('Net zero supporting data'!P163*'Net zero supporting data'!P183)+('Net zero supporting data'!P175*ManureNEF))*NtoN2O*kgtoGg,"ERROR"))</f>
        <v>0.440979111565592</v>
      </c>
      <c r="Z672" s="94">
        <f>IF('Net zero activities &amp; levers'!$C$9="Off",'Activity data'!AS55*ManureNEF*NtoN2O*kgtoGg,IF('Net zero activities &amp; levers'!$C$9="On",(('Net zero supporting data'!Q163*'Net zero supporting data'!Q183)+('Net zero supporting data'!Q175*ManureNEF))*NtoN2O*kgtoGg,"ERROR"))</f>
        <v>0.45464165014975438</v>
      </c>
      <c r="AA672" s="94">
        <f>IF('Net zero activities &amp; levers'!$C$9="Off",'Activity data'!AT55*ManureNEF*NtoN2O*kgtoGg,IF('Net zero activities &amp; levers'!$C$9="On",(('Net zero supporting data'!R163*'Net zero supporting data'!R183)+('Net zero supporting data'!R175*ManureNEF))*NtoN2O*kgtoGg,"ERROR"))</f>
        <v>0.469289070926172</v>
      </c>
      <c r="AB672" s="94">
        <f>IF('Net zero activities &amp; levers'!$C$9="Off",'Activity data'!AU55*ManureNEF*NtoN2O*kgtoGg,IF('Net zero activities &amp; levers'!$C$9="On",(('Net zero supporting data'!S163*'Net zero supporting data'!S183)+('Net zero supporting data'!S175*ManureNEF))*NtoN2O*kgtoGg,"ERROR"))</f>
        <v>0.48470097215801394</v>
      </c>
      <c r="AC672" s="94">
        <f>IF('Net zero activities &amp; levers'!$C$9="Off",'Activity data'!AV55*ManureNEF*NtoN2O*kgtoGg,IF('Net zero activities &amp; levers'!$C$9="On",(('Net zero supporting data'!T163*'Net zero supporting data'!T183)+('Net zero supporting data'!T175*ManureNEF))*NtoN2O*kgtoGg,"ERROR"))</f>
        <v>0.50016699741904436</v>
      </c>
      <c r="AD672" s="94">
        <f>IF('Net zero activities &amp; levers'!$C$9="Off",'Activity data'!AW55*ManureNEF*NtoN2O*kgtoGg,IF('Net zero activities &amp; levers'!$C$9="On",(('Net zero supporting data'!U163*'Net zero supporting data'!U183)+('Net zero supporting data'!U175*ManureNEF))*NtoN2O*kgtoGg,"ERROR"))</f>
        <v>0.51994434889767294</v>
      </c>
      <c r="AE672" s="94">
        <f>IF('Net zero activities &amp; levers'!$C$9="Off",'Activity data'!AX55*ManureNEF*NtoN2O*kgtoGg,IF('Net zero activities &amp; levers'!$C$9="On",(('Net zero supporting data'!V163*'Net zero supporting data'!V183)+('Net zero supporting data'!V175*ManureNEF))*NtoN2O*kgtoGg,"ERROR"))</f>
        <v>0.5409820221595476</v>
      </c>
      <c r="AF672" s="94">
        <f>IF('Net zero activities &amp; levers'!$C$9="Off",'Activity data'!AY55*ManureNEF*NtoN2O*kgtoGg,IF('Net zero activities &amp; levers'!$C$9="On",(('Net zero supporting data'!W163*'Net zero supporting data'!W183)+('Net zero supporting data'!W175*ManureNEF))*NtoN2O*kgtoGg,"ERROR"))</f>
        <v>0.56331819030080266</v>
      </c>
      <c r="AG672" s="94">
        <f>IF('Net zero activities &amp; levers'!$C$9="Off",'Activity data'!AZ55*ManureNEF*NtoN2O*kgtoGg,IF('Net zero activities &amp; levers'!$C$9="On",(('Net zero supporting data'!X163*'Net zero supporting data'!X183)+('Net zero supporting data'!X175*ManureNEF))*NtoN2O*kgtoGg,"ERROR"))</f>
        <v>0.58880774036949401</v>
      </c>
      <c r="AH672" s="94">
        <f>IF('Net zero activities &amp; levers'!$C$9="Off",'Activity data'!BA55*ManureNEF*NtoN2O*kgtoGg,IF('Net zero activities &amp; levers'!$C$9="On",(('Net zero supporting data'!Y163*'Net zero supporting data'!Y183)+('Net zero supporting data'!Y175*ManureNEF))*NtoN2O*kgtoGg,"ERROR"))</f>
        <v>0.61339500017343807</v>
      </c>
      <c r="AI672" s="94">
        <f>IF('Net zero activities &amp; levers'!$C$9="Off",'Activity data'!BB55*ManureNEF*NtoN2O*kgtoGg,IF('Net zero activities &amp; levers'!$C$9="On",(('Net zero supporting data'!Z163*'Net zero supporting data'!Z183)+('Net zero supporting data'!Z175*ManureNEF))*NtoN2O*kgtoGg,"ERROR"))</f>
        <v>0.63986471341490092</v>
      </c>
      <c r="AJ672" s="94">
        <f>IF('Net zero activities &amp; levers'!$C$9="Off",'Activity data'!BC55*ManureNEF*NtoN2O*kgtoGg,IF('Net zero activities &amp; levers'!$C$9="On",(('Net zero supporting data'!AA163*'Net zero supporting data'!AA183)+('Net zero supporting data'!AA175*ManureNEF))*NtoN2O*kgtoGg,"ERROR"))</f>
        <v>0.66883363737205637</v>
      </c>
      <c r="AK672" s="94">
        <f>IF('Net zero activities &amp; levers'!$C$9="Off",'Activity data'!BD55*ManureNEF*NtoN2O*kgtoGg,IF('Net zero activities &amp; levers'!$C$9="On",(('Net zero supporting data'!AB163*'Net zero supporting data'!AB183)+('Net zero supporting data'!AB175*ManureNEF))*NtoN2O*kgtoGg,"ERROR"))</f>
        <v>0.69669250106616087</v>
      </c>
      <c r="AL672" s="94">
        <f>IF('Net zero activities &amp; levers'!$C$9="Off",'Activity data'!BE55*ManureNEF*NtoN2O*kgtoGg,IF('Net zero activities &amp; levers'!$C$9="On",(('Net zero supporting data'!AC163*'Net zero supporting data'!AC183)+('Net zero supporting data'!AC175*ManureNEF))*NtoN2O*kgtoGg,"ERROR"))</f>
        <v>0.72534590501203133</v>
      </c>
      <c r="AM672" s="94">
        <f>IF('Net zero activities &amp; levers'!$C$9="Off",'Activity data'!BF55*ManureNEF*NtoN2O*kgtoGg,IF('Net zero activities &amp; levers'!$C$9="On",(('Net zero supporting data'!AD163*'Net zero supporting data'!AD183)+('Net zero supporting data'!AD175*ManureNEF))*NtoN2O*kgtoGg,"ERROR"))</f>
        <v>0.75447618708840136</v>
      </c>
      <c r="AN672" s="94">
        <f>IF('Net zero activities &amp; levers'!$C$9="Off",'Activity data'!BG55*ManureNEF*NtoN2O*kgtoGg,IF('Net zero activities &amp; levers'!$C$9="On",(('Net zero supporting data'!AE163*'Net zero supporting data'!AE183)+('Net zero supporting data'!AE175*ManureNEF))*NtoN2O*kgtoGg,"ERROR"))</f>
        <v>0.78527953626699432</v>
      </c>
      <c r="AO672" s="94">
        <f>IF('Net zero activities &amp; levers'!$C$9="Off",'Activity data'!BH55*ManureNEF*NtoN2O*kgtoGg,IF('Net zero activities &amp; levers'!$C$9="On",(('Net zero supporting data'!AF163*'Net zero supporting data'!AF183)+('Net zero supporting data'!AF175*ManureNEF))*NtoN2O*kgtoGg,"ERROR"))</f>
        <v>0.81484783403237082</v>
      </c>
      <c r="AP672" s="94">
        <f>IF('Net zero activities &amp; levers'!$C$9="Off",'Activity data'!BI55*ManureNEF*NtoN2O*kgtoGg,IF('Net zero activities &amp; levers'!$C$9="On",(('Net zero supporting data'!AG163*'Net zero supporting data'!AG183)+('Net zero supporting data'!AG175*ManureNEF))*NtoN2O*kgtoGg,"ERROR"))</f>
        <v>0.84503547528450507</v>
      </c>
      <c r="AQ672" s="94">
        <f>IF('Net zero activities &amp; levers'!$C$9="Off",'Activity data'!BJ55*ManureNEF*NtoN2O*kgtoGg,IF('Net zero activities &amp; levers'!$C$9="On",(('Net zero supporting data'!AH163*'Net zero supporting data'!AH183)+('Net zero supporting data'!AH175*ManureNEF))*NtoN2O*kgtoGg,"ERROR"))</f>
        <v>0.87631983022178062</v>
      </c>
      <c r="AR672" s="94">
        <f>IF('Net zero activities &amp; levers'!$C$9="Off",'Activity data'!BK55*ManureNEF*NtoN2O*kgtoGg,IF('Net zero activities &amp; levers'!$C$9="On",(('Net zero supporting data'!AI163*'Net zero supporting data'!AI183)+('Net zero supporting data'!AI175*ManureNEF))*NtoN2O*kgtoGg,"ERROR"))</f>
        <v>0.90885513896950187</v>
      </c>
      <c r="AS672" s="94">
        <f>IF('Net zero activities &amp; levers'!$C$9="Off",'Activity data'!BL55*ManureNEF*NtoN2O*kgtoGg,IF('Net zero activities &amp; levers'!$C$9="On",(('Net zero supporting data'!AJ163*'Net zero supporting data'!AJ183)+('Net zero supporting data'!AJ175*ManureNEF))*NtoN2O*kgtoGg,"ERROR"))</f>
        <v>0.94222937960724962</v>
      </c>
      <c r="AT672" s="94">
        <f>IF('Net zero activities &amp; levers'!$C$9="Off",'Activity data'!BM55*ManureNEF*NtoN2O*kgtoGg,IF('Net zero activities &amp; levers'!$C$9="On",(('Net zero supporting data'!AK163*'Net zero supporting data'!AK183)+('Net zero supporting data'!AK175*ManureNEF))*NtoN2O*kgtoGg,"ERROR"))</f>
        <v>0.95214348685587957</v>
      </c>
      <c r="AU672" s="94">
        <f>IF('Net zero activities &amp; levers'!$C$9="Off",'Activity data'!BN55*ManureNEF*NtoN2O*kgtoGg,IF('Net zero activities &amp; levers'!$C$9="On",(('Net zero supporting data'!AL163*'Net zero supporting data'!AL183)+('Net zero supporting data'!AL175*ManureNEF))*NtoN2O*kgtoGg,"ERROR"))</f>
        <v>0.95719161531013108</v>
      </c>
      <c r="AV672" s="94">
        <f>IF('Net zero activities &amp; levers'!$C$9="Off",'Activity data'!BO55*ManureNEF*NtoN2O*kgtoGg,IF('Net zero activities &amp; levers'!$C$9="On",(('Net zero supporting data'!AM163*'Net zero supporting data'!AM183)+('Net zero supporting data'!AM175*ManureNEF))*NtoN2O*kgtoGg,"ERROR"))</f>
        <v>0.96189454806833219</v>
      </c>
      <c r="AW672" s="94">
        <f>IF('Net zero activities &amp; levers'!$C$9="Off",'Activity data'!BP55*ManureNEF*NtoN2O*kgtoGg,IF('Net zero activities &amp; levers'!$C$9="On",(('Net zero supporting data'!AN163*'Net zero supporting data'!AN183)+('Net zero supporting data'!AN175*ManureNEF))*NtoN2O*kgtoGg,"ERROR"))</f>
        <v>0.96435594361750065</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5.9533053152539019E-2</v>
      </c>
      <c r="T673" s="94">
        <f>IF('Net zero activities &amp; levers'!$C$9="Off",'Activity data'!AM56*ManureNEF*NtoN2O*kgtoGg,IF('Net zero activities &amp; levers'!$C$9="On",(('Net zero supporting data'!K164*'Net zero supporting data'!K183)+('Net zero supporting data'!K176*ManureNEF))*NtoN2O*kgtoGg,"ERROR"))</f>
        <v>5.9622626433628173E-2</v>
      </c>
      <c r="U673" s="94">
        <f>IF('Net zero activities &amp; levers'!$C$9="Off",'Activity data'!AN56*ManureNEF*NtoN2O*kgtoGg,IF('Net zero activities &amp; levers'!$C$9="On",(('Net zero supporting data'!L164*'Net zero supporting data'!L183)+('Net zero supporting data'!L176*ManureNEF))*NtoN2O*kgtoGg,"ERROR"))</f>
        <v>5.9722199774339783E-2</v>
      </c>
      <c r="V673" s="94">
        <f>IF('Net zero activities &amp; levers'!$C$9="Off",'Activity data'!AO56*ManureNEF*NtoN2O*kgtoGg,IF('Net zero activities &amp; levers'!$C$9="On",(('Net zero supporting data'!M164*'Net zero supporting data'!M183)+('Net zero supporting data'!M176*ManureNEF))*NtoN2O*kgtoGg,"ERROR"))</f>
        <v>5.983442272336837E-2</v>
      </c>
      <c r="W673" s="94">
        <f>IF('Net zero activities &amp; levers'!$C$9="Off",'Activity data'!AP56*ManureNEF*NtoN2O*kgtoGg,IF('Net zero activities &amp; levers'!$C$9="On",(('Net zero supporting data'!N164*'Net zero supporting data'!N183)+('Net zero supporting data'!N176*ManureNEF))*NtoN2O*kgtoGg,"ERROR"))</f>
        <v>5.9960597156867579E-2</v>
      </c>
      <c r="X673" s="94">
        <f>IF('Net zero activities &amp; levers'!$C$9="Off",'Activity data'!AQ56*ManureNEF*NtoN2O*kgtoGg,IF('Net zero activities &amp; levers'!$C$9="On",(('Net zero supporting data'!O164*'Net zero supporting data'!O183)+('Net zero supporting data'!O176*ManureNEF))*NtoN2O*kgtoGg,"ERROR"))</f>
        <v>6.0100418807922086E-2</v>
      </c>
      <c r="Y673" s="94">
        <f>IF('Net zero activities &amp; levers'!$C$9="Off",'Activity data'!AR56*ManureNEF*NtoN2O*kgtoGg,IF('Net zero activities &amp; levers'!$C$9="On",(('Net zero supporting data'!P164*'Net zero supporting data'!P183)+('Net zero supporting data'!P176*ManureNEF))*NtoN2O*kgtoGg,"ERROR"))</f>
        <v>6.0186384074546649E-2</v>
      </c>
      <c r="Z673" s="94">
        <f>IF('Net zero activities &amp; levers'!$C$9="Off",'Activity data'!AS56*ManureNEF*NtoN2O*kgtoGg,IF('Net zero activities &amp; levers'!$C$9="On",(('Net zero supporting data'!Q164*'Net zero supporting data'!Q183)+('Net zero supporting data'!Q176*ManureNEF))*NtoN2O*kgtoGg,"ERROR"))</f>
        <v>6.0283905469555747E-2</v>
      </c>
      <c r="AA673" s="94">
        <f>IF('Net zero activities &amp; levers'!$C$9="Off",'Activity data'!AT56*ManureNEF*NtoN2O*kgtoGg,IF('Net zero activities &amp; levers'!$C$9="On",(('Net zero supporting data'!R164*'Net zero supporting data'!R183)+('Net zero supporting data'!R176*ManureNEF))*NtoN2O*kgtoGg,"ERROR"))</f>
        <v>6.0392101130913527E-2</v>
      </c>
      <c r="AB673" s="94">
        <f>IF('Net zero activities &amp; levers'!$C$9="Off",'Activity data'!AU56*ManureNEF*NtoN2O*kgtoGg,IF('Net zero activities &amp; levers'!$C$9="On",(('Net zero supporting data'!S164*'Net zero supporting data'!S183)+('Net zero supporting data'!S176*ManureNEF))*NtoN2O*kgtoGg,"ERROR"))</f>
        <v>6.0510302677043659E-2</v>
      </c>
      <c r="AC673" s="94">
        <f>IF('Net zero activities &amp; levers'!$C$9="Off",'Activity data'!AV56*ManureNEF*NtoN2O*kgtoGg,IF('Net zero activities &amp; levers'!$C$9="On",(('Net zero supporting data'!T164*'Net zero supporting data'!T183)+('Net zero supporting data'!T176*ManureNEF))*NtoN2O*kgtoGg,"ERROR"))</f>
        <v>6.0637484104422316E-2</v>
      </c>
      <c r="AD673" s="94">
        <f>IF('Net zero activities &amp; levers'!$C$9="Off",'Activity data'!AW56*ManureNEF*NtoN2O*kgtoGg,IF('Net zero activities &amp; levers'!$C$9="On",(('Net zero supporting data'!U164*'Net zero supporting data'!U183)+('Net zero supporting data'!U176*ManureNEF))*NtoN2O*kgtoGg,"ERROR"))</f>
        <v>6.0722267332521125E-2</v>
      </c>
      <c r="AE673" s="94">
        <f>IF('Net zero activities &amp; levers'!$C$9="Off",'Activity data'!AX56*ManureNEF*NtoN2O*kgtoGg,IF('Net zero activities &amp; levers'!$C$9="On",(('Net zero supporting data'!V164*'Net zero supporting data'!V183)+('Net zero supporting data'!V176*ManureNEF))*NtoN2O*kgtoGg,"ERROR"))</f>
        <v>6.0815693530942252E-2</v>
      </c>
      <c r="AF673" s="94">
        <f>IF('Net zero activities &amp; levers'!$C$9="Off",'Activity data'!AY56*ManureNEF*NtoN2O*kgtoGg,IF('Net zero activities &amp; levers'!$C$9="On",(('Net zero supporting data'!W164*'Net zero supporting data'!W183)+('Net zero supporting data'!W176*ManureNEF))*NtoN2O*kgtoGg,"ERROR"))</f>
        <v>6.0917438947275838E-2</v>
      </c>
      <c r="AG673" s="94">
        <f>IF('Net zero activities &amp; levers'!$C$9="Off",'Activity data'!AZ56*ManureNEF*NtoN2O*kgtoGg,IF('Net zero activities &amp; levers'!$C$9="On",(('Net zero supporting data'!X164*'Net zero supporting data'!X183)+('Net zero supporting data'!X176*ManureNEF))*NtoN2O*kgtoGg,"ERROR"))</f>
        <v>6.1028672702169356E-2</v>
      </c>
      <c r="AH673" s="94">
        <f>IF('Net zero activities &amp; levers'!$C$9="Off",'Activity data'!BA56*ManureNEF*NtoN2O*kgtoGg,IF('Net zero activities &amp; levers'!$C$9="On",(('Net zero supporting data'!Y164*'Net zero supporting data'!Y183)+('Net zero supporting data'!Y176*ManureNEF))*NtoN2O*kgtoGg,"ERROR"))</f>
        <v>6.1145817503656337E-2</v>
      </c>
      <c r="AI673" s="94">
        <f>IF('Net zero activities &amp; levers'!$C$9="Off",'Activity data'!BB56*ManureNEF*NtoN2O*kgtoGg,IF('Net zero activities &amp; levers'!$C$9="On",(('Net zero supporting data'!Z164*'Net zero supporting data'!Z183)+('Net zero supporting data'!Z176*ManureNEF))*NtoN2O*kgtoGg,"ERROR"))</f>
        <v>6.1220417018935484E-2</v>
      </c>
      <c r="AJ673" s="94">
        <f>IF('Net zero activities &amp; levers'!$C$9="Off",'Activity data'!BC56*ManureNEF*NtoN2O*kgtoGg,IF('Net zero activities &amp; levers'!$C$9="On",(('Net zero supporting data'!AA164*'Net zero supporting data'!AA183)+('Net zero supporting data'!AA176*ManureNEF))*NtoN2O*kgtoGg,"ERROR"))</f>
        <v>6.1302728119439355E-2</v>
      </c>
      <c r="AK673" s="94">
        <f>IF('Net zero activities &amp; levers'!$C$9="Off",'Activity data'!BD56*ManureNEF*NtoN2O*kgtoGg,IF('Net zero activities &amp; levers'!$C$9="On",(('Net zero supporting data'!AB164*'Net zero supporting data'!AB183)+('Net zero supporting data'!AB176*ManureNEF))*NtoN2O*kgtoGg,"ERROR"))</f>
        <v>6.1389674469168841E-2</v>
      </c>
      <c r="AL673" s="94">
        <f>IF('Net zero activities &amp; levers'!$C$9="Off",'Activity data'!BE56*ManureNEF*NtoN2O*kgtoGg,IF('Net zero activities &amp; levers'!$C$9="On",(('Net zero supporting data'!AC164*'Net zero supporting data'!AC183)+('Net zero supporting data'!AC176*ManureNEF))*NtoN2O*kgtoGg,"ERROR"))</f>
        <v>6.1482543590372467E-2</v>
      </c>
      <c r="AM673" s="94">
        <f>IF('Net zero activities &amp; levers'!$C$9="Off",'Activity data'!BF56*ManureNEF*NtoN2O*kgtoGg,IF('Net zero activities &amp; levers'!$C$9="On",(('Net zero supporting data'!AD164*'Net zero supporting data'!AD183)+('Net zero supporting data'!AD176*ManureNEF))*NtoN2O*kgtoGg,"ERROR"))</f>
        <v>6.1580890323504577E-2</v>
      </c>
      <c r="AN673" s="94">
        <f>IF('Net zero activities &amp; levers'!$C$9="Off",'Activity data'!BG56*ManureNEF*NtoN2O*kgtoGg,IF('Net zero activities &amp; levers'!$C$9="On",(('Net zero supporting data'!AE164*'Net zero supporting data'!AE183)+('Net zero supporting data'!AE176*ManureNEF))*NtoN2O*kgtoGg,"ERROR"))</f>
        <v>6.1639213186725099E-2</v>
      </c>
      <c r="AO673" s="94">
        <f>IF('Net zero activities &amp; levers'!$C$9="Off",'Activity data'!BH56*ManureNEF*NtoN2O*kgtoGg,IF('Net zero activities &amp; levers'!$C$9="On",(('Net zero supporting data'!AF164*'Net zero supporting data'!AF183)+('Net zero supporting data'!AF176*ManureNEF))*NtoN2O*kgtoGg,"ERROR"))</f>
        <v>6.1701105053193442E-2</v>
      </c>
      <c r="AP673" s="94">
        <f>IF('Net zero activities &amp; levers'!$C$9="Off",'Activity data'!BI56*ManureNEF*NtoN2O*kgtoGg,IF('Net zero activities &amp; levers'!$C$9="On",(('Net zero supporting data'!AG164*'Net zero supporting data'!AG183)+('Net zero supporting data'!AG176*ManureNEF))*NtoN2O*kgtoGg,"ERROR"))</f>
        <v>6.1767811324277284E-2</v>
      </c>
      <c r="AQ673" s="94">
        <f>IF('Net zero activities &amp; levers'!$C$9="Off",'Activity data'!BJ56*ManureNEF*NtoN2O*kgtoGg,IF('Net zero activities &amp; levers'!$C$9="On",(('Net zero supporting data'!AH164*'Net zero supporting data'!AH183)+('Net zero supporting data'!AH176*ManureNEF))*NtoN2O*kgtoGg,"ERROR"))</f>
        <v>6.1839527340479886E-2</v>
      </c>
      <c r="AR673" s="94">
        <f>IF('Net zero activities &amp; levers'!$C$9="Off",'Activity data'!BK56*ManureNEF*NtoN2O*kgtoGg,IF('Net zero activities &amp; levers'!$C$9="On",(('Net zero supporting data'!AI164*'Net zero supporting data'!AI183)+('Net zero supporting data'!AI176*ManureNEF))*NtoN2O*kgtoGg,"ERROR"))</f>
        <v>6.1916211063779515E-2</v>
      </c>
      <c r="AS673" s="94">
        <f>IF('Net zero activities &amp; levers'!$C$9="Off",'Activity data'!BL56*ManureNEF*NtoN2O*kgtoGg,IF('Net zero activities &amp; levers'!$C$9="On",(('Net zero supporting data'!AJ164*'Net zero supporting data'!AJ183)+('Net zero supporting data'!AJ176*ManureNEF))*NtoN2O*kgtoGg,"ERROR"))</f>
        <v>6.1949982934671022E-2</v>
      </c>
      <c r="AT673" s="94">
        <f>IF('Net zero activities &amp; levers'!$C$9="Off",'Activity data'!BM56*ManureNEF*NtoN2O*kgtoGg,IF('Net zero activities &amp; levers'!$C$9="On",(('Net zero supporting data'!AK164*'Net zero supporting data'!AK183)+('Net zero supporting data'!AK176*ManureNEF))*NtoN2O*kgtoGg,"ERROR"))</f>
        <v>6.1970279607974715E-2</v>
      </c>
      <c r="AU673" s="94">
        <f>IF('Net zero activities &amp; levers'!$C$9="Off",'Activity data'!BN56*ManureNEF*NtoN2O*kgtoGg,IF('Net zero activities &amp; levers'!$C$9="On",(('Net zero supporting data'!AL164*'Net zero supporting data'!AL183)+('Net zero supporting data'!AL176*ManureNEF))*NtoN2O*kgtoGg,"ERROR"))</f>
        <v>6.19907354661028E-2</v>
      </c>
      <c r="AV673" s="94">
        <f>IF('Net zero activities &amp; levers'!$C$9="Off",'Activity data'!BO56*ManureNEF*NtoN2O*kgtoGg,IF('Net zero activities &amp; levers'!$C$9="On",(('Net zero supporting data'!AM164*'Net zero supporting data'!AM183)+('Net zero supporting data'!AM176*ManureNEF))*NtoN2O*kgtoGg,"ERROR"))</f>
        <v>6.2014540117516635E-2</v>
      </c>
      <c r="AW673" s="94">
        <f>IF('Net zero activities &amp; levers'!$C$9="Off",'Activity data'!BP56*ManureNEF*NtoN2O*kgtoGg,IF('Net zero activities &amp; levers'!$C$9="On",(('Net zero supporting data'!AN164*'Net zero supporting data'!AN183)+('Net zero supporting data'!AN176*ManureNEF))*NtoN2O*kgtoGg,"ERROR"))</f>
        <v>6.2040237192478087E-2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4.8451812868114626E-2</v>
      </c>
      <c r="T674" s="22">
        <f t="shared" si="146"/>
        <v>4.8524713343119572E-2</v>
      </c>
      <c r="U674" s="22">
        <f t="shared" si="146"/>
        <v>4.8605752507337306E-2</v>
      </c>
      <c r="V674" s="22">
        <f t="shared" si="146"/>
        <v>4.8697086733248914E-2</v>
      </c>
      <c r="W674" s="22">
        <f t="shared" si="146"/>
        <v>4.8799775571077862E-2</v>
      </c>
      <c r="X674" s="22">
        <f t="shared" si="146"/>
        <v>4.8913571388914487E-2</v>
      </c>
      <c r="Y674" s="22">
        <f t="shared" si="146"/>
        <v>4.8983535430586901E-2</v>
      </c>
      <c r="Z674" s="22">
        <f t="shared" si="146"/>
        <v>4.9062904589926196E-2</v>
      </c>
      <c r="AA674" s="22">
        <f t="shared" si="146"/>
        <v>4.9150961151107717E-2</v>
      </c>
      <c r="AB674" s="22">
        <f t="shared" si="146"/>
        <v>4.9247161142382222E-2</v>
      </c>
      <c r="AC674" s="22">
        <f t="shared" si="146"/>
        <v>4.9350669536347196E-2</v>
      </c>
      <c r="AD674" s="22">
        <f t="shared" si="146"/>
        <v>4.9419671559335535E-2</v>
      </c>
      <c r="AE674" s="22">
        <f t="shared" si="146"/>
        <v>4.9495707785317124E-2</v>
      </c>
      <c r="AF674" s="22">
        <f t="shared" si="146"/>
        <v>4.9578514723838341E-2</v>
      </c>
      <c r="AG674" s="22">
        <f t="shared" si="146"/>
        <v>4.9669043880186323E-2</v>
      </c>
      <c r="AH674" s="22">
        <f t="shared" si="146"/>
        <v>4.9764383824965848E-2</v>
      </c>
      <c r="AI674" s="22">
        <f t="shared" si="146"/>
        <v>4.9825097690003088E-2</v>
      </c>
      <c r="AJ674" s="22">
        <f t="shared" si="146"/>
        <v>4.9892087737168356E-2</v>
      </c>
      <c r="AK674" s="22">
        <f t="shared" si="146"/>
        <v>4.9962850247128418E-2</v>
      </c>
      <c r="AL674" s="22">
        <f t="shared" si="146"/>
        <v>5.0038433087979103E-2</v>
      </c>
      <c r="AM674" s="22">
        <f t="shared" si="146"/>
        <v>5.0118473960361357E-2</v>
      </c>
      <c r="AN674" s="22">
        <f t="shared" si="146"/>
        <v>5.0165940843127331E-2</v>
      </c>
      <c r="AO674" s="22">
        <f t="shared" si="146"/>
        <v>5.0216312409398237E-2</v>
      </c>
      <c r="AP674" s="22">
        <f t="shared" si="146"/>
        <v>5.0270602246598461E-2</v>
      </c>
      <c r="AQ674" s="22">
        <f t="shared" si="146"/>
        <v>5.0328969335344809E-2</v>
      </c>
      <c r="AR674" s="22">
        <f t="shared" si="146"/>
        <v>5.0391379462401874E-2</v>
      </c>
      <c r="AS674" s="22">
        <f t="shared" si="146"/>
        <v>5.0418865174657372E-2</v>
      </c>
      <c r="AT674" s="22">
        <f t="shared" si="146"/>
        <v>5.0435383907775841E-2</v>
      </c>
      <c r="AU674" s="22">
        <f t="shared" si="146"/>
        <v>5.0452032195703198E-2</v>
      </c>
      <c r="AV674" s="22">
        <f t="shared" si="146"/>
        <v>5.0471405946159772E-2</v>
      </c>
      <c r="AW674" s="22">
        <f t="shared" si="146"/>
        <v>5.0492319872144718E-2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7.2140927380493743E-3</v>
      </c>
      <c r="L675" s="94">
        <f>IF('Net zero activities &amp; levers'!$C$9="Off",'Activity data'!AE58*ManureNEF*NtoN2O*kgtoGg,IF('Net zero activities &amp; levers'!$C$9="On",(('Net zero supporting data'!C165*'Net zero supporting data'!C183)+('Net zero supporting data'!C177*ManureNEF))*NtoN2O*kgtoGg,"ERROR"))</f>
        <v>7.2328458969643629E-3</v>
      </c>
      <c r="M675" s="94">
        <f>IF('Net zero activities &amp; levers'!$C$9="Off",'Activity data'!AF58*ManureNEF*NtoN2O*kgtoGg,IF('Net zero activities &amp; levers'!$C$9="On",(('Net zero supporting data'!D165*'Net zero supporting data'!D183)+('Net zero supporting data'!D177*ManureNEF))*NtoN2O*kgtoGg,"ERROR"))</f>
        <v>7.2587152169743159E-3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7.4155715935563127E-3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7.5086060518870686E-3</v>
      </c>
      <c r="T675" s="94">
        <f>IF('Net zero activities &amp; levers'!$C$9="Off",'Activity data'!AM58*ManureNEF*NtoN2O*kgtoGg,IF('Net zero activities &amp; levers'!$C$9="On",(('Net zero supporting data'!K165*'Net zero supporting data'!K183)+('Net zero supporting data'!K177*ManureNEF))*NtoN2O*kgtoGg,"ERROR"))</f>
        <v>7.5302183985576495E-3</v>
      </c>
      <c r="U675" s="94">
        <f>IF('Net zero activities &amp; levers'!$C$9="Off",'Activity data'!AN58*ManureNEF*NtoN2O*kgtoGg,IF('Net zero activities &amp; levers'!$C$9="On",(('Net zero supporting data'!L165*'Net zero supporting data'!L183)+('Net zero supporting data'!L177*ManureNEF))*NtoN2O*kgtoGg,"ERROR"))</f>
        <v>7.5531198022373361E-3</v>
      </c>
      <c r="V675" s="94">
        <f>IF('Net zero activities &amp; levers'!$C$9="Off",'Activity data'!AO58*ManureNEF*NtoN2O*kgtoGg,IF('Net zero activities &amp; levers'!$C$9="On",(('Net zero supporting data'!M165*'Net zero supporting data'!M183)+('Net zero supporting data'!M177*ManureNEF))*NtoN2O*kgtoGg,"ERROR"))</f>
        <v>7.5778528986263022E-3</v>
      </c>
      <c r="W675" s="94">
        <f>IF('Net zero activities &amp; levers'!$C$9="Off",'Activity data'!AP58*ManureNEF*NtoN2O*kgtoGg,IF('Net zero activities &amp; levers'!$C$9="On",(('Net zero supporting data'!N165*'Net zero supporting data'!N183)+('Net zero supporting data'!N177*ManureNEF))*NtoN2O*kgtoGg,"ERROR"))</f>
        <v>7.6046941828391288E-3</v>
      </c>
      <c r="X675" s="94">
        <f>IF('Net zero activities &amp; levers'!$C$9="Off",'Activity data'!AQ58*ManureNEF*NtoN2O*kgtoGg,IF('Net zero activities &amp; levers'!$C$9="On",(('Net zero supporting data'!O165*'Net zero supporting data'!O183)+('Net zero supporting data'!O177*ManureNEF))*NtoN2O*kgtoGg,"ERROR"))</f>
        <v>7.63360928511267E-3</v>
      </c>
      <c r="Y675" s="94">
        <f>IF('Net zero activities &amp; levers'!$C$9="Off",'Activity data'!AR58*ManureNEF*NtoN2O*kgtoGg,IF('Net zero activities &amp; levers'!$C$9="On",(('Net zero supporting data'!P165*'Net zero supporting data'!P183)+('Net zero supporting data'!P177*ManureNEF))*NtoN2O*kgtoGg,"ERROR"))</f>
        <v>7.6518706820358868E-3</v>
      </c>
      <c r="Z675" s="94">
        <f>IF('Net zero activities &amp; levers'!$C$9="Off",'Activity data'!AS58*ManureNEF*NtoN2O*kgtoGg,IF('Net zero activities &amp; levers'!$C$9="On",(('Net zero supporting data'!Q165*'Net zero supporting data'!Q183)+('Net zero supporting data'!Q177*ManureNEF))*NtoN2O*kgtoGg,"ERROR"))</f>
        <v>7.6719056460518853E-3</v>
      </c>
      <c r="AA675" s="94">
        <f>IF('Net zero activities &amp; levers'!$C$9="Off",'Activity data'!AT58*ManureNEF*NtoN2O*kgtoGg,IF('Net zero activities &amp; levers'!$C$9="On",(('Net zero supporting data'!R165*'Net zero supporting data'!R183)+('Net zero supporting data'!R177*ManureNEF))*NtoN2O*kgtoGg,"ERROR"))</f>
        <v>7.6935629291402302E-3</v>
      </c>
      <c r="AB675" s="94">
        <f>IF('Net zero activities &amp; levers'!$C$9="Off",'Activity data'!AU58*ManureNEF*NtoN2O*kgtoGg,IF('Net zero activities &amp; levers'!$C$9="On",(('Net zero supporting data'!S165*'Net zero supporting data'!S183)+('Net zero supporting data'!S177*ManureNEF))*NtoN2O*kgtoGg,"ERROR"))</f>
        <v>7.7167304504399828E-3</v>
      </c>
      <c r="AC675" s="94">
        <f>IF('Net zero activities &amp; levers'!$C$9="Off",'Activity data'!AV58*ManureNEF*NtoN2O*kgtoGg,IF('Net zero activities &amp; levers'!$C$9="On",(('Net zero supporting data'!T165*'Net zero supporting data'!T183)+('Net zero supporting data'!T177*ManureNEF))*NtoN2O*kgtoGg,"ERROR"))</f>
        <v>7.7412282077326386E-3</v>
      </c>
      <c r="AD675" s="94">
        <f>IF('Net zero activities &amp; levers'!$C$9="Off",'Activity data'!AW58*ManureNEF*NtoN2O*kgtoGg,IF('Net zero activities &amp; levers'!$C$9="On",(('Net zero supporting data'!U165*'Net zero supporting data'!U183)+('Net zero supporting data'!U177*ManureNEF))*NtoN2O*kgtoGg,"ERROR"))</f>
        <v>7.7574695759522879E-3</v>
      </c>
      <c r="AE675" s="94">
        <f>IF('Net zero activities &amp; levers'!$C$9="Off",'Activity data'!AX58*ManureNEF*NtoN2O*kgtoGg,IF('Net zero activities &amp; levers'!$C$9="On",(('Net zero supporting data'!V165*'Net zero supporting data'!V183)+('Net zero supporting data'!V177*ManureNEF))*NtoN2O*kgtoGg,"ERROR"))</f>
        <v>7.7750387618441127E-3</v>
      </c>
      <c r="AF675" s="94">
        <f>IF('Net zero activities &amp; levers'!$C$9="Off",'Activity data'!AY58*ManureNEF*NtoN2O*kgtoGg,IF('Net zero activities &amp; levers'!$C$9="On",(('Net zero supporting data'!W165*'Net zero supporting data'!W183)+('Net zero supporting data'!W177*ManureNEF))*NtoN2O*kgtoGg,"ERROR"))</f>
        <v>7.7938832208585716E-3</v>
      </c>
      <c r="AG675" s="94">
        <f>IF('Net zero activities &amp; levers'!$C$9="Off",'Activity data'!AZ58*ManureNEF*NtoN2O*kgtoGg,IF('Net zero activities &amp; levers'!$C$9="On",(('Net zero supporting data'!X165*'Net zero supporting data'!X183)+('Net zero supporting data'!X177*ManureNEF))*NtoN2O*kgtoGg,"ERROR"))</f>
        <v>7.8142269323919957E-3</v>
      </c>
      <c r="AH675" s="94">
        <f>IF('Net zero activities &amp; levers'!$C$9="Off",'Activity data'!BA58*ManureNEF*NtoN2O*kgtoGg,IF('Net zero activities &amp; levers'!$C$9="On",(('Net zero supporting data'!Y165*'Net zero supporting data'!Y183)+('Net zero supporting data'!Y177*ManureNEF))*NtoN2O*kgtoGg,"ERROR"))</f>
        <v>7.8354114800063077E-3</v>
      </c>
      <c r="AI675" s="94">
        <f>IF('Net zero activities &amp; levers'!$C$9="Off",'Activity data'!BB58*ManureNEF*NtoN2O*kgtoGg,IF('Net zero activities &amp; levers'!$C$9="On",(('Net zero supporting data'!Z165*'Net zero supporting data'!Z183)+('Net zero supporting data'!Z177*ManureNEF))*NtoN2O*kgtoGg,"ERROR"))</f>
        <v>7.8484807490541032E-3</v>
      </c>
      <c r="AJ675" s="94">
        <f>IF('Net zero activities &amp; levers'!$C$9="Off",'Activity data'!BC58*ManureNEF*NtoN2O*kgtoGg,IF('Net zero activities &amp; levers'!$C$9="On",(('Net zero supporting data'!AA165*'Net zero supporting data'!AA183)+('Net zero supporting data'!AA177*ManureNEF))*NtoN2O*kgtoGg,"ERROR"))</f>
        <v>7.8627709579553399E-3</v>
      </c>
      <c r="AK675" s="94">
        <f>IF('Net zero activities &amp; levers'!$C$9="Off",'Activity data'!BD58*ManureNEF*NtoN2O*kgtoGg,IF('Net zero activities &amp; levers'!$C$9="On",(('Net zero supporting data'!AB165*'Net zero supporting data'!AB183)+('Net zero supporting data'!AB177*ManureNEF))*NtoN2O*kgtoGg,"ERROR"))</f>
        <v>7.8777182590411693E-3</v>
      </c>
      <c r="AL675" s="94">
        <f>IF('Net zero activities &amp; levers'!$C$9="Off",'Activity data'!BE58*ManureNEF*NtoN2O*kgtoGg,IF('Net zero activities &amp; levers'!$C$9="On",(('Net zero supporting data'!AC165*'Net zero supporting data'!AC183)+('Net zero supporting data'!AC177*ManureNEF))*NtoN2O*kgtoGg,"ERROR"))</f>
        <v>7.8935651065519113E-3</v>
      </c>
      <c r="AM675" s="94">
        <f>IF('Net zero activities &amp; levers'!$C$9="Off",'Activity data'!BF58*ManureNEF*NtoN2O*kgtoGg,IF('Net zero activities &amp; levers'!$C$9="On",(('Net zero supporting data'!AD165*'Net zero supporting data'!AD183)+('Net zero supporting data'!AD177*ManureNEF))*NtoN2O*kgtoGg,"ERROR"))</f>
        <v>7.9102334488757396E-3</v>
      </c>
      <c r="AN675" s="94">
        <f>IF('Net zero activities &amp; levers'!$C$9="Off",'Activity data'!BG58*ManureNEF*NtoN2O*kgtoGg,IF('Net zero activities &amp; levers'!$C$9="On",(('Net zero supporting data'!AE165*'Net zero supporting data'!AE183)+('Net zero supporting data'!AE177*ManureNEF))*NtoN2O*kgtoGg,"ERROR"))</f>
        <v>7.9193860887941704E-3</v>
      </c>
      <c r="AO675" s="94">
        <f>IF('Net zero activities &amp; levers'!$C$9="Off",'Activity data'!BH58*ManureNEF*NtoN2O*kgtoGg,IF('Net zero activities &amp; levers'!$C$9="On",(('Net zero supporting data'!AF165*'Net zero supporting data'!AF183)+('Net zero supporting data'!AF177*ManureNEF))*NtoN2O*kgtoGg,"ERROR"))</f>
        <v>7.9290467345807074E-3</v>
      </c>
      <c r="AP675" s="94">
        <f>IF('Net zero activities &amp; levers'!$C$9="Off",'Activity data'!BI58*ManureNEF*NtoN2O*kgtoGg,IF('Net zero activities &amp; levers'!$C$9="On",(('Net zero supporting data'!AG165*'Net zero supporting data'!AG183)+('Net zero supporting data'!AG177*ManureNEF))*NtoN2O*kgtoGg,"ERROR"))</f>
        <v>7.9394467167043584E-3</v>
      </c>
      <c r="AQ675" s="94">
        <f>IF('Net zero activities &amp; levers'!$C$9="Off",'Activity data'!BJ58*ManureNEF*NtoN2O*kgtoGg,IF('Net zero activities &amp; levers'!$C$9="On",(('Net zero supporting data'!AH165*'Net zero supporting data'!AH183)+('Net zero supporting data'!AH177*ManureNEF))*NtoN2O*kgtoGg,"ERROR"))</f>
        <v>7.95062391653731E-3</v>
      </c>
      <c r="AR675" s="94">
        <f>IF('Net zero activities &amp; levers'!$C$9="Off",'Activity data'!BK58*ManureNEF*NtoN2O*kgtoGg,IF('Net zero activities &amp; levers'!$C$9="On",(('Net zero supporting data'!AI165*'Net zero supporting data'!AI183)+('Net zero supporting data'!AI177*ManureNEF))*NtoN2O*kgtoGg,"ERROR"))</f>
        <v>7.9625724210610899E-3</v>
      </c>
      <c r="AS675" s="94">
        <f>IF('Net zero activities &amp; levers'!$C$9="Off",'Activity data'!BL58*ManureNEF*NtoN2O*kgtoGg,IF('Net zero activities &amp; levers'!$C$9="On",(('Net zero supporting data'!AJ165*'Net zero supporting data'!AJ183)+('Net zero supporting data'!AJ177*ManureNEF))*NtoN2O*kgtoGg,"ERROR"))</f>
        <v>7.9665912066544317E-3</v>
      </c>
      <c r="AT675" s="94">
        <f>IF('Net zero activities &amp; levers'!$C$9="Off",'Activity data'!BM58*ManureNEF*NtoN2O*kgtoGg,IF('Net zero activities &amp; levers'!$C$9="On",(('Net zero supporting data'!AK165*'Net zero supporting data'!AK183)+('Net zero supporting data'!AK177*ManureNEF))*NtoN2O*kgtoGg,"ERROR"))</f>
        <v>7.9680657528091153E-3</v>
      </c>
      <c r="AU675" s="94">
        <f>IF('Net zero activities &amp; levers'!$C$9="Off",'Activity data'!BN58*ManureNEF*NtoN2O*kgtoGg,IF('Net zero activities &amp; levers'!$C$9="On",(('Net zero supporting data'!AL165*'Net zero supporting data'!AL183)+('Net zero supporting data'!AL177*ManureNEF))*NtoN2O*kgtoGg,"ERROR"))</f>
        <v>7.9694827773169712E-3</v>
      </c>
      <c r="AV675" s="94">
        <f>IF('Net zero activities &amp; levers'!$C$9="Off",'Activity data'!BO58*ManureNEF*NtoN2O*kgtoGg,IF('Net zero activities &amp; levers'!$C$9="On",(('Net zero supporting data'!AM165*'Net zero supporting data'!AM183)+('Net zero supporting data'!AM177*ManureNEF))*NtoN2O*kgtoGg,"ERROR"))</f>
        <v>7.9714233641309858E-3</v>
      </c>
      <c r="AW675" s="94">
        <f>IF('Net zero activities &amp; levers'!$C$9="Off",'Activity data'!BP58*ManureNEF*NtoN2O*kgtoGg,IF('Net zero activities &amp; levers'!$C$9="On",(('Net zero supporting data'!AN165*'Net zero supporting data'!AN183)+('Net zero supporting data'!AN177*ManureNEF))*NtoN2O*kgtoGg,"ERROR"))</f>
        <v>7.9736256463651504E-3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8.7045671471293523E-2</v>
      </c>
      <c r="L676" s="22">
        <f t="shared" ref="L676:AW678" si="147">L1475</f>
        <v>8.7271948200639313E-2</v>
      </c>
      <c r="M676" s="22">
        <f t="shared" si="147"/>
        <v>8.7584088952434094E-2</v>
      </c>
      <c r="N676" s="22">
        <f t="shared" si="147"/>
        <v>8.7964358824768801E-2</v>
      </c>
      <c r="O676" s="22">
        <f t="shared" si="147"/>
        <v>8.8412215452112058E-2</v>
      </c>
      <c r="P676" s="22">
        <f t="shared" si="147"/>
        <v>8.8924932944132923E-2</v>
      </c>
      <c r="Q676" s="22">
        <f t="shared" si="147"/>
        <v>8.9476727309038565E-2</v>
      </c>
      <c r="R676" s="22">
        <f t="shared" si="147"/>
        <v>9.0065414259340074E-2</v>
      </c>
      <c r="S676" s="22">
        <f t="shared" si="147"/>
        <v>9.0599286609206187E-2</v>
      </c>
      <c r="T676" s="22">
        <f t="shared" si="147"/>
        <v>9.0860062467837524E-2</v>
      </c>
      <c r="U676" s="22">
        <f t="shared" si="147"/>
        <v>9.1136392164906599E-2</v>
      </c>
      <c r="V676" s="22">
        <f t="shared" si="147"/>
        <v>9.1434823175002525E-2</v>
      </c>
      <c r="W676" s="22">
        <f t="shared" si="147"/>
        <v>9.175869170460077E-2</v>
      </c>
      <c r="X676" s="22">
        <f t="shared" si="147"/>
        <v>9.210758304609773E-2</v>
      </c>
      <c r="Y676" s="22">
        <f t="shared" si="147"/>
        <v>9.2327926146041697E-2</v>
      </c>
      <c r="Z676" s="22">
        <f t="shared" si="147"/>
        <v>9.2569669211871403E-2</v>
      </c>
      <c r="AA676" s="22">
        <f t="shared" si="147"/>
        <v>9.2830987275988583E-2</v>
      </c>
      <c r="AB676" s="22">
        <f t="shared" si="147"/>
        <v>9.3110527964067921E-2</v>
      </c>
      <c r="AC676" s="22">
        <f t="shared" si="147"/>
        <v>9.340611935864937E-2</v>
      </c>
      <c r="AD676" s="22">
        <f t="shared" si="147"/>
        <v>9.360208867227289E-2</v>
      </c>
      <c r="AE676" s="22">
        <f t="shared" si="147"/>
        <v>9.381407951279698E-2</v>
      </c>
      <c r="AF676" s="22">
        <f t="shared" si="147"/>
        <v>9.4041457874565929E-2</v>
      </c>
      <c r="AG676" s="22">
        <f t="shared" si="147"/>
        <v>9.4286926306279495E-2</v>
      </c>
      <c r="AH676" s="22">
        <f t="shared" si="147"/>
        <v>9.4542540316088011E-2</v>
      </c>
      <c r="AI676" s="22">
        <f t="shared" si="147"/>
        <v>9.4700234892691387E-2</v>
      </c>
      <c r="AJ676" s="22">
        <f t="shared" si="147"/>
        <v>9.4872661402086347E-2</v>
      </c>
      <c r="AK676" s="22">
        <f t="shared" si="147"/>
        <v>9.5053016424809761E-2</v>
      </c>
      <c r="AL676" s="22">
        <f t="shared" si="147"/>
        <v>9.5244225428126342E-2</v>
      </c>
      <c r="AM676" s="22">
        <f t="shared" si="147"/>
        <v>9.5445346636651732E-2</v>
      </c>
      <c r="AN676" s="22">
        <f t="shared" si="147"/>
        <v>9.5555782933544969E-2</v>
      </c>
      <c r="AO676" s="22">
        <f t="shared" si="147"/>
        <v>9.5672348859416764E-2</v>
      </c>
      <c r="AP676" s="22">
        <f t="shared" si="147"/>
        <v>9.5797835661446368E-2</v>
      </c>
      <c r="AQ676" s="22">
        <f t="shared" si="147"/>
        <v>9.5932700418520603E-2</v>
      </c>
      <c r="AR676" s="22">
        <f t="shared" si="147"/>
        <v>9.6076871783807402E-2</v>
      </c>
      <c r="AS676" s="22">
        <f t="shared" si="147"/>
        <v>9.6125362689479618E-2</v>
      </c>
      <c r="AT676" s="22">
        <f t="shared" si="147"/>
        <v>9.6143154650965387E-2</v>
      </c>
      <c r="AU676" s="22">
        <f t="shared" si="147"/>
        <v>9.616025255284387E-2</v>
      </c>
      <c r="AV676" s="22">
        <f t="shared" si="147"/>
        <v>9.6183667788606389E-2</v>
      </c>
      <c r="AW676" s="22">
        <f t="shared" si="147"/>
        <v>9.6210240656852353E-2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0.12395129293471778</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0.12100901910045002</v>
      </c>
      <c r="P679" s="94">
        <f>IF('Net zero activities &amp; levers'!$C$9="Off",'Activity data'!AI62*ManureNEF*NtoN2O*kgtoGg,IF('Net zero activities &amp; levers'!$C$9="On",(('Net zero supporting data'!G166*'Net zero supporting data'!G183)+('Net zero supporting data'!G178*ManureNEF))*NtoN2O*kgtoGg,"ERROR"))</f>
        <v>0.11845842648899831</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0.101467076990198</v>
      </c>
      <c r="T679" s="94">
        <f>IF('Net zero activities &amp; levers'!$C$9="Off",'Activity data'!AM62*ManureNEF*NtoN2O*kgtoGg,IF('Net zero activities &amp; levers'!$C$9="On",(('Net zero supporting data'!K166*'Net zero supporting data'!K183)+('Net zero supporting data'!K178*ManureNEF))*NtoN2O*kgtoGg,"ERROR"))</f>
        <v>0.10275021191947765</v>
      </c>
      <c r="U679" s="94">
        <f>IF('Net zero activities &amp; levers'!$C$9="Off",'Activity data'!AN62*ManureNEF*NtoN2O*kgtoGg,IF('Net zero activities &amp; levers'!$C$9="On",(('Net zero supporting data'!L166*'Net zero supporting data'!L183)+('Net zero supporting data'!L178*ManureNEF))*NtoN2O*kgtoGg,"ERROR"))</f>
        <v>0.10258663770926492</v>
      </c>
      <c r="V679" s="94">
        <f>IF('Net zero activities &amp; levers'!$C$9="Off",'Activity data'!AO62*ManureNEF*NtoN2O*kgtoGg,IF('Net zero activities &amp; levers'!$C$9="On",(('Net zero supporting data'!M166*'Net zero supporting data'!M183)+('Net zero supporting data'!M178*ManureNEF))*NtoN2O*kgtoGg,"ERROR"))</f>
        <v>0.10207952624312924</v>
      </c>
      <c r="W679" s="94">
        <f>IF('Net zero activities &amp; levers'!$C$9="Off",'Activity data'!AP62*ManureNEF*NtoN2O*kgtoGg,IF('Net zero activities &amp; levers'!$C$9="On",(('Net zero supporting data'!N166*'Net zero supporting data'!N183)+('Net zero supporting data'!N178*ManureNEF))*NtoN2O*kgtoGg,"ERROR"))</f>
        <v>0.10184317730738571</v>
      </c>
      <c r="X679" s="94">
        <f>IF('Net zero activities &amp; levers'!$C$9="Off",'Activity data'!AQ62*ManureNEF*NtoN2O*kgtoGg,IF('Net zero activities &amp; levers'!$C$9="On",(('Net zero supporting data'!O166*'Net zero supporting data'!O183)+('Net zero supporting data'!O178*ManureNEF))*NtoN2O*kgtoGg,"ERROR"))</f>
        <v>0.10197243584744421</v>
      </c>
      <c r="Y679" s="94">
        <f>IF('Net zero activities &amp; levers'!$C$9="Off",'Activity data'!AR62*ManureNEF*NtoN2O*kgtoGg,IF('Net zero activities &amp; levers'!$C$9="On",(('Net zero supporting data'!P166*'Net zero supporting data'!P183)+('Net zero supporting data'!P178*ManureNEF))*NtoN2O*kgtoGg,"ERROR"))</f>
        <v>0.10229579128224912</v>
      </c>
      <c r="Z679" s="94">
        <f>IF('Net zero activities &amp; levers'!$C$9="Off",'Activity data'!AS62*ManureNEF*NtoN2O*kgtoGg,IF('Net zero activities &amp; levers'!$C$9="On",(('Net zero supporting data'!Q166*'Net zero supporting data'!Q183)+('Net zero supporting data'!Q178*ManureNEF))*NtoN2O*kgtoGg,"ERROR"))</f>
        <v>0.10289814522109636</v>
      </c>
      <c r="AA679" s="94">
        <f>IF('Net zero activities &amp; levers'!$C$9="Off",'Activity data'!AT62*ManureNEF*NtoN2O*kgtoGg,IF('Net zero activities &amp; levers'!$C$9="On",(('Net zero supporting data'!R166*'Net zero supporting data'!R183)+('Net zero supporting data'!R178*ManureNEF))*NtoN2O*kgtoGg,"ERROR"))</f>
        <v>0.10366727555543398</v>
      </c>
      <c r="AB679" s="94">
        <f>IF('Net zero activities &amp; levers'!$C$9="Off",'Activity data'!AU62*ManureNEF*NtoN2O*kgtoGg,IF('Net zero activities &amp; levers'!$C$9="On",(('Net zero supporting data'!S166*'Net zero supporting data'!S183)+('Net zero supporting data'!S178*ManureNEF))*NtoN2O*kgtoGg,"ERROR"))</f>
        <v>0.10454036147091289</v>
      </c>
      <c r="AC679" s="94">
        <f>IF('Net zero activities &amp; levers'!$C$9="Off",'Activity data'!AV62*ManureNEF*NtoN2O*kgtoGg,IF('Net zero activities &amp; levers'!$C$9="On",(('Net zero supporting data'!T166*'Net zero supporting data'!T183)+('Net zero supporting data'!T178*ManureNEF))*NtoN2O*kgtoGg,"ERROR"))</f>
        <v>0.10535261602600154</v>
      </c>
      <c r="AD679" s="94">
        <f>IF('Net zero activities &amp; levers'!$C$9="Off",'Activity data'!AW62*ManureNEF*NtoN2O*kgtoGg,IF('Net zero activities &amp; levers'!$C$9="On",(('Net zero supporting data'!U166*'Net zero supporting data'!U183)+('Net zero supporting data'!U178*ManureNEF))*NtoN2O*kgtoGg,"ERROR"))</f>
        <v>0.10675302526148493</v>
      </c>
      <c r="AE679" s="94">
        <f>IF('Net zero activities &amp; levers'!$C$9="Off",'Activity data'!AX62*ManureNEF*NtoN2O*kgtoGg,IF('Net zero activities &amp; levers'!$C$9="On",(('Net zero supporting data'!V166*'Net zero supporting data'!V183)+('Net zero supporting data'!V178*ManureNEF))*NtoN2O*kgtoGg,"ERROR"))</f>
        <v>0.10830076093311568</v>
      </c>
      <c r="AF679" s="94">
        <f>IF('Net zero activities &amp; levers'!$C$9="Off",'Activity data'!AY62*ManureNEF*NtoN2O*kgtoGg,IF('Net zero activities &amp; levers'!$C$9="On",(('Net zero supporting data'!W166*'Net zero supporting data'!W183)+('Net zero supporting data'!W178*ManureNEF))*NtoN2O*kgtoGg,"ERROR"))</f>
        <v>0.10998945808492858</v>
      </c>
      <c r="AG679" s="94">
        <f>IF('Net zero activities &amp; levers'!$C$9="Off",'Activity data'!AZ62*ManureNEF*NtoN2O*kgtoGg,IF('Net zero activities &amp; levers'!$C$9="On",(('Net zero supporting data'!X166*'Net zero supporting data'!X183)+('Net zero supporting data'!X178*ManureNEF))*NtoN2O*kgtoGg,"ERROR"))</f>
        <v>0.11217308101064093</v>
      </c>
      <c r="AH679" s="94">
        <f>IF('Net zero activities &amp; levers'!$C$9="Off",'Activity data'!BA62*ManureNEF*NtoN2O*kgtoGg,IF('Net zero activities &amp; levers'!$C$9="On",(('Net zero supporting data'!Y166*'Net zero supporting data'!Y183)+('Net zero supporting data'!Y178*ManureNEF))*NtoN2O*kgtoGg,"ERROR"))</f>
        <v>0.11402741546889351</v>
      </c>
      <c r="AI679" s="94">
        <f>IF('Net zero activities &amp; levers'!$C$9="Off",'Activity data'!BB62*ManureNEF*NtoN2O*kgtoGg,IF('Net zero activities &amp; levers'!$C$9="On",(('Net zero supporting data'!Z166*'Net zero supporting data'!Z183)+('Net zero supporting data'!Z178*ManureNEF))*NtoN2O*kgtoGg,"ERROR"))</f>
        <v>0.1161211775765659</v>
      </c>
      <c r="AJ679" s="94">
        <f>IF('Net zero activities &amp; levers'!$C$9="Off",'Activity data'!BC62*ManureNEF*NtoN2O*kgtoGg,IF('Net zero activities &amp; levers'!$C$9="On",(('Net zero supporting data'!AA166*'Net zero supporting data'!AA183)+('Net zero supporting data'!AA178*ManureNEF))*NtoN2O*kgtoGg,"ERROR"))</f>
        <v>0.11852454053029134</v>
      </c>
      <c r="AK679" s="94">
        <f>IF('Net zero activities &amp; levers'!$C$9="Off",'Activity data'!BD62*ManureNEF*NtoN2O*kgtoGg,IF('Net zero activities &amp; levers'!$C$9="On",(('Net zero supporting data'!AB166*'Net zero supporting data'!AB183)+('Net zero supporting data'!AB178*ManureNEF))*NtoN2O*kgtoGg,"ERROR"))</f>
        <v>0.12056169864441726</v>
      </c>
      <c r="AL679" s="94">
        <f>IF('Net zero activities &amp; levers'!$C$9="Off",'Activity data'!BE62*ManureNEF*NtoN2O*kgtoGg,IF('Net zero activities &amp; levers'!$C$9="On",(('Net zero supporting data'!AC166*'Net zero supporting data'!AC183)+('Net zero supporting data'!AC178*ManureNEF))*NtoN2O*kgtoGg,"ERROR"))</f>
        <v>0.12258841732257759</v>
      </c>
      <c r="AM679" s="94">
        <f>IF('Net zero activities &amp; levers'!$C$9="Off",'Activity data'!BF62*ManureNEF*NtoN2O*kgtoGg,IF('Net zero activities &amp; levers'!$C$9="On",(('Net zero supporting data'!AD166*'Net zero supporting data'!AD183)+('Net zero supporting data'!AD178*ManureNEF))*NtoN2O*kgtoGg,"ERROR"))</f>
        <v>0.12454656550373072</v>
      </c>
      <c r="AN679" s="94">
        <f>IF('Net zero activities &amp; levers'!$C$9="Off",'Activity data'!BG62*ManureNEF*NtoN2O*kgtoGg,IF('Net zero activities &amp; levers'!$C$9="On",(('Net zero supporting data'!AE166*'Net zero supporting data'!AE183)+('Net zero supporting data'!AE178*ManureNEF))*NtoN2O*kgtoGg,"ERROR"))</f>
        <v>0.12682113310417009</v>
      </c>
      <c r="AO679" s="94">
        <f>IF('Net zero activities &amp; levers'!$C$9="Off",'Activity data'!BH62*ManureNEF*NtoN2O*kgtoGg,IF('Net zero activities &amp; levers'!$C$9="On",(('Net zero supporting data'!AF166*'Net zero supporting data'!AF183)+('Net zero supporting data'!AF178*ManureNEF))*NtoN2O*kgtoGg,"ERROR"))</f>
        <v>0.1287411275075494</v>
      </c>
      <c r="AP679" s="94">
        <f>IF('Net zero activities &amp; levers'!$C$9="Off",'Activity data'!BI62*ManureNEF*NtoN2O*kgtoGg,IF('Net zero activities &amp; levers'!$C$9="On",(('Net zero supporting data'!AG166*'Net zero supporting data'!AG183)+('Net zero supporting data'!AG178*ManureNEF))*NtoN2O*kgtoGg,"ERROR"))</f>
        <v>0.13062302866024528</v>
      </c>
      <c r="AQ679" s="94">
        <f>IF('Net zero activities &amp; levers'!$C$9="Off",'Activity data'!BJ62*ManureNEF*NtoN2O*kgtoGg,IF('Net zero activities &amp; levers'!$C$9="On",(('Net zero supporting data'!AH166*'Net zero supporting data'!AH183)+('Net zero supporting data'!AH178*ManureNEF))*NtoN2O*kgtoGg,"ERROR"))</f>
        <v>0.1325401695346235</v>
      </c>
      <c r="AR679" s="94">
        <f>IF('Net zero activities &amp; levers'!$C$9="Off",'Activity data'!BK62*ManureNEF*NtoN2O*kgtoGg,IF('Net zero activities &amp; levers'!$C$9="On",(('Net zero supporting data'!AI166*'Net zero supporting data'!AI183)+('Net zero supporting data'!AI178*ManureNEF))*NtoN2O*kgtoGg,"ERROR"))</f>
        <v>0.13450980913093183</v>
      </c>
      <c r="AS679" s="94">
        <f>IF('Net zero activities &amp; levers'!$C$9="Off",'Activity data'!BL62*ManureNEF*NtoN2O*kgtoGg,IF('Net zero activities &amp; levers'!$C$9="On",(('Net zero supporting data'!AJ166*'Net zero supporting data'!AJ183)+('Net zero supporting data'!AJ178*ManureNEF))*NtoN2O*kgtoGg,"ERROR"))</f>
        <v>0.13648147598617866</v>
      </c>
      <c r="AT679" s="94">
        <f>IF('Net zero activities &amp; levers'!$C$9="Off",'Activity data'!BM62*ManureNEF*NtoN2O*kgtoGg,IF('Net zero activities &amp; levers'!$C$9="On",(('Net zero supporting data'!AK166*'Net zero supporting data'!AK183)+('Net zero supporting data'!AK178*ManureNEF))*NtoN2O*kgtoGg,"ERROR"))</f>
        <v>0.13486341024302007</v>
      </c>
      <c r="AU679" s="94">
        <f>IF('Net zero activities &amp; levers'!$C$9="Off",'Activity data'!BN62*ManureNEF*NtoN2O*kgtoGg,IF('Net zero activities &amp; levers'!$C$9="On",(('Net zero supporting data'!AL166*'Net zero supporting data'!AL183)+('Net zero supporting data'!AL178*ManureNEF))*NtoN2O*kgtoGg,"ERROR"))</f>
        <v>0.13255678635655244</v>
      </c>
      <c r="AV679" s="94">
        <f>IF('Net zero activities &amp; levers'!$C$9="Off",'Activity data'!BO62*ManureNEF*NtoN2O*kgtoGg,IF('Net zero activities &amp; levers'!$C$9="On",(('Net zero supporting data'!AM166*'Net zero supporting data'!AM183)+('Net zero supporting data'!AM178*ManureNEF))*NtoN2O*kgtoGg,"ERROR"))</f>
        <v>0.13024204261164679</v>
      </c>
      <c r="AW679" s="94">
        <f>IF('Net zero activities &amp; levers'!$C$9="Off",'Activity data'!BP62*ManureNEF*NtoN2O*kgtoGg,IF('Net zero activities &amp; levers'!$C$9="On",(('Net zero supporting data'!AN166*'Net zero supporting data'!AN183)+('Net zero supporting data'!AN178*ManureNEF))*NtoN2O*kgtoGg,"ERROR"))</f>
        <v>0.127659987048893</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3.1446916354757506E-2</v>
      </c>
      <c r="M680" s="22">
        <f t="shared" si="150"/>
        <v>3.1461022839745618E-2</v>
      </c>
      <c r="N680" s="22">
        <f t="shared" si="150"/>
        <v>3.1172186541537576E-2</v>
      </c>
      <c r="O680" s="22">
        <f t="shared" si="150"/>
        <v>3.0700450247237832E-2</v>
      </c>
      <c r="P680" s="22">
        <f t="shared" si="150"/>
        <v>3.0053355161673637E-2</v>
      </c>
      <c r="Q680" s="22">
        <f t="shared" si="150"/>
        <v>2.9583492368545915E-2</v>
      </c>
      <c r="R680" s="22">
        <f t="shared" si="150"/>
        <v>2.9155206131309681E-2</v>
      </c>
      <c r="S680" s="22">
        <f t="shared" si="150"/>
        <v>2.5742584908356129E-2</v>
      </c>
      <c r="T680" s="22">
        <f t="shared" si="150"/>
        <v>2.6068121139867468E-2</v>
      </c>
      <c r="U680" s="22">
        <f t="shared" si="150"/>
        <v>2.6026621738089832E-2</v>
      </c>
      <c r="V680" s="22">
        <f t="shared" si="150"/>
        <v>2.5897965622606579E-2</v>
      </c>
      <c r="W680" s="22">
        <f t="shared" si="150"/>
        <v>2.5838002995054343E-2</v>
      </c>
      <c r="X680" s="22">
        <f t="shared" si="150"/>
        <v>2.5870796380271382E-2</v>
      </c>
      <c r="Y680" s="22">
        <f t="shared" si="150"/>
        <v>2.5952832888890311E-2</v>
      </c>
      <c r="Z680" s="22">
        <f t="shared" si="150"/>
        <v>2.6105652383406307E-2</v>
      </c>
      <c r="AA680" s="22">
        <f t="shared" si="150"/>
        <v>2.6300783686333176E-2</v>
      </c>
      <c r="AB680" s="22">
        <f t="shared" si="150"/>
        <v>2.6522288917174477E-2</v>
      </c>
      <c r="AC680" s="22">
        <f t="shared" si="150"/>
        <v>2.6728360999585882E-2</v>
      </c>
      <c r="AD680" s="22">
        <f t="shared" si="150"/>
        <v>2.7083650170420671E-2</v>
      </c>
      <c r="AE680" s="22">
        <f t="shared" si="150"/>
        <v>2.7476316620706768E-2</v>
      </c>
      <c r="AF680" s="22">
        <f t="shared" si="150"/>
        <v>2.7904745536809689E-2</v>
      </c>
      <c r="AG680" s="22">
        <f t="shared" si="150"/>
        <v>2.8458739011741598E-2</v>
      </c>
      <c r="AH680" s="22">
        <f t="shared" si="150"/>
        <v>2.892919074501336E-2</v>
      </c>
      <c r="AI680" s="22">
        <f t="shared" si="150"/>
        <v>2.9460386187253818E-2</v>
      </c>
      <c r="AJ680" s="22">
        <f t="shared" si="150"/>
        <v>3.0070128546421729E-2</v>
      </c>
      <c r="AK680" s="22">
        <f t="shared" si="150"/>
        <v>3.058696333934376E-2</v>
      </c>
      <c r="AL680" s="22">
        <f t="shared" si="150"/>
        <v>3.1101149607495868E-2</v>
      </c>
      <c r="AM680" s="22">
        <f t="shared" si="150"/>
        <v>3.1597939278704669E-2</v>
      </c>
      <c r="AN680" s="22">
        <f t="shared" si="150"/>
        <v>3.2175005764908497E-2</v>
      </c>
      <c r="AO680" s="22">
        <f t="shared" si="150"/>
        <v>3.2662115676996874E-2</v>
      </c>
      <c r="AP680" s="22">
        <f t="shared" si="150"/>
        <v>3.3139561185918813E-2</v>
      </c>
      <c r="AQ680" s="22">
        <f t="shared" si="150"/>
        <v>3.362594714680274E-2</v>
      </c>
      <c r="AR680" s="22">
        <f t="shared" si="150"/>
        <v>3.4125652233919085E-2</v>
      </c>
      <c r="AS680" s="22">
        <f t="shared" si="150"/>
        <v>3.4625871644369692E-2</v>
      </c>
      <c r="AT680" s="22">
        <f t="shared" si="150"/>
        <v>3.4215362186365041E-2</v>
      </c>
      <c r="AU680" s="22">
        <f t="shared" si="150"/>
        <v>3.3630162897981368E-2</v>
      </c>
      <c r="AV680" s="22">
        <f t="shared" si="150"/>
        <v>3.3042903570504364E-2</v>
      </c>
      <c r="AW680" s="22">
        <f t="shared" si="150"/>
        <v>3.2387826214046143E-2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0.15700744358616767</v>
      </c>
      <c r="L681" s="94">
        <f>IF('Net zero activities &amp; levers'!$C$9="Off",'Activity data'!AE64*ManureNEF*NtoN2O*kgtoGg,IF('Net zero activities &amp; levers'!$C$9="On",(('Net zero supporting data'!C167*'Net zero supporting data'!C183)+('Net zero supporting data'!C179*ManureNEF))*NtoN2O*kgtoGg,"ERROR"))</f>
        <v>0.16019971617730661</v>
      </c>
      <c r="M681" s="94">
        <f>IF('Net zero activities &amp; levers'!$C$9="Off",'Activity data'!AF64*ManureNEF*NtoN2O*kgtoGg,IF('Net zero activities &amp; levers'!$C$9="On",(('Net zero supporting data'!D167*'Net zero supporting data'!D183)+('Net zero supporting data'!D179*ManureNEF))*NtoN2O*kgtoGg,"ERROR"))</f>
        <v>0.16393118028621731</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0.16909558154641688</v>
      </c>
      <c r="P681" s="94">
        <f>IF('Net zero activities &amp; levers'!$C$9="Off",'Activity data'!AI64*ManureNEF*NtoN2O*kgtoGg,IF('Net zero activities &amp; levers'!$C$9="On",(('Net zero supporting data'!G167*'Net zero supporting data'!G183)+('Net zero supporting data'!G179*ManureNEF))*NtoN2O*kgtoGg,"ERROR"))</f>
        <v>0.17081649742586288</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0.16751439167232346</v>
      </c>
      <c r="T681" s="94">
        <f>IF('Net zero activities &amp; levers'!$C$9="Off",'Activity data'!AM64*ManureNEF*NtoN2O*kgtoGg,IF('Net zero activities &amp; levers'!$C$9="On",(('Net zero supporting data'!K167*'Net zero supporting data'!K183)+('Net zero supporting data'!K179*ManureNEF))*NtoN2O*kgtoGg,"ERROR"))</f>
        <v>0.17168381150374643</v>
      </c>
      <c r="U681" s="94">
        <f>IF('Net zero activities &amp; levers'!$C$9="Off",'Activity data'!AN64*ManureNEF*NtoN2O*kgtoGg,IF('Net zero activities &amp; levers'!$C$9="On",(('Net zero supporting data'!L167*'Net zero supporting data'!L183)+('Net zero supporting data'!L179*ManureNEF))*NtoN2O*kgtoGg,"ERROR"))</f>
        <v>0.17462960888598014</v>
      </c>
      <c r="V681" s="94">
        <f>IF('Net zero activities &amp; levers'!$C$9="Off",'Activity data'!AO64*ManureNEF*NtoN2O*kgtoGg,IF('Net zero activities &amp; levers'!$C$9="On",(('Net zero supporting data'!M167*'Net zero supporting data'!M183)+('Net zero supporting data'!M179*ManureNEF))*NtoN2O*kgtoGg,"ERROR"))</f>
        <v>0.17727621979362421</v>
      </c>
      <c r="W681" s="94">
        <f>IF('Net zero activities &amp; levers'!$C$9="Off",'Activity data'!AP64*ManureNEF*NtoN2O*kgtoGg,IF('Net zero activities &amp; levers'!$C$9="On",(('Net zero supporting data'!N167*'Net zero supporting data'!N183)+('Net zero supporting data'!N179*ManureNEF))*NtoN2O*kgtoGg,"ERROR"))</f>
        <v>0.18017914577695479</v>
      </c>
      <c r="X681" s="94">
        <f>IF('Net zero activities &amp; levers'!$C$9="Off",'Activity data'!AQ64*ManureNEF*NtoN2O*kgtoGg,IF('Net zero activities &amp; levers'!$C$9="On",(('Net zero supporting data'!O167*'Net zero supporting data'!O183)+('Net zero supporting data'!O179*ManureNEF))*NtoN2O*kgtoGg,"ERROR"))</f>
        <v>0.18344712511248185</v>
      </c>
      <c r="Y681" s="94">
        <f>IF('Net zero activities &amp; levers'!$C$9="Off",'Activity data'!AR64*ManureNEF*NtoN2O*kgtoGg,IF('Net zero activities &amp; levers'!$C$9="On",(('Net zero supporting data'!P167*'Net zero supporting data'!P183)+('Net zero supporting data'!P179*ManureNEF))*NtoN2O*kgtoGg,"ERROR"))</f>
        <v>0.18678041815930246</v>
      </c>
      <c r="Z681" s="94">
        <f>IF('Net zero activities &amp; levers'!$C$9="Off",'Activity data'!AS64*ManureNEF*NtoN2O*kgtoGg,IF('Net zero activities &amp; levers'!$C$9="On",(('Net zero supporting data'!Q167*'Net zero supporting data'!Q183)+('Net zero supporting data'!Q179*ManureNEF))*NtoN2O*kgtoGg,"ERROR"))</f>
        <v>0.19043038479102564</v>
      </c>
      <c r="AA681" s="94">
        <f>IF('Net zero activities &amp; levers'!$C$9="Off",'Activity data'!AT64*ManureNEF*NtoN2O*kgtoGg,IF('Net zero activities &amp; levers'!$C$9="On",(('Net zero supporting data'!R167*'Net zero supporting data'!R183)+('Net zero supporting data'!R179*ManureNEF))*NtoN2O*kgtoGg,"ERROR"))</f>
        <v>0.19430192770741841</v>
      </c>
      <c r="AB681" s="94">
        <f>IF('Net zero activities &amp; levers'!$C$9="Off",'Activity data'!AU64*ManureNEF*NtoN2O*kgtoGg,IF('Net zero activities &amp; levers'!$C$9="On",(('Net zero supporting data'!S167*'Net zero supporting data'!S183)+('Net zero supporting data'!S179*ManureNEF))*NtoN2O*kgtoGg,"ERROR"))</f>
        <v>0.19834211958597051</v>
      </c>
      <c r="AC681" s="94">
        <f>IF('Net zero activities &amp; levers'!$C$9="Off",'Activity data'!AV64*ManureNEF*NtoN2O*kgtoGg,IF('Net zero activities &amp; levers'!$C$9="On",(('Net zero supporting data'!T167*'Net zero supporting data'!T183)+('Net zero supporting data'!T179*ManureNEF))*NtoN2O*kgtoGg,"ERROR"))</f>
        <v>0.20238480959489014</v>
      </c>
      <c r="AD681" s="94">
        <f>IF('Net zero activities &amp; levers'!$C$9="Off",'Activity data'!AW64*ManureNEF*NtoN2O*kgtoGg,IF('Net zero activities &amp; levers'!$C$9="On",(('Net zero supporting data'!U167*'Net zero supporting data'!U183)+('Net zero supporting data'!U179*ManureNEF))*NtoN2O*kgtoGg,"ERROR"))</f>
        <v>0.20700075173319599</v>
      </c>
      <c r="AE681" s="94">
        <f>IF('Net zero activities &amp; levers'!$C$9="Off",'Activity data'!AX64*ManureNEF*NtoN2O*kgtoGg,IF('Net zero activities &amp; levers'!$C$9="On",(('Net zero supporting data'!V167*'Net zero supporting data'!V183)+('Net zero supporting data'!V179*ManureNEF))*NtoN2O*kgtoGg,"ERROR"))</f>
        <v>0.21187069073400747</v>
      </c>
      <c r="AF681" s="94">
        <f>IF('Net zero activities &amp; levers'!$C$9="Off",'Activity data'!AY64*ManureNEF*NtoN2O*kgtoGg,IF('Net zero activities &amp; levers'!$C$9="On",(('Net zero supporting data'!W167*'Net zero supporting data'!W183)+('Net zero supporting data'!W179*ManureNEF))*NtoN2O*kgtoGg,"ERROR"))</f>
        <v>0.21699955400027579</v>
      </c>
      <c r="AG681" s="94">
        <f>IF('Net zero activities &amp; levers'!$C$9="Off",'Activity data'!AZ64*ManureNEF*NtoN2O*kgtoGg,IF('Net zero activities &amp; levers'!$C$9="On",(('Net zero supporting data'!X167*'Net zero supporting data'!X183)+('Net zero supporting data'!X179*ManureNEF))*NtoN2O*kgtoGg,"ERROR"))</f>
        <v>0.22280537751825527</v>
      </c>
      <c r="AH681" s="94">
        <f>IF('Net zero activities &amp; levers'!$C$9="Off",'Activity data'!BA64*ManureNEF*NtoN2O*kgtoGg,IF('Net zero activities &amp; levers'!$C$9="On",(('Net zero supporting data'!Y167*'Net zero supporting data'!Y183)+('Net zero supporting data'!Y179*ManureNEF))*NtoN2O*kgtoGg,"ERROR"))</f>
        <v>0.22836017500620498</v>
      </c>
      <c r="AI681" s="94">
        <f>IF('Net zero activities &amp; levers'!$C$9="Off",'Activity data'!BB64*ManureNEF*NtoN2O*kgtoGg,IF('Net zero activities &amp; levers'!$C$9="On",(('Net zero supporting data'!Z167*'Net zero supporting data'!Z183)+('Net zero supporting data'!Z179*ManureNEF))*NtoN2O*kgtoGg,"ERROR"))</f>
        <v>0.23419825655889057</v>
      </c>
      <c r="AJ681" s="94">
        <f>IF('Net zero activities &amp; levers'!$C$9="Off",'Activity data'!BC64*ManureNEF*NtoN2O*kgtoGg,IF('Net zero activities &amp; levers'!$C$9="On",(('Net zero supporting data'!AA167*'Net zero supporting data'!AA183)+('Net zero supporting data'!AA179*ManureNEF))*NtoN2O*kgtoGg,"ERROR"))</f>
        <v>0.24054720814583372</v>
      </c>
      <c r="AK681" s="94">
        <f>IF('Net zero activities &amp; levers'!$C$9="Off",'Activity data'!BD64*ManureNEF*NtoN2O*kgtoGg,IF('Net zero activities &amp; levers'!$C$9="On",(('Net zero supporting data'!AB167*'Net zero supporting data'!AB183)+('Net zero supporting data'!AB179*ManureNEF))*NtoN2O*kgtoGg,"ERROR"))</f>
        <v>0.24659501477586243</v>
      </c>
      <c r="AL681" s="94">
        <f>IF('Net zero activities &amp; levers'!$C$9="Off",'Activity data'!BE64*ManureNEF*NtoN2O*kgtoGg,IF('Net zero activities &amp; levers'!$C$9="On",(('Net zero supporting data'!AC167*'Net zero supporting data'!AC183)+('Net zero supporting data'!AC179*ManureNEF))*NtoN2O*kgtoGg,"ERROR"))</f>
        <v>0.25276864724471049</v>
      </c>
      <c r="AM681" s="94">
        <f>IF('Net zero activities &amp; levers'!$C$9="Off",'Activity data'!BF64*ManureNEF*NtoN2O*kgtoGg,IF('Net zero activities &amp; levers'!$C$9="On",(('Net zero supporting data'!AD167*'Net zero supporting data'!AD183)+('Net zero supporting data'!AD179*ManureNEF))*NtoN2O*kgtoGg,"ERROR"))</f>
        <v>0.25899622855652998</v>
      </c>
      <c r="AN681" s="94">
        <f>IF('Net zero activities &amp; levers'!$C$9="Off",'Activity data'!BG64*ManureNEF*NtoN2O*kgtoGg,IF('Net zero activities &amp; levers'!$C$9="On",(('Net zero supporting data'!AE167*'Net zero supporting data'!AE183)+('Net zero supporting data'!AE179*ManureNEF))*NtoN2O*kgtoGg,"ERROR"))</f>
        <v>0.26566268994922193</v>
      </c>
      <c r="AO681" s="94">
        <f>IF('Net zero activities &amp; levers'!$C$9="Off",'Activity data'!BH64*ManureNEF*NtoN2O*kgtoGg,IF('Net zero activities &amp; levers'!$C$9="On",(('Net zero supporting data'!AF167*'Net zero supporting data'!AF183)+('Net zero supporting data'!AF179*ManureNEF))*NtoN2O*kgtoGg,"ERROR"))</f>
        <v>0.2720161807302261</v>
      </c>
      <c r="AP681" s="94">
        <f>IF('Net zero activities &amp; levers'!$C$9="Off",'Activity data'!BI64*ManureNEF*NtoN2O*kgtoGg,IF('Net zero activities &amp; levers'!$C$9="On",(('Net zero supporting data'!AG167*'Net zero supporting data'!AG183)+('Net zero supporting data'!AG179*ManureNEF))*NtoN2O*kgtoGg,"ERROR"))</f>
        <v>0.27846485675721011</v>
      </c>
      <c r="AQ681" s="94">
        <f>IF('Net zero activities &amp; levers'!$C$9="Off",'Activity data'!BJ64*ManureNEF*NtoN2O*kgtoGg,IF('Net zero activities &amp; levers'!$C$9="On",(('Net zero supporting data'!AH167*'Net zero supporting data'!AH183)+('Net zero supporting data'!AH179*ManureNEF))*NtoN2O*kgtoGg,"ERROR"))</f>
        <v>0.28511150165656601</v>
      </c>
      <c r="AR681" s="94">
        <f>IF('Net zero activities &amp; levers'!$C$9="Off",'Activity data'!BK64*ManureNEF*NtoN2O*kgtoGg,IF('Net zero activities &amp; levers'!$C$9="On",(('Net zero supporting data'!AI167*'Net zero supporting data'!AI183)+('Net zero supporting data'!AI179*ManureNEF))*NtoN2O*kgtoGg,"ERROR"))</f>
        <v>0.29198740104317844</v>
      </c>
      <c r="AS681" s="94">
        <f>IF('Net zero activities &amp; levers'!$C$9="Off",'Activity data'!BL64*ManureNEF*NtoN2O*kgtoGg,IF('Net zero activities &amp; levers'!$C$9="On",(('Net zero supporting data'!AJ167*'Net zero supporting data'!AJ183)+('Net zero supporting data'!AJ179*ManureNEF))*NtoN2O*kgtoGg,"ERROR"))</f>
        <v>0.29890694265276063</v>
      </c>
      <c r="AT681" s="94">
        <f>IF('Net zero activities &amp; levers'!$C$9="Off",'Activity data'!BM64*ManureNEF*NtoN2O*kgtoGg,IF('Net zero activities &amp; levers'!$C$9="On",(('Net zero supporting data'!AK167*'Net zero supporting data'!AK183)+('Net zero supporting data'!AK179*ManureNEF))*NtoN2O*kgtoGg,"ERROR"))</f>
        <v>0.3007369186945249</v>
      </c>
      <c r="AU681" s="94">
        <f>IF('Net zero activities &amp; levers'!$C$9="Off",'Activity data'!BN64*ManureNEF*NtoN2O*kgtoGg,IF('Net zero activities &amp; levers'!$C$9="On",(('Net zero supporting data'!AL167*'Net zero supporting data'!AL183)+('Net zero supporting data'!AL179*ManureNEF))*NtoN2O*kgtoGg,"ERROR"))</f>
        <v>0.30151646692611195</v>
      </c>
      <c r="AV681" s="94">
        <f>IF('Net zero activities &amp; levers'!$C$9="Off",'Activity data'!BO64*ManureNEF*NtoN2O*kgtoGg,IF('Net zero activities &amp; levers'!$C$9="On",(('Net zero supporting data'!AM167*'Net zero supporting data'!AM183)+('Net zero supporting data'!AM179*ManureNEF))*NtoN2O*kgtoGg,"ERROR"))</f>
        <v>0.30222207208780622</v>
      </c>
      <c r="AW681" s="94">
        <f>IF('Net zero activities &amp; levers'!$C$9="Off",'Activity data'!BP64*ManureNEF*NtoN2O*kgtoGg,IF('Net zero activities &amp; levers'!$C$9="On",(('Net zero supporting data'!AN167*'Net zero supporting data'!AN183)+('Net zero supporting data'!AN179*ManureNEF))*NtoN2O*kgtoGg,"ERROR"))</f>
        <v>0.30245121413667359</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0.78620275218739066</v>
      </c>
      <c r="L682" s="94">
        <f>IF('Net zero activities &amp; levers'!$C$9="Off",'Activity data'!AE65*ManureNEF*NtoN2O*kgtoGg,IF('Net zero activities &amp; levers'!$C$9="On",(('Net zero supporting data'!C168*'Net zero supporting data'!C183)+('Net zero supporting data'!C180*ManureNEF))*NtoN2O*kgtoGg,"ERROR"))</f>
        <v>0.79655563720176403</v>
      </c>
      <c r="M682" s="94">
        <f>IF('Net zero activities &amp; levers'!$C$9="Off",'Activity data'!AF65*ManureNEF*NtoN2O*kgtoGg,IF('Net zero activities &amp; levers'!$C$9="On",(('Net zero supporting data'!D168*'Net zero supporting data'!D183)+('Net zero supporting data'!D180*ManureNEF))*NtoN2O*kgtoGg,"ERROR"))</f>
        <v>0.81318534024672162</v>
      </c>
      <c r="N682" s="94">
        <f>IF('Net zero activities &amp; levers'!$C$9="Off",'Activity data'!AG65*ManureNEF*NtoN2O*kgtoGg,IF('Net zero activities &amp; levers'!$C$9="On",(('Net zero supporting data'!E168*'Net zero supporting data'!E183)+('Net zero supporting data'!E180*ManureNEF))*NtoN2O*kgtoGg,"ERROR"))</f>
        <v>0.81796021384654105</v>
      </c>
      <c r="O682" s="94">
        <f>IF('Net zero activities &amp; levers'!$C$9="Off",'Activity data'!AH65*ManureNEF*NtoN2O*kgtoGg,IF('Net zero activities &amp; levers'!$C$9="On",(('Net zero supporting data'!F168*'Net zero supporting data'!F183)+('Net zero supporting data'!F180*ManureNEF))*NtoN2O*kgtoGg,"ERROR"))</f>
        <v>0.81503229757580664</v>
      </c>
      <c r="P682" s="94">
        <f>IF('Net zero activities &amp; levers'!$C$9="Off",'Activity data'!AI65*ManureNEF*NtoN2O*kgtoGg,IF('Net zero activities &amp; levers'!$C$9="On",(('Net zero supporting data'!G168*'Net zero supporting data'!G183)+('Net zero supporting data'!G180*ManureNEF))*NtoN2O*kgtoGg,"ERROR"))</f>
        <v>0.80443274266431941</v>
      </c>
      <c r="Q682" s="94">
        <f>IF('Net zero activities &amp; levers'!$C$9="Off",'Activity data'!AJ65*ManureNEF*NtoN2O*kgtoGg,IF('Net zero activities &amp; levers'!$C$9="On",(('Net zero supporting data'!H168*'Net zero supporting data'!H183)+('Net zero supporting data'!H180*ManureNEF))*NtoN2O*kgtoGg,"ERROR"))</f>
        <v>0.7999705721751077</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0.67142556402210918</v>
      </c>
      <c r="T682" s="94">
        <f>IF('Net zero activities &amp; levers'!$C$9="Off",'Activity data'!AM65*ManureNEF*NtoN2O*kgtoGg,IF('Net zero activities &amp; levers'!$C$9="On",(('Net zero supporting data'!K168*'Net zero supporting data'!K183)+('Net zero supporting data'!K180*ManureNEF))*NtoN2O*kgtoGg,"ERROR"))</f>
        <v>0.698017439049614</v>
      </c>
      <c r="U682" s="94">
        <f>IF('Net zero activities &amp; levers'!$C$9="Off",'Activity data'!AN65*ManureNEF*NtoN2O*kgtoGg,IF('Net zero activities &amp; levers'!$C$9="On",(('Net zero supporting data'!L168*'Net zero supporting data'!L183)+('Net zero supporting data'!L180*ManureNEF))*NtoN2O*kgtoGg,"ERROR"))</f>
        <v>0.70961824723891676</v>
      </c>
      <c r="V682" s="94">
        <f>IF('Net zero activities &amp; levers'!$C$9="Off",'Activity data'!AO65*ManureNEF*NtoN2O*kgtoGg,IF('Net zero activities &amp; levers'!$C$9="On",(('Net zero supporting data'!M168*'Net zero supporting data'!M183)+('Net zero supporting data'!M180*ManureNEF))*NtoN2O*kgtoGg,"ERROR"))</f>
        <v>0.71745642327771375</v>
      </c>
      <c r="W682" s="94">
        <f>IF('Net zero activities &amp; levers'!$C$9="Off",'Activity data'!AP65*ManureNEF*NtoN2O*kgtoGg,IF('Net zero activities &amp; levers'!$C$9="On",(('Net zero supporting data'!N168*'Net zero supporting data'!N183)+('Net zero supporting data'!N180*ManureNEF))*NtoN2O*kgtoGg,"ERROR"))</f>
        <v>0.72807175787186651</v>
      </c>
      <c r="X682" s="94">
        <f>IF('Net zero activities &amp; levers'!$C$9="Off",'Activity data'!AQ65*ManureNEF*NtoN2O*kgtoGg,IF('Net zero activities &amp; levers'!$C$9="On",(('Net zero supporting data'!O168*'Net zero supporting data'!O183)+('Net zero supporting data'!O180*ManureNEF))*NtoN2O*kgtoGg,"ERROR"))</f>
        <v>0.74263868915766529</v>
      </c>
      <c r="Y682" s="94">
        <f>IF('Net zero activities &amp; levers'!$C$9="Off",'Activity data'!AR65*ManureNEF*NtoN2O*kgtoGg,IF('Net zero activities &amp; levers'!$C$9="On",(('Net zero supporting data'!P168*'Net zero supporting data'!P183)+('Net zero supporting data'!P180*ManureNEF))*NtoN2O*kgtoGg,"ERROR"))</f>
        <v>0.76008333515656301</v>
      </c>
      <c r="Z682" s="94">
        <f>IF('Net zero activities &amp; levers'!$C$9="Off",'Activity data'!AS65*ManureNEF*NtoN2O*kgtoGg,IF('Net zero activities &amp; levers'!$C$9="On",(('Net zero supporting data'!Q168*'Net zero supporting data'!Q183)+('Net zero supporting data'!Q180*ManureNEF))*NtoN2O*kgtoGg,"ERROR"))</f>
        <v>0.78080233820176337</v>
      </c>
      <c r="AA682" s="94">
        <f>IF('Net zero activities &amp; levers'!$C$9="Off",'Activity data'!AT65*ManureNEF*NtoN2O*kgtoGg,IF('Net zero activities &amp; levers'!$C$9="On",(('Net zero supporting data'!R168*'Net zero supporting data'!R183)+('Net zero supporting data'!R180*ManureNEF))*NtoN2O*kgtoGg,"ERROR"))</f>
        <v>0.80365039081916612</v>
      </c>
      <c r="AB682" s="94">
        <f>IF('Net zero activities &amp; levers'!$C$9="Off",'Activity data'!AU65*ManureNEF*NtoN2O*kgtoGg,IF('Net zero activities &amp; levers'!$C$9="On",(('Net zero supporting data'!S168*'Net zero supporting data'!S183)+('Net zero supporting data'!S180*ManureNEF))*NtoN2O*kgtoGg,"ERROR"))</f>
        <v>0.82798969048563331</v>
      </c>
      <c r="AC682" s="94">
        <f>IF('Net zero activities &amp; levers'!$C$9="Off",'Activity data'!AV65*ManureNEF*NtoN2O*kgtoGg,IF('Net zero activities &amp; levers'!$C$9="On",(('Net zero supporting data'!T168*'Net zero supporting data'!T183)+('Net zero supporting data'!T180*ManureNEF))*NtoN2O*kgtoGg,"ERROR"))</f>
        <v>0.85195015744544678</v>
      </c>
      <c r="AD682" s="94">
        <f>IF('Net zero activities &amp; levers'!$C$9="Off",'Activity data'!AW65*ManureNEF*NtoN2O*kgtoGg,IF('Net zero activities &amp; levers'!$C$9="On",(('Net zero supporting data'!U168*'Net zero supporting data'!U183)+('Net zero supporting data'!U180*ManureNEF))*NtoN2O*kgtoGg,"ERROR"))</f>
        <v>0.88375858967920196</v>
      </c>
      <c r="AE682" s="94">
        <f>IF('Net zero activities &amp; levers'!$C$9="Off",'Activity data'!AX65*ManureNEF*NtoN2O*kgtoGg,IF('Net zero activities &amp; levers'!$C$9="On",(('Net zero supporting data'!V168*'Net zero supporting data'!V183)+('Net zero supporting data'!V180*ManureNEF))*NtoN2O*kgtoGg,"ERROR"))</f>
        <v>0.91786917326087925</v>
      </c>
      <c r="AF682" s="94">
        <f>IF('Net zero activities &amp; levers'!$C$9="Off",'Activity data'!AY65*ManureNEF*NtoN2O*kgtoGg,IF('Net zero activities &amp; levers'!$C$9="On",(('Net zero supporting data'!W168*'Net zero supporting data'!W183)+('Net zero supporting data'!W180*ManureNEF))*NtoN2O*kgtoGg,"ERROR"))</f>
        <v>0.95429145264310511</v>
      </c>
      <c r="AG682" s="94">
        <f>IF('Net zero activities &amp; levers'!$C$9="Off",'Activity data'!AZ65*ManureNEF*NtoN2O*kgtoGg,IF('Net zero activities &amp; levers'!$C$9="On",(('Net zero supporting data'!X168*'Net zero supporting data'!X183)+('Net zero supporting data'!X180*ManureNEF))*NtoN2O*kgtoGg,"ERROR"))</f>
        <v>0.99747902653271348</v>
      </c>
      <c r="AH682" s="94">
        <f>IF('Net zero activities &amp; levers'!$C$9="Off",'Activity data'!BA65*ManureNEF*NtoN2O*kgtoGg,IF('Net zero activities &amp; levers'!$C$9="On",(('Net zero supporting data'!Y168*'Net zero supporting data'!Y183)+('Net zero supporting data'!Y180*ManureNEF))*NtoN2O*kgtoGg,"ERROR"))</f>
        <v>1.0373867294252066</v>
      </c>
      <c r="AI682" s="94">
        <f>IF('Net zero activities &amp; levers'!$C$9="Off",'Activity data'!BB65*ManureNEF*NtoN2O*kgtoGg,IF('Net zero activities &amp; levers'!$C$9="On",(('Net zero supporting data'!Z168*'Net zero supporting data'!Z183)+('Net zero supporting data'!Z180*ManureNEF))*NtoN2O*kgtoGg,"ERROR"))</f>
        <v>1.0815722110934196</v>
      </c>
      <c r="AJ682" s="94">
        <f>IF('Net zero activities &amp; levers'!$C$9="Off",'Activity data'!BC65*ManureNEF*NtoN2O*kgtoGg,IF('Net zero activities &amp; levers'!$C$9="On",(('Net zero supporting data'!AA168*'Net zero supporting data'!AA183)+('Net zero supporting data'!AA180*ManureNEF))*NtoN2O*kgtoGg,"ERROR"))</f>
        <v>1.1305826291585863</v>
      </c>
      <c r="AK682" s="94">
        <f>IF('Net zero activities &amp; levers'!$C$9="Off",'Activity data'!BD65*ManureNEF*NtoN2O*kgtoGg,IF('Net zero activities &amp; levers'!$C$9="On",(('Net zero supporting data'!AB168*'Net zero supporting data'!AB183)+('Net zero supporting data'!AB180*ManureNEF))*NtoN2O*kgtoGg,"ERROR"))</f>
        <v>1.1758235212483361</v>
      </c>
      <c r="AL682" s="94">
        <f>IF('Net zero activities &amp; levers'!$C$9="Off",'Activity data'!BE65*ManureNEF*NtoN2O*kgtoGg,IF('Net zero activities &amp; levers'!$C$9="On",(('Net zero supporting data'!AC168*'Net zero supporting data'!AC183)+('Net zero supporting data'!AC180*ManureNEF))*NtoN2O*kgtoGg,"ERROR"))</f>
        <v>1.2218182420668209</v>
      </c>
      <c r="AM682" s="94">
        <f>IF('Net zero activities &amp; levers'!$C$9="Off",'Activity data'!BF65*ManureNEF*NtoN2O*kgtoGg,IF('Net zero activities &amp; levers'!$C$9="On",(('Net zero supporting data'!AD168*'Net zero supporting data'!AD183)+('Net zero supporting data'!AD180*ManureNEF))*NtoN2O*kgtoGg,"ERROR"))</f>
        <v>1.2678145661383233</v>
      </c>
      <c r="AN682" s="94">
        <f>IF('Net zero activities &amp; levers'!$C$9="Off",'Activity data'!BG65*ManureNEF*NtoN2O*kgtoGg,IF('Net zero activities &amp; levers'!$C$9="On",(('Net zero supporting data'!AE168*'Net zero supporting data'!AE183)+('Net zero supporting data'!AE180*ManureNEF))*NtoN2O*kgtoGg,"ERROR"))</f>
        <v>1.3194491845421654</v>
      </c>
      <c r="AO682" s="94">
        <f>IF('Net zero activities &amp; levers'!$C$9="Off",'Activity data'!BH65*ManureNEF*NtoN2O*kgtoGg,IF('Net zero activities &amp; levers'!$C$9="On",(('Net zero supporting data'!AF168*'Net zero supporting data'!AF183)+('Net zero supporting data'!AF180*ManureNEF))*NtoN2O*kgtoGg,"ERROR"))</f>
        <v>1.3672989071660318</v>
      </c>
      <c r="AP682" s="94">
        <f>IF('Net zero activities &amp; levers'!$C$9="Off",'Activity data'!BI65*ManureNEF*NtoN2O*kgtoGg,IF('Net zero activities &amp; levers'!$C$9="On",(('Net zero supporting data'!AG168*'Net zero supporting data'!AG183)+('Net zero supporting data'!AG180*ManureNEF))*NtoN2O*kgtoGg,"ERROR"))</f>
        <v>1.4155860288375828</v>
      </c>
      <c r="AQ682" s="94">
        <f>IF('Net zero activities &amp; levers'!$C$9="Off",'Activity data'!BJ65*ManureNEF*NtoN2O*kgtoGg,IF('Net zero activities &amp; levers'!$C$9="On",(('Net zero supporting data'!AH168*'Net zero supporting data'!AH183)+('Net zero supporting data'!AH180*ManureNEF))*NtoN2O*kgtoGg,"ERROR"))</f>
        <v>1.465347325066084</v>
      </c>
      <c r="AR682" s="94">
        <f>IF('Net zero activities &amp; levers'!$C$9="Off",'Activity data'!BK65*ManureNEF*NtoN2O*kgtoGg,IF('Net zero activities &amp; levers'!$C$9="On",(('Net zero supporting data'!AI168*'Net zero supporting data'!AI183)+('Net zero supporting data'!AI180*ManureNEF))*NtoN2O*kgtoGg,"ERROR"))</f>
        <v>1.5168773408498712</v>
      </c>
      <c r="AS682" s="94">
        <f>IF('Net zero activities &amp; levers'!$C$9="Off",'Activity data'!BL65*ManureNEF*NtoN2O*kgtoGg,IF('Net zero activities &amp; levers'!$C$9="On",(('Net zero supporting data'!AJ168*'Net zero supporting data'!AJ183)+('Net zero supporting data'!AJ180*ManureNEF))*NtoN2O*kgtoGg,"ERROR"))</f>
        <v>1.5699643496329094</v>
      </c>
      <c r="AT682" s="94">
        <f>IF('Net zero activities &amp; levers'!$C$9="Off",'Activity data'!BM65*ManureNEF*NtoN2O*kgtoGg,IF('Net zero activities &amp; levers'!$C$9="On",(('Net zero supporting data'!AK168*'Net zero supporting data'!AK183)+('Net zero supporting data'!AK180*ManureNEF))*NtoN2O*kgtoGg,"ERROR"))</f>
        <v>1.571899806129051</v>
      </c>
      <c r="AU682" s="94">
        <f>IF('Net zero activities &amp; levers'!$C$9="Off",'Activity data'!BN65*ManureNEF*NtoN2O*kgtoGg,IF('Net zero activities &amp; levers'!$C$9="On",(('Net zero supporting data'!AL168*'Net zero supporting data'!AL183)+('Net zero supporting data'!AL180*ManureNEF))*NtoN2O*kgtoGg,"ERROR"))</f>
        <v>1.5634634278695607</v>
      </c>
      <c r="AV682" s="94">
        <f>IF('Net zero activities &amp; levers'!$C$9="Off",'Activity data'!BO65*ManureNEF*NtoN2O*kgtoGg,IF('Net zero activities &amp; levers'!$C$9="On",(('Net zero supporting data'!AM168*'Net zero supporting data'!AM183)+('Net zero supporting data'!AM180*ManureNEF))*NtoN2O*kgtoGg,"ERROR"))</f>
        <v>1.5544246150393388</v>
      </c>
      <c r="AW682" s="94">
        <f>IF('Net zero activities &amp; levers'!$C$9="Off",'Activity data'!BP65*ManureNEF*NtoN2O*kgtoGg,IF('Net zero activities &amp; levers'!$C$9="On",(('Net zero supporting data'!AN168*'Net zero supporting data'!AN183)+('Net zero supporting data'!AN180*ManureNEF))*NtoN2O*kgtoGg,"ERROR"))</f>
        <v>1.5408492188425149</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1.0836040032789309</v>
      </c>
      <c r="M684" s="22">
        <f t="shared" si="152"/>
        <v>1.0921513426512339</v>
      </c>
      <c r="N684" s="22">
        <f t="shared" si="152"/>
        <v>1.0976439186771809</v>
      </c>
      <c r="O684" s="22">
        <f t="shared" si="152"/>
        <v>1.1012937605673541</v>
      </c>
      <c r="P684" s="22">
        <f t="shared" si="152"/>
        <v>1.1030649457277466</v>
      </c>
      <c r="Q684" s="22">
        <f t="shared" si="152"/>
        <v>1.1069781529146336</v>
      </c>
      <c r="R684" s="22">
        <f t="shared" si="152"/>
        <v>1.1114672588381174</v>
      </c>
      <c r="S684" s="22">
        <f t="shared" si="152"/>
        <v>1.0780569787302119</v>
      </c>
      <c r="T684" s="22">
        <f t="shared" si="152"/>
        <v>1.0893929251011998</v>
      </c>
      <c r="U684" s="22">
        <f t="shared" si="152"/>
        <v>1.0962450477482062</v>
      </c>
      <c r="V684" s="22">
        <f t="shared" si="152"/>
        <v>1.1021104775661175</v>
      </c>
      <c r="W684" s="22">
        <f t="shared" si="152"/>
        <v>1.1090468544378038</v>
      </c>
      <c r="X684" s="22">
        <f t="shared" si="152"/>
        <v>1.1174289823883965</v>
      </c>
      <c r="Y684" s="22">
        <f t="shared" si="152"/>
        <v>1.1258258810432944</v>
      </c>
      <c r="Z684" s="22">
        <f t="shared" si="152"/>
        <v>1.1354454550929944</v>
      </c>
      <c r="AA684" s="22">
        <f t="shared" si="151"/>
        <v>1.1459214415814314</v>
      </c>
      <c r="AB684" s="22">
        <f t="shared" si="151"/>
        <v>1.1570474674598534</v>
      </c>
      <c r="AC684" s="22">
        <f t="shared" si="151"/>
        <v>1.1682158220769698</v>
      </c>
      <c r="AD684" s="22">
        <f t="shared" si="151"/>
        <v>1.1812122029945036</v>
      </c>
      <c r="AE684" s="22">
        <f t="shared" si="151"/>
        <v>1.1951188465833686</v>
      </c>
      <c r="AF684" s="22">
        <f t="shared" si="151"/>
        <v>1.2099400602016188</v>
      </c>
      <c r="AG684" s="22">
        <f t="shared" si="151"/>
        <v>1.2271370444579202</v>
      </c>
      <c r="AH684" s="22">
        <f t="shared" si="151"/>
        <v>1.2434220369459863</v>
      </c>
      <c r="AI684" s="22">
        <f t="shared" si="151"/>
        <v>1.2604393037460944</v>
      </c>
      <c r="AJ684" s="22">
        <f t="shared" si="151"/>
        <v>1.2792032644713704</v>
      </c>
      <c r="AK684" s="22">
        <f t="shared" si="151"/>
        <v>1.2968752675846458</v>
      </c>
      <c r="AL684" s="22">
        <f t="shared" si="151"/>
        <v>1.3149441473249144</v>
      </c>
      <c r="AM684" s="22">
        <f t="shared" si="151"/>
        <v>1.3331578638832005</v>
      </c>
      <c r="AN684" s="22">
        <f t="shared" si="151"/>
        <v>1.352618044843376</v>
      </c>
      <c r="AO684" s="22">
        <f t="shared" si="151"/>
        <v>1.3709538502801482</v>
      </c>
      <c r="AP684" s="22">
        <f t="shared" si="151"/>
        <v>1.3895691822594745</v>
      </c>
      <c r="AQ684" s="22">
        <f t="shared" si="151"/>
        <v>1.4088108413800711</v>
      </c>
      <c r="AR684" s="22">
        <f t="shared" si="151"/>
        <v>1.428778934116546</v>
      </c>
      <c r="AS684" s="22">
        <f t="shared" si="151"/>
        <v>1.4486185603548618</v>
      </c>
      <c r="AT684" s="22">
        <f t="shared" si="151"/>
        <v>1.4512642479614373</v>
      </c>
      <c r="AU684" s="22">
        <f t="shared" si="151"/>
        <v>1.4504346040118288</v>
      </c>
      <c r="AV684" s="22">
        <f t="shared" si="151"/>
        <v>1.4494275479677248</v>
      </c>
      <c r="AW684" s="22">
        <f t="shared" si="151"/>
        <v>1.4468994870312495</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0.73794174034663862</v>
      </c>
      <c r="M685" s="22">
        <f t="shared" si="151"/>
        <v>0.74376253694082328</v>
      </c>
      <c r="N685" s="22">
        <f t="shared" si="151"/>
        <v>0.74750301879518044</v>
      </c>
      <c r="O685" s="22">
        <f t="shared" si="151"/>
        <v>0.74998858609492669</v>
      </c>
      <c r="P685" s="22">
        <f t="shared" si="151"/>
        <v>0.75119477530775858</v>
      </c>
      <c r="Q685" s="22">
        <f t="shared" si="151"/>
        <v>0.7538596961765357</v>
      </c>
      <c r="R685" s="22">
        <f t="shared" si="151"/>
        <v>0.75691680802528449</v>
      </c>
      <c r="S685" s="22">
        <f t="shared" si="151"/>
        <v>0.73416417867573247</v>
      </c>
      <c r="T685" s="22">
        <f t="shared" si="151"/>
        <v>0.7418840357159151</v>
      </c>
      <c r="U685" s="22">
        <f t="shared" si="151"/>
        <v>0.74655037812135083</v>
      </c>
      <c r="V685" s="22">
        <f t="shared" si="151"/>
        <v>0.75054477595913394</v>
      </c>
      <c r="W685" s="22">
        <f t="shared" si="151"/>
        <v>0.7552684960680518</v>
      </c>
      <c r="X685" s="22">
        <f t="shared" si="151"/>
        <v>0.76097678255366041</v>
      </c>
      <c r="Y685" s="22">
        <f t="shared" si="151"/>
        <v>0.76669512798996364</v>
      </c>
      <c r="Z685" s="22">
        <f t="shared" si="151"/>
        <v>0.77324612373577895</v>
      </c>
      <c r="AA685" s="22">
        <f t="shared" si="151"/>
        <v>0.78038034221202335</v>
      </c>
      <c r="AB685" s="22">
        <f t="shared" si="151"/>
        <v>0.78795724196047434</v>
      </c>
      <c r="AC685" s="22">
        <f t="shared" si="151"/>
        <v>0.79556296786959302</v>
      </c>
      <c r="AD685" s="22">
        <f t="shared" si="151"/>
        <v>0.80441359219681208</v>
      </c>
      <c r="AE685" s="22">
        <f t="shared" si="151"/>
        <v>0.81388411163130536</v>
      </c>
      <c r="AF685" s="22">
        <f t="shared" si="151"/>
        <v>0.82397745951337786</v>
      </c>
      <c r="AG685" s="22">
        <f t="shared" si="151"/>
        <v>0.83568872345519474</v>
      </c>
      <c r="AH685" s="22">
        <f t="shared" si="151"/>
        <v>0.84677891476291534</v>
      </c>
      <c r="AI685" s="22">
        <f t="shared" si="151"/>
        <v>0.85836778988742168</v>
      </c>
      <c r="AJ685" s="22">
        <f t="shared" si="151"/>
        <v>0.87114617552600082</v>
      </c>
      <c r="AK685" s="22">
        <f t="shared" si="151"/>
        <v>0.88318093055953772</v>
      </c>
      <c r="AL685" s="22">
        <f t="shared" si="151"/>
        <v>0.89548596129152125</v>
      </c>
      <c r="AM685" s="22">
        <f t="shared" si="151"/>
        <v>0.90788962688756136</v>
      </c>
      <c r="AN685" s="22">
        <f t="shared" si="151"/>
        <v>0.92114214326970645</v>
      </c>
      <c r="AO685" s="22">
        <f t="shared" si="151"/>
        <v>0.93362895222733877</v>
      </c>
      <c r="AP685" s="22">
        <f t="shared" si="151"/>
        <v>0.9463061206729948</v>
      </c>
      <c r="AQ685" s="22">
        <f t="shared" si="151"/>
        <v>0.95940982218724158</v>
      </c>
      <c r="AR685" s="22">
        <f t="shared" si="151"/>
        <v>0.97300822996422376</v>
      </c>
      <c r="AS685" s="22">
        <f t="shared" si="151"/>
        <v>0.98651915117698075</v>
      </c>
      <c r="AT685" s="22">
        <f t="shared" si="151"/>
        <v>0.98832088253908534</v>
      </c>
      <c r="AU685" s="22">
        <f t="shared" si="151"/>
        <v>0.98775588933290526</v>
      </c>
      <c r="AV685" s="22">
        <f t="shared" si="151"/>
        <v>0.98707007727650453</v>
      </c>
      <c r="AW685" s="22">
        <f t="shared" si="151"/>
        <v>0.98534845048155029</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15.353527292296841</v>
      </c>
      <c r="L686" s="22">
        <f t="shared" si="151"/>
        <v>15.220371053361486</v>
      </c>
      <c r="M686" s="22">
        <f t="shared" si="151"/>
        <v>15.16968250417789</v>
      </c>
      <c r="N686" s="22">
        <f t="shared" si="151"/>
        <v>14.967111251021189</v>
      </c>
      <c r="O686" s="22">
        <f t="shared" si="151"/>
        <v>14.673074129931956</v>
      </c>
      <c r="P686" s="22">
        <f t="shared" si="151"/>
        <v>14.293651368256896</v>
      </c>
      <c r="Q686" s="22">
        <f t="shared" si="151"/>
        <v>13.994389539168758</v>
      </c>
      <c r="R686" s="22">
        <f t="shared" si="151"/>
        <v>13.711253827544143</v>
      </c>
      <c r="S686" s="22">
        <f t="shared" si="151"/>
        <v>12.061905553778045</v>
      </c>
      <c r="T686" s="22">
        <f t="shared" si="151"/>
        <v>12.257828994430085</v>
      </c>
      <c r="U686" s="22">
        <f t="shared" si="151"/>
        <v>12.284007292995502</v>
      </c>
      <c r="V686" s="22">
        <f t="shared" si="151"/>
        <v>12.268194996893492</v>
      </c>
      <c r="W686" s="22">
        <f t="shared" si="151"/>
        <v>12.282008879793533</v>
      </c>
      <c r="X686" s="22">
        <f t="shared" si="151"/>
        <v>12.336792379745747</v>
      </c>
      <c r="Y686" s="22">
        <f t="shared" si="151"/>
        <v>12.408525717242357</v>
      </c>
      <c r="Z686" s="22">
        <f t="shared" si="151"/>
        <v>12.511624496739294</v>
      </c>
      <c r="AA686" s="22">
        <f t="shared" si="151"/>
        <v>12.633102852111428</v>
      </c>
      <c r="AB686" s="22">
        <f t="shared" si="151"/>
        <v>12.765697767808277</v>
      </c>
      <c r="AC686" s="22">
        <f t="shared" si="151"/>
        <v>12.890104944175688</v>
      </c>
      <c r="AD686" s="22">
        <f t="shared" si="151"/>
        <v>12.969688956746007</v>
      </c>
      <c r="AE686" s="22">
        <f t="shared" si="151"/>
        <v>13.060508489621331</v>
      </c>
      <c r="AF686" s="22">
        <f t="shared" si="151"/>
        <v>13.161334150727772</v>
      </c>
      <c r="AG686" s="22">
        <f t="shared" si="151"/>
        <v>13.312022528628306</v>
      </c>
      <c r="AH686" s="22">
        <f t="shared" si="151"/>
        <v>13.417818204189475</v>
      </c>
      <c r="AI686" s="22">
        <f t="shared" si="151"/>
        <v>13.540633116037901</v>
      </c>
      <c r="AJ686" s="22">
        <f t="shared" si="151"/>
        <v>13.690120798735078</v>
      </c>
      <c r="AK686" s="22">
        <f t="shared" si="151"/>
        <v>13.7907868422188</v>
      </c>
      <c r="AL686" s="22">
        <f t="shared" si="151"/>
        <v>13.882357039938549</v>
      </c>
      <c r="AM686" s="22">
        <f t="shared" si="151"/>
        <v>13.958410959398501</v>
      </c>
      <c r="AN686" s="22">
        <f t="shared" si="151"/>
        <v>14.129626734122418</v>
      </c>
      <c r="AO686" s="22">
        <f t="shared" si="151"/>
        <v>14.257969913083317</v>
      </c>
      <c r="AP686" s="22">
        <f t="shared" si="151"/>
        <v>14.377531152103607</v>
      </c>
      <c r="AQ686" s="22">
        <f t="shared" si="151"/>
        <v>14.496002259286861</v>
      </c>
      <c r="AR686" s="22">
        <f t="shared" si="151"/>
        <v>14.615009922571364</v>
      </c>
      <c r="AS686" s="22">
        <f t="shared" si="151"/>
        <v>14.727093643475177</v>
      </c>
      <c r="AT686" s="22">
        <f t="shared" si="151"/>
        <v>14.462731540865176</v>
      </c>
      <c r="AU686" s="22">
        <f t="shared" si="151"/>
        <v>14.127334442814504</v>
      </c>
      <c r="AV686" s="22">
        <f t="shared" si="151"/>
        <v>13.791844284185775</v>
      </c>
      <c r="AW686" s="22">
        <f t="shared" si="151"/>
        <v>13.430123163741788</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9.6543103644621429</v>
      </c>
      <c r="L687" s="22">
        <f t="shared" si="151"/>
        <v>9.5705816138517648</v>
      </c>
      <c r="M687" s="22">
        <f t="shared" si="151"/>
        <v>9.5387086131773042</v>
      </c>
      <c r="N687" s="22">
        <f t="shared" si="151"/>
        <v>9.4113316455488931</v>
      </c>
      <c r="O687" s="22">
        <f t="shared" si="151"/>
        <v>9.22644086627548</v>
      </c>
      <c r="P687" s="22">
        <f t="shared" si="151"/>
        <v>8.9878595272244652</v>
      </c>
      <c r="Q687" s="22">
        <f t="shared" si="151"/>
        <v>8.7996834473406569</v>
      </c>
      <c r="R687" s="22">
        <f t="shared" si="151"/>
        <v>8.6216474831450984</v>
      </c>
      <c r="S687" s="22">
        <f t="shared" si="151"/>
        <v>7.5845359562051762</v>
      </c>
      <c r="T687" s="22">
        <f t="shared" si="151"/>
        <v>7.7077327739603421</v>
      </c>
      <c r="U687" s="22">
        <f t="shared" si="151"/>
        <v>7.7241937092459372</v>
      </c>
      <c r="V687" s="22">
        <f t="shared" si="151"/>
        <v>7.7142509246833155</v>
      </c>
      <c r="W687" s="22">
        <f t="shared" si="151"/>
        <v>7.7229371054101597</v>
      </c>
      <c r="X687" s="22">
        <f t="shared" si="151"/>
        <v>7.7573850144359557</v>
      </c>
      <c r="Y687" s="22">
        <f t="shared" si="151"/>
        <v>7.8024909950022883</v>
      </c>
      <c r="Z687" s="22">
        <f t="shared" si="151"/>
        <v>7.8673195908364244</v>
      </c>
      <c r="AA687" s="22">
        <f t="shared" si="151"/>
        <v>7.9437052788284843</v>
      </c>
      <c r="AB687" s="22">
        <f t="shared" si="151"/>
        <v>8.0270810689330396</v>
      </c>
      <c r="AC687" s="22">
        <f t="shared" si="151"/>
        <v>8.1053084019329269</v>
      </c>
      <c r="AD687" s="22">
        <f t="shared" si="151"/>
        <v>8.1553508933276309</v>
      </c>
      <c r="AE687" s="22">
        <f t="shared" si="151"/>
        <v>8.2124582889665323</v>
      </c>
      <c r="AF687" s="22">
        <f t="shared" si="151"/>
        <v>8.2758575461204238</v>
      </c>
      <c r="AG687" s="22">
        <f t="shared" si="151"/>
        <v>8.3706105198751271</v>
      </c>
      <c r="AH687" s="22">
        <f t="shared" si="151"/>
        <v>8.4371349261330888</v>
      </c>
      <c r="AI687" s="22">
        <f t="shared" si="151"/>
        <v>8.5143610419171587</v>
      </c>
      <c r="AJ687" s="22">
        <f t="shared" si="151"/>
        <v>8.608359017558028</v>
      </c>
      <c r="AK687" s="22">
        <f t="shared" si="151"/>
        <v>8.6716579070218138</v>
      </c>
      <c r="AL687" s="22">
        <f t="shared" si="151"/>
        <v>8.7292373213213015</v>
      </c>
      <c r="AM687" s="22">
        <f t="shared" si="151"/>
        <v>8.7770600873164835</v>
      </c>
      <c r="AN687" s="22">
        <f t="shared" si="151"/>
        <v>8.8847207047764112</v>
      </c>
      <c r="AO687" s="22">
        <f t="shared" si="151"/>
        <v>8.9654229993867141</v>
      </c>
      <c r="AP687" s="22">
        <f t="shared" si="151"/>
        <v>9.0406032030680272</v>
      </c>
      <c r="AQ687" s="22">
        <f t="shared" si="151"/>
        <v>9.1150979309695739</v>
      </c>
      <c r="AR687" s="22">
        <f t="shared" si="151"/>
        <v>9.1899300457810309</v>
      </c>
      <c r="AS687" s="22">
        <f t="shared" si="151"/>
        <v>9.26040838003013</v>
      </c>
      <c r="AT687" s="22">
        <f t="shared" si="151"/>
        <v>9.0941772763488746</v>
      </c>
      <c r="AU687" s="22">
        <f t="shared" si="151"/>
        <v>8.8832793101502094</v>
      </c>
      <c r="AV687" s="22">
        <f t="shared" si="151"/>
        <v>8.6723228273848836</v>
      </c>
      <c r="AW687" s="22">
        <f t="shared" si="151"/>
        <v>8.444872294639918</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5.9174420302222517</v>
      </c>
      <c r="T689" s="22">
        <f t="shared" si="151"/>
        <v>5.9263453985232823</v>
      </c>
      <c r="U689" s="22">
        <f t="shared" si="151"/>
        <v>5.9362427486542551</v>
      </c>
      <c r="V689" s="22">
        <f t="shared" si="151"/>
        <v>5.9473974393709526</v>
      </c>
      <c r="W689" s="22">
        <f t="shared" si="151"/>
        <v>5.959938874025994</v>
      </c>
      <c r="X689" s="22">
        <f t="shared" si="151"/>
        <v>5.9738368092211722</v>
      </c>
      <c r="Y689" s="22">
        <f t="shared" si="151"/>
        <v>5.9823815495784309</v>
      </c>
      <c r="Z689" s="22">
        <f t="shared" si="151"/>
        <v>5.9920749412510226</v>
      </c>
      <c r="AA689" s="22">
        <f t="shared" si="151"/>
        <v>6.0028293292775494</v>
      </c>
      <c r="AB689" s="22">
        <f t="shared" si="151"/>
        <v>6.0145782781398829</v>
      </c>
      <c r="AC689" s="22">
        <f t="shared" si="151"/>
        <v>6.0272198055600503</v>
      </c>
      <c r="AD689" s="22">
        <f t="shared" si="151"/>
        <v>6.0356470541361364</v>
      </c>
      <c r="AE689" s="22">
        <f t="shared" si="151"/>
        <v>6.0449333931358264</v>
      </c>
      <c r="AF689" s="22">
        <f t="shared" si="151"/>
        <v>6.0550466423497058</v>
      </c>
      <c r="AG689" s="22">
        <f t="shared" si="151"/>
        <v>6.066103009552978</v>
      </c>
      <c r="AH689" s="22">
        <f t="shared" si="151"/>
        <v>6.0777469205441541</v>
      </c>
      <c r="AI689" s="22">
        <f t="shared" si="151"/>
        <v>6.0851619326050326</v>
      </c>
      <c r="AJ689" s="22">
        <f t="shared" si="151"/>
        <v>6.0933434576551146</v>
      </c>
      <c r="AK689" s="22">
        <f t="shared" si="151"/>
        <v>6.1019857153089507</v>
      </c>
      <c r="AL689" s="22">
        <f t="shared" si="151"/>
        <v>6.1112166821755771</v>
      </c>
      <c r="AM689" s="22">
        <f t="shared" si="151"/>
        <v>6.120992110468829</v>
      </c>
      <c r="AN689" s="22">
        <f t="shared" si="151"/>
        <v>6.1267892625359277</v>
      </c>
      <c r="AO689" s="22">
        <f t="shared" si="151"/>
        <v>6.1329411649258532</v>
      </c>
      <c r="AP689" s="22">
        <f t="shared" si="151"/>
        <v>6.1395716075335853</v>
      </c>
      <c r="AQ689" s="22">
        <f t="shared" si="151"/>
        <v>6.1467000067344459</v>
      </c>
      <c r="AR689" s="22">
        <f t="shared" si="151"/>
        <v>6.1543221840503746</v>
      </c>
      <c r="AS689" s="22">
        <f t="shared" si="151"/>
        <v>6.157679026638986</v>
      </c>
      <c r="AT689" s="22">
        <f t="shared" si="151"/>
        <v>6.159696467057727</v>
      </c>
      <c r="AU689" s="22">
        <f t="shared" si="151"/>
        <v>6.161729730064434</v>
      </c>
      <c r="AV689" s="22">
        <f t="shared" si="151"/>
        <v>6.1640958550543639</v>
      </c>
      <c r="AW689" s="22">
        <f t="shared" si="151"/>
        <v>6.1666500823848702</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0.66056125437728641</v>
      </c>
      <c r="T690" s="22">
        <f t="shared" si="153"/>
        <v>0.66155513316867531</v>
      </c>
      <c r="U690" s="22">
        <f t="shared" si="153"/>
        <v>0.66265996968150243</v>
      </c>
      <c r="V690" s="22">
        <f t="shared" si="153"/>
        <v>0.66390516252908405</v>
      </c>
      <c r="W690" s="22">
        <f t="shared" si="153"/>
        <v>0.66530515694645465</v>
      </c>
      <c r="X690" s="22">
        <f t="shared" si="153"/>
        <v>0.66685657687737987</v>
      </c>
      <c r="Y690" s="22">
        <f t="shared" si="153"/>
        <v>0.66781042220106746</v>
      </c>
      <c r="Z690" s="22">
        <f t="shared" si="153"/>
        <v>0.66889249092767522</v>
      </c>
      <c r="AA690" s="22">
        <f t="shared" si="153"/>
        <v>0.6700929981753303</v>
      </c>
      <c r="AB690" s="22">
        <f t="shared" si="153"/>
        <v>0.67140452777857451</v>
      </c>
      <c r="AC690" s="22">
        <f t="shared" si="153"/>
        <v>0.67281569550396358</v>
      </c>
      <c r="AD690" s="22">
        <f t="shared" si="153"/>
        <v>0.67375642527570245</v>
      </c>
      <c r="AE690" s="22">
        <f t="shared" si="153"/>
        <v>0.67479305490500496</v>
      </c>
      <c r="AF690" s="22">
        <f t="shared" si="153"/>
        <v>0.67592199213031812</v>
      </c>
      <c r="AG690" s="22">
        <f t="shared" si="153"/>
        <v>0.67715620917061159</v>
      </c>
      <c r="AH690" s="22">
        <f t="shared" si="153"/>
        <v>0.67845601344599038</v>
      </c>
      <c r="AI690" s="22">
        <f t="shared" si="153"/>
        <v>0.67928374773441114</v>
      </c>
      <c r="AJ690" s="22">
        <f t="shared" si="153"/>
        <v>0.68019704750519028</v>
      </c>
      <c r="AK690" s="22">
        <f t="shared" si="153"/>
        <v>0.68116177863856064</v>
      </c>
      <c r="AL690" s="22">
        <f t="shared" si="153"/>
        <v>0.68219222710284488</v>
      </c>
      <c r="AM690" s="22">
        <f t="shared" si="153"/>
        <v>0.68328345353860653</v>
      </c>
      <c r="AN690" s="22">
        <f t="shared" si="153"/>
        <v>0.68393058688130781</v>
      </c>
      <c r="AO690" s="22">
        <f t="shared" si="153"/>
        <v>0.68461732083471893</v>
      </c>
      <c r="AP690" s="22">
        <f t="shared" si="153"/>
        <v>0.68535747400625313</v>
      </c>
      <c r="AQ690" s="22">
        <f t="shared" si="153"/>
        <v>0.68615321383670258</v>
      </c>
      <c r="AR690" s="22">
        <f t="shared" si="153"/>
        <v>0.68700407388453755</v>
      </c>
      <c r="AS690" s="22">
        <f t="shared" si="153"/>
        <v>0.68737879663463075</v>
      </c>
      <c r="AT690" s="22">
        <f t="shared" si="153"/>
        <v>0.68760400255415266</v>
      </c>
      <c r="AU690" s="22">
        <f t="shared" si="153"/>
        <v>0.68783097474168386</v>
      </c>
      <c r="AV690" s="22">
        <f t="shared" si="153"/>
        <v>0.68809510415493047</v>
      </c>
      <c r="AW690" s="22">
        <f t="shared" si="153"/>
        <v>0.68838023134346649</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0.71892745361392774</v>
      </c>
      <c r="M691" s="22">
        <f t="shared" si="153"/>
        <v>0.72149880168720604</v>
      </c>
      <c r="N691" s="22">
        <f t="shared" si="153"/>
        <v>0.72463138273575967</v>
      </c>
      <c r="O691" s="22">
        <f t="shared" si="153"/>
        <v>0.72832072886952293</v>
      </c>
      <c r="P691" s="22">
        <f t="shared" si="153"/>
        <v>0.7325443847928953</v>
      </c>
      <c r="Q691" s="22">
        <f t="shared" si="153"/>
        <v>0.73708994755228407</v>
      </c>
      <c r="R691" s="22">
        <f t="shared" si="153"/>
        <v>0.74193942345928476</v>
      </c>
      <c r="S691" s="22">
        <f t="shared" si="153"/>
        <v>0.74633734853094358</v>
      </c>
      <c r="T691" s="22">
        <f t="shared" si="153"/>
        <v>0.74848556371205566</v>
      </c>
      <c r="U691" s="22">
        <f t="shared" si="153"/>
        <v>0.75076190805371101</v>
      </c>
      <c r="V691" s="22">
        <f t="shared" si="153"/>
        <v>0.75322031823695168</v>
      </c>
      <c r="W691" s="22">
        <f t="shared" si="153"/>
        <v>0.75588827720991336</v>
      </c>
      <c r="X691" s="22">
        <f t="shared" si="153"/>
        <v>0.75876236870095803</v>
      </c>
      <c r="Y691" s="22">
        <f t="shared" si="153"/>
        <v>0.76057750755175979</v>
      </c>
      <c r="Z691" s="22">
        <f t="shared" si="153"/>
        <v>0.76256893469792841</v>
      </c>
      <c r="AA691" s="22">
        <f t="shared" si="153"/>
        <v>0.76472161645068537</v>
      </c>
      <c r="AB691" s="22">
        <f t="shared" si="153"/>
        <v>0.76702441224252838</v>
      </c>
      <c r="AC691" s="22">
        <f t="shared" si="153"/>
        <v>0.76945943028667785</v>
      </c>
      <c r="AD691" s="22">
        <f t="shared" si="153"/>
        <v>0.77107378315188402</v>
      </c>
      <c r="AE691" s="22">
        <f t="shared" si="153"/>
        <v>0.77282011789414362</v>
      </c>
      <c r="AF691" s="22">
        <f t="shared" si="153"/>
        <v>0.77469321171184602</v>
      </c>
      <c r="AG691" s="22">
        <f t="shared" si="153"/>
        <v>0.77671532761727669</v>
      </c>
      <c r="AH691" s="22">
        <f t="shared" si="153"/>
        <v>0.7788210206030366</v>
      </c>
      <c r="AI691" s="22">
        <f t="shared" si="153"/>
        <v>0.78012007445417286</v>
      </c>
      <c r="AJ691" s="22">
        <f t="shared" si="153"/>
        <v>0.78154048678471755</v>
      </c>
      <c r="AK691" s="22">
        <f t="shared" si="153"/>
        <v>0.78302621249505588</v>
      </c>
      <c r="AL691" s="22">
        <f t="shared" si="153"/>
        <v>0.78460135095244909</v>
      </c>
      <c r="AM691" s="22">
        <f t="shared" si="153"/>
        <v>0.78625814401475724</v>
      </c>
      <c r="AN691" s="22">
        <f t="shared" si="153"/>
        <v>0.78716789436809509</v>
      </c>
      <c r="AO691" s="22">
        <f t="shared" si="153"/>
        <v>0.78812813928061254</v>
      </c>
      <c r="AP691" s="22">
        <f t="shared" si="153"/>
        <v>0.78916187244350566</v>
      </c>
      <c r="AQ691" s="22">
        <f t="shared" si="153"/>
        <v>0.79027285917388934</v>
      </c>
      <c r="AR691" s="22">
        <f t="shared" si="153"/>
        <v>0.79146051173197585</v>
      </c>
      <c r="AS691" s="22">
        <f t="shared" si="153"/>
        <v>0.79185996933613323</v>
      </c>
      <c r="AT691" s="22">
        <f t="shared" si="153"/>
        <v>0.79200653567078572</v>
      </c>
      <c r="AU691" s="22">
        <f t="shared" si="153"/>
        <v>0.79214738449234956</v>
      </c>
      <c r="AV691" s="22">
        <f t="shared" si="153"/>
        <v>0.79234027414554964</v>
      </c>
      <c r="AW691" s="22">
        <f t="shared" si="153"/>
        <v>0.79255917569292156</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1.1867254191644501</v>
      </c>
      <c r="L692" s="22">
        <f t="shared" si="153"/>
        <v>1.1898103324282718</v>
      </c>
      <c r="M692" s="22">
        <f t="shared" si="153"/>
        <v>1.1940658612587216</v>
      </c>
      <c r="N692" s="22">
        <f t="shared" si="153"/>
        <v>1.1992502192631385</v>
      </c>
      <c r="O692" s="22">
        <f t="shared" si="153"/>
        <v>1.2053560121742171</v>
      </c>
      <c r="P692" s="22">
        <f t="shared" si="153"/>
        <v>1.212346076933865</v>
      </c>
      <c r="Q692" s="22">
        <f t="shared" si="153"/>
        <v>1.2198688909683482</v>
      </c>
      <c r="R692" s="22">
        <f t="shared" si="153"/>
        <v>1.2278946750888551</v>
      </c>
      <c r="S692" s="22">
        <f t="shared" si="153"/>
        <v>1.2351731517490538</v>
      </c>
      <c r="T692" s="22">
        <f t="shared" si="153"/>
        <v>1.2387284042379079</v>
      </c>
      <c r="U692" s="22">
        <f t="shared" si="153"/>
        <v>1.2424957078848218</v>
      </c>
      <c r="V692" s="22">
        <f t="shared" si="153"/>
        <v>1.2465643268013245</v>
      </c>
      <c r="W692" s="22">
        <f t="shared" si="153"/>
        <v>1.2509797447083293</v>
      </c>
      <c r="X692" s="22">
        <f t="shared" si="153"/>
        <v>1.2557363077456696</v>
      </c>
      <c r="Y692" s="22">
        <f t="shared" si="153"/>
        <v>1.2587403256735139</v>
      </c>
      <c r="Z692" s="22">
        <f t="shared" si="153"/>
        <v>1.2620360971493132</v>
      </c>
      <c r="AA692" s="22">
        <f t="shared" si="153"/>
        <v>1.2655987417235119</v>
      </c>
      <c r="AB692" s="22">
        <f t="shared" si="153"/>
        <v>1.2694098219831875</v>
      </c>
      <c r="AC692" s="22">
        <f t="shared" si="153"/>
        <v>1.2734397273846501</v>
      </c>
      <c r="AD692" s="22">
        <f t="shared" si="153"/>
        <v>1.2761114485848239</v>
      </c>
      <c r="AE692" s="22">
        <f t="shared" si="153"/>
        <v>1.2790015971106234</v>
      </c>
      <c r="AF692" s="22">
        <f t="shared" si="153"/>
        <v>1.282101529331471</v>
      </c>
      <c r="AG692" s="22">
        <f t="shared" si="153"/>
        <v>1.2854480900804797</v>
      </c>
      <c r="AH692" s="22">
        <f t="shared" si="153"/>
        <v>1.2889329691997629</v>
      </c>
      <c r="AI692" s="22">
        <f t="shared" si="153"/>
        <v>1.2910828769362013</v>
      </c>
      <c r="AJ692" s="22">
        <f t="shared" si="153"/>
        <v>1.2934336304909519</v>
      </c>
      <c r="AK692" s="22">
        <f t="shared" si="153"/>
        <v>1.2958924763625748</v>
      </c>
      <c r="AL692" s="22">
        <f t="shared" si="153"/>
        <v>1.2984992985143662</v>
      </c>
      <c r="AM692" s="22">
        <f t="shared" si="153"/>
        <v>1.3012412573786718</v>
      </c>
      <c r="AN692" s="22">
        <f t="shared" si="153"/>
        <v>1.3027468757340293</v>
      </c>
      <c r="AO692" s="22">
        <f t="shared" si="153"/>
        <v>1.3043360615591526</v>
      </c>
      <c r="AP692" s="22">
        <f t="shared" si="153"/>
        <v>1.3060468689459077</v>
      </c>
      <c r="AQ692" s="22">
        <f t="shared" si="153"/>
        <v>1.3078855294176372</v>
      </c>
      <c r="AR692" s="22">
        <f t="shared" si="153"/>
        <v>1.3098510702769313</v>
      </c>
      <c r="AS692" s="22">
        <f t="shared" si="153"/>
        <v>1.3105121644977793</v>
      </c>
      <c r="AT692" s="22">
        <f t="shared" si="153"/>
        <v>1.3107547288044825</v>
      </c>
      <c r="AU692" s="22">
        <f t="shared" si="153"/>
        <v>1.3109878307431619</v>
      </c>
      <c r="AV692" s="22">
        <f t="shared" si="153"/>
        <v>1.3113070592011131</v>
      </c>
      <c r="AW692" s="22">
        <f t="shared" si="153"/>
        <v>1.311669336815549</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0.19240499933397137</v>
      </c>
      <c r="M693" s="22">
        <f t="shared" si="153"/>
        <v>0.19381280191845887</v>
      </c>
      <c r="N693" s="22">
        <f t="shared" si="153"/>
        <v>0.19411375969056666</v>
      </c>
      <c r="O693" s="22">
        <f t="shared" si="153"/>
        <v>0.19368291106027902</v>
      </c>
      <c r="P693" s="22">
        <f t="shared" si="153"/>
        <v>0.19253602379697465</v>
      </c>
      <c r="Q693" s="22">
        <f t="shared" si="153"/>
        <v>0.19190012409058904</v>
      </c>
      <c r="R693" s="22">
        <f t="shared" si="153"/>
        <v>0.19132863754616411</v>
      </c>
      <c r="S693" s="22">
        <f t="shared" si="153"/>
        <v>0.1803905766291535</v>
      </c>
      <c r="T693" s="22">
        <f t="shared" si="153"/>
        <v>0.1826245756693145</v>
      </c>
      <c r="U693" s="22">
        <f t="shared" si="153"/>
        <v>0.18356080495030164</v>
      </c>
      <c r="V693" s="22">
        <f t="shared" si="153"/>
        <v>0.18415696617811583</v>
      </c>
      <c r="W693" s="22">
        <f t="shared" si="153"/>
        <v>0.18496727658485598</v>
      </c>
      <c r="X693" s="22">
        <f t="shared" si="153"/>
        <v>0.18608902587161008</v>
      </c>
      <c r="Y693" s="22">
        <f t="shared" si="153"/>
        <v>0.18752321495946164</v>
      </c>
      <c r="Z693" s="22">
        <f t="shared" si="153"/>
        <v>0.18921252332374269</v>
      </c>
      <c r="AA693" s="22">
        <f t="shared" si="153"/>
        <v>0.19105962763803044</v>
      </c>
      <c r="AB693" s="22">
        <f t="shared" si="153"/>
        <v>0.19301005313077035</v>
      </c>
      <c r="AC693" s="22">
        <f t="shared" si="153"/>
        <v>0.19490714617679963</v>
      </c>
      <c r="AD693" s="22">
        <f t="shared" si="153"/>
        <v>0.19752032513537773</v>
      </c>
      <c r="AE693" s="22">
        <f t="shared" si="153"/>
        <v>0.2003055493027025</v>
      </c>
      <c r="AF693" s="22">
        <f t="shared" si="153"/>
        <v>0.20326218406801491</v>
      </c>
      <c r="AG693" s="22">
        <f t="shared" si="153"/>
        <v>0.20675702349841499</v>
      </c>
      <c r="AH693" s="22">
        <f t="shared" si="153"/>
        <v>0.20995711479118087</v>
      </c>
      <c r="AI693" s="22">
        <f t="shared" si="153"/>
        <v>0.2135856312321594</v>
      </c>
      <c r="AJ693" s="22">
        <f t="shared" si="153"/>
        <v>0.21759462167006366</v>
      </c>
      <c r="AK693" s="22">
        <f t="shared" si="153"/>
        <v>0.22127443936743332</v>
      </c>
      <c r="AL693" s="22">
        <f t="shared" si="153"/>
        <v>0.22499730595265302</v>
      </c>
      <c r="AM693" s="22">
        <f t="shared" si="153"/>
        <v>0.22870049395333916</v>
      </c>
      <c r="AN693" s="22">
        <f t="shared" si="153"/>
        <v>0.23295846114487964</v>
      </c>
      <c r="AO693" s="22">
        <f t="shared" si="153"/>
        <v>0.2368924419602069</v>
      </c>
      <c r="AP693" s="22">
        <f t="shared" si="153"/>
        <v>0.24084858832616518</v>
      </c>
      <c r="AQ693" s="22">
        <f t="shared" si="153"/>
        <v>0.24491124539364534</v>
      </c>
      <c r="AR693" s="22">
        <f t="shared" si="153"/>
        <v>0.24910372048669324</v>
      </c>
      <c r="AS693" s="22">
        <f t="shared" si="153"/>
        <v>0.25354274140944594</v>
      </c>
      <c r="AT693" s="22">
        <f t="shared" si="153"/>
        <v>0.25377721875718207</v>
      </c>
      <c r="AU693" s="22">
        <f t="shared" si="153"/>
        <v>0.25315017599548001</v>
      </c>
      <c r="AV693" s="22">
        <f t="shared" si="153"/>
        <v>0.25246344217753508</v>
      </c>
      <c r="AW693" s="22">
        <f t="shared" si="153"/>
        <v>0.25139447750270916</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0.66042852152238107</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0.66025684169352206</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0.66014868305049579</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0.66005681257994508</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0.65995424038936434</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0.65983631780454621</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0.65971241712512252</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0.65957642528021465</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0.6594332298362966</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0.6592855766116591</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0.65914087042240432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0.65897121694283256</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0.65879502534324397</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0.65861262120280506</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0.65840825367148614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0.65821887148453184</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0.65802043215920403</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0.65780869550268894</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0.65761330442639243</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0.65741856191244097</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0.65722693960157652</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0.65702305130032002</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0.65683441997115699</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0.65664742649301167</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0.65645895538166232</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0.65626829690139621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0.65607856000431986</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0.65603772924812798</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0.65602713275569724</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0.65601871872641282</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8.7176564840954294E-3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8.7153903103544955E-3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8.7139626162665452E-3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8.7127499260552799E-3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8.7113959731396108E-3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8.7098393950200102E-3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8.7082039060516168E-3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8.7064088136988328E-3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8.7045186338391197E-3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8.7025696112738998E-3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8.7006594895757388E-3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8.6984200636453912E-3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8.6960943345308194E-3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8.6936865998770273E-3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8.6909889484636203E-3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8.6884891035958235E-3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8.6858697045014942E-3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8.6830747806354996E-3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8.6804956184283813E-3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8.6779250172442229E-3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8.6753956027408128E-3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8.6727042771642272E-3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8.6702143436192744E-3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8.6677460297077541E-3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8.6652582110379444E-3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8.6627415190984325E-3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8.6602369920570233E-3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8.6596980260752899E-3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8.6595581523752057E-3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8.6594470871886511E-3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1.2019035107607596</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1.2088775122881092</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1.2055442230548157</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1.1799964998501227</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1.1606871439933115</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1.0501973880705069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1.0703474474613595</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1.0780252765780527</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1.0826508266328274</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1.0896188673753024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1.0998462983876509</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1.1115047469331398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1.1257821555914229</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1.1417160423927022</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1.1587685351762258</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1.1754318862023696</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1.1934067367710564</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1.2128560812814293</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1.2337406288729504</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1.2594370710760741</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1.2821588554631616</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1.3070479845784275</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1.335072717780412</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1.3597630126318272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1.3845232416162481</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1.4087933159886152</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1.4387531142851964</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1.4655795059548784</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1.4923478066091527</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1.5197903139635012</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1.5480963537674137</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1.5765474924882046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1.5689889788731068</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1.5543292879083597</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1.5394192885776781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1.5215798324085699</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4.3975799639737039</v>
      </c>
      <c r="L714" s="22">
        <f t="shared" ref="L714:AW714" si="160">L1513</f>
        <v>4.3787767883653972</v>
      </c>
      <c r="M714" s="22">
        <f t="shared" si="160"/>
        <v>4.3752716537638952</v>
      </c>
      <c r="N714" s="22">
        <f t="shared" si="160"/>
        <v>4.3473821211305586</v>
      </c>
      <c r="O714" s="22">
        <f t="shared" si="160"/>
        <v>4.3052096453824609</v>
      </c>
      <c r="P714" s="22">
        <f t="shared" si="160"/>
        <v>4.2496956169043703</v>
      </c>
      <c r="Q714" s="22">
        <f t="shared" si="160"/>
        <v>4.2083609134426787</v>
      </c>
      <c r="R714" s="22">
        <f t="shared" si="160"/>
        <v>4.1703852155628232</v>
      </c>
      <c r="S714" s="22">
        <f t="shared" si="160"/>
        <v>3.9007752533263682</v>
      </c>
      <c r="T714" s="22">
        <f t="shared" si="160"/>
        <v>3.9381598022687156</v>
      </c>
      <c r="U714" s="22">
        <f t="shared" si="160"/>
        <v>3.9471719849417339</v>
      </c>
      <c r="V714" s="22">
        <f t="shared" si="160"/>
        <v>3.9494870744192068</v>
      </c>
      <c r="W714" s="22">
        <f t="shared" si="160"/>
        <v>3.9572701137517781</v>
      </c>
      <c r="X714" s="22">
        <f t="shared" si="160"/>
        <v>3.9724426478814481</v>
      </c>
      <c r="Y714" s="22">
        <f t="shared" si="160"/>
        <v>3.9886884904063513</v>
      </c>
      <c r="Z714" s="22">
        <f t="shared" si="160"/>
        <v>4.0106486783961</v>
      </c>
      <c r="AA714" s="22">
        <f t="shared" si="160"/>
        <v>4.0360995684120731</v>
      </c>
      <c r="AB714" s="22">
        <f t="shared" si="160"/>
        <v>4.0637918875568682</v>
      </c>
      <c r="AC714" s="22">
        <f t="shared" si="160"/>
        <v>4.0904156888736605</v>
      </c>
      <c r="AD714" s="22">
        <f t="shared" si="160"/>
        <v>4.1088164860689949</v>
      </c>
      <c r="AE714" s="22">
        <f t="shared" si="160"/>
        <v>4.1294958304356273</v>
      </c>
      <c r="AF714" s="22">
        <f t="shared" si="160"/>
        <v>4.1522441478603058</v>
      </c>
      <c r="AG714" s="22">
        <f t="shared" si="160"/>
        <v>4.1839099279113201</v>
      </c>
      <c r="AH714" s="22">
        <f t="shared" si="160"/>
        <v>4.2082263302056857</v>
      </c>
      <c r="AI714" s="22">
        <f t="shared" si="160"/>
        <v>4.2341550920369668</v>
      </c>
      <c r="AJ714" s="22">
        <f t="shared" si="160"/>
        <v>4.265032888735969</v>
      </c>
      <c r="AK714" s="22">
        <f t="shared" si="160"/>
        <v>4.2878463334587096</v>
      </c>
      <c r="AL714" s="22">
        <f t="shared" si="160"/>
        <v>4.3094319342129213</v>
      </c>
      <c r="AM714" s="22">
        <f t="shared" si="160"/>
        <v>4.3286750599051294</v>
      </c>
      <c r="AN714" s="22">
        <f t="shared" si="160"/>
        <v>4.3624574931197531</v>
      </c>
      <c r="AO714" s="22">
        <f t="shared" si="160"/>
        <v>4.3891087114955756</v>
      </c>
      <c r="AP714" s="22">
        <f t="shared" si="160"/>
        <v>4.4145263623472086</v>
      </c>
      <c r="AQ714" s="22">
        <f t="shared" si="160"/>
        <v>4.4400447705793535</v>
      </c>
      <c r="AR714" s="22">
        <f t="shared" si="160"/>
        <v>4.465949139615133</v>
      </c>
      <c r="AS714" s="22">
        <f t="shared" si="160"/>
        <v>4.4893866274928254</v>
      </c>
      <c r="AT714" s="22">
        <f t="shared" si="160"/>
        <v>4.4473452996260381</v>
      </c>
      <c r="AU714" s="22">
        <f t="shared" si="160"/>
        <v>4.392977758124081</v>
      </c>
      <c r="AV714" s="22">
        <f t="shared" si="160"/>
        <v>4.3386549349139036</v>
      </c>
      <c r="AW714" s="22">
        <f t="shared" si="160"/>
        <v>4.2797831146230694</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2.278478399252214E-4</v>
      </c>
      <c r="U715" s="94">
        <f>IF('Net zero activities &amp; levers'!$C$9="Off",'Activity data'!AN47*FracLEACH*MSLeachEF*NtoN2O*kgtoGg,IF('Net zero activities &amp; levers'!$C$9="On",(('Net zero supporting data'!L157*FracLEACH*'Net zero supporting data'!L185)+('Net zero supporting data'!L169*FracLEACH*MSLeachEF))*NtoN2O*kgtoGg,"ERROR"))</f>
        <v>2.2778861038426509E-4</v>
      </c>
      <c r="V715" s="94">
        <f>IF('Net zero activities &amp; levers'!$C$9="Off",'Activity data'!AO47*FracLEACH*MSLeachEF*NtoN2O*kgtoGg,IF('Net zero activities &amp; levers'!$C$9="On",(('Net zero supporting data'!M157*FracLEACH*'Net zero supporting data'!M185)+('Net zero supporting data'!M169*FracLEACH*MSLeachEF))*NtoN2O*kgtoGg,"ERROR"))</f>
        <v>2.27751295652421E-4</v>
      </c>
      <c r="W715" s="94">
        <f>IF('Net zero activities &amp; levers'!$C$9="Off",'Activity data'!AP47*FracLEACH*MSLeachEF*NtoN2O*kgtoGg,IF('Net zero activities &amp; levers'!$C$9="On",(('Net zero supporting data'!N157*FracLEACH*'Net zero supporting data'!N185)+('Net zero supporting data'!N169*FracLEACH*MSLeachEF))*NtoN2O*kgtoGg,"ERROR"))</f>
        <v>2.2771960034008101E-4</v>
      </c>
      <c r="X715" s="94">
        <f>IF('Net zero activities &amp; levers'!$C$9="Off",'Activity data'!AQ47*FracLEACH*MSLeachEF*NtoN2O*kgtoGg,IF('Net zero activities &amp; levers'!$C$9="On",(('Net zero supporting data'!O157*FracLEACH*'Net zero supporting data'!O185)+('Net zero supporting data'!O169*FracLEACH*MSLeachEF))*NtoN2O*kgtoGg,"ERROR"))</f>
        <v>2.2768421293433067E-4</v>
      </c>
      <c r="Y715" s="94">
        <f>IF('Net zero activities &amp; levers'!$C$9="Off",'Activity data'!AR47*FracLEACH*MSLeachEF*NtoN2O*kgtoGg,IF('Net zero activities &amp; levers'!$C$9="On",(('Net zero supporting data'!P157*FracLEACH*'Net zero supporting data'!P185)+('Net zero supporting data'!P169*FracLEACH*MSLeachEF))*NtoN2O*kgtoGg,"ERROR"))</f>
        <v>2.2764352964256836E-4</v>
      </c>
      <c r="Z715" s="94">
        <f>IF('Net zero activities &amp; levers'!$C$9="Off",'Activity data'!AS47*FracLEACH*MSLeachEF*NtoN2O*kgtoGg,IF('Net zero activities &amp; levers'!$C$9="On",(('Net zero supporting data'!Q157*FracLEACH*'Net zero supporting data'!Q185)+('Net zero supporting data'!Q169*FracLEACH*MSLeachEF))*NtoN2O*kgtoGg,"ERROR"))</f>
        <v>2.276007839081672E-4</v>
      </c>
      <c r="AA715" s="94">
        <f>IF('Net zero activities &amp; levers'!$C$9="Off",'Activity data'!AT47*FracLEACH*MSLeachEF*NtoN2O*kgtoGg,IF('Net zero activities &amp; levers'!$C$9="On",(('Net zero supporting data'!R157*FracLEACH*'Net zero supporting data'!R185)+('Net zero supporting data'!R169*FracLEACH*MSLeachEF))*NtoN2O*kgtoGg,"ERROR"))</f>
        <v>2.27553866721674E-4</v>
      </c>
      <c r="AB715" s="94">
        <f>IF('Net zero activities &amp; levers'!$C$9="Off",'Activity data'!AU47*FracLEACH*MSLeachEF*NtoN2O*kgtoGg,IF('Net zero activities &amp; levers'!$C$9="On",(('Net zero supporting data'!S157*FracLEACH*'Net zero supporting data'!S185)+('Net zero supporting data'!S169*FracLEACH*MSLeachEF))*NtoN2O*kgtoGg,"ERROR"))</f>
        <v>2.2750446429352234E-4</v>
      </c>
      <c r="AC715" s="94">
        <f>IF('Net zero activities &amp; levers'!$C$9="Off",'Activity data'!AV47*FracLEACH*MSLeachEF*NtoN2O*kgtoGg,IF('Net zero activities &amp; levers'!$C$9="On",(('Net zero supporting data'!T157*FracLEACH*'Net zero supporting data'!T185)+('Net zero supporting data'!T169*FracLEACH*MSLeachEF))*NtoN2O*kgtoGg,"ERROR"))</f>
        <v>2.2745352393102234E-4</v>
      </c>
      <c r="AD715" s="94">
        <f>IF('Net zero activities &amp; levers'!$C$9="Off",'Activity data'!AW47*FracLEACH*MSLeachEF*NtoN2O*kgtoGg,IF('Net zero activities &amp; levers'!$C$9="On",(('Net zero supporting data'!U157*FracLEACH*'Net zero supporting data'!U185)+('Net zero supporting data'!U169*FracLEACH*MSLeachEF))*NtoN2O*kgtoGg,"ERROR"))</f>
        <v>2.2740360029572943E-4</v>
      </c>
      <c r="AE715" s="94">
        <f>IF('Net zero activities &amp; levers'!$C$9="Off",'Activity data'!AX47*FracLEACH*MSLeachEF*NtoN2O*kgtoGg,IF('Net zero activities &amp; levers'!$C$9="On",(('Net zero supporting data'!V157*FracLEACH*'Net zero supporting data'!V185)+('Net zero supporting data'!V169*FracLEACH*MSLeachEF))*NtoN2O*kgtoGg,"ERROR"))</f>
        <v>2.2734506984527716E-4</v>
      </c>
      <c r="AF715" s="94">
        <f>IF('Net zero activities &amp; levers'!$C$9="Off",'Activity data'!AY47*FracLEACH*MSLeachEF*NtoN2O*kgtoGg,IF('Net zero activities &amp; levers'!$C$9="On",(('Net zero supporting data'!W157*FracLEACH*'Net zero supporting data'!W185)+('Net zero supporting data'!W169*FracLEACH*MSLeachEF))*NtoN2O*kgtoGg,"ERROR"))</f>
        <v>2.2728428374341916E-4</v>
      </c>
      <c r="AG715" s="94">
        <f>IF('Net zero activities &amp; levers'!$C$9="Off",'Activity data'!AZ47*FracLEACH*MSLeachEF*NtoN2O*kgtoGg,IF('Net zero activities &amp; levers'!$C$9="On",(('Net zero supporting data'!X157*FracLEACH*'Net zero supporting data'!X185)+('Net zero supporting data'!X169*FracLEACH*MSLeachEF))*NtoN2O*kgtoGg,"ERROR"))</f>
        <v>2.2722135431496774E-4</v>
      </c>
      <c r="AH715" s="94">
        <f>IF('Net zero activities &amp; levers'!$C$9="Off",'Activity data'!BA47*FracLEACH*MSLeachEF*NtoN2O*kgtoGg,IF('Net zero activities &amp; levers'!$C$9="On",(('Net zero supporting data'!Y157*FracLEACH*'Net zero supporting data'!Y185)+('Net zero supporting data'!Y169*FracLEACH*MSLeachEF))*NtoN2O*kgtoGg,"ERROR"))</f>
        <v>2.2715084751666269E-4</v>
      </c>
      <c r="AI715" s="94">
        <f>IF('Net zero activities &amp; levers'!$C$9="Off",'Activity data'!BB47*FracLEACH*MSLeachEF*NtoN2O*kgtoGg,IF('Net zero activities &amp; levers'!$C$9="On",(('Net zero supporting data'!Z157*FracLEACH*'Net zero supporting data'!Z185)+('Net zero supporting data'!Z169*FracLEACH*MSLeachEF))*NtoN2O*kgtoGg,"ERROR"))</f>
        <v>2.2708551066216349E-4</v>
      </c>
      <c r="AJ715" s="94">
        <f>IF('Net zero activities &amp; levers'!$C$9="Off",'Activity data'!BC47*FracLEACH*MSLeachEF*NtoN2O*kgtoGg,IF('Net zero activities &amp; levers'!$C$9="On",(('Net zero supporting data'!AA157*FracLEACH*'Net zero supporting data'!AA185)+('Net zero supporting data'!AA169*FracLEACH*MSLeachEF))*NtoN2O*kgtoGg,"ERROR"))</f>
        <v>2.2701704909492532E-4</v>
      </c>
      <c r="AK715" s="94">
        <f>IF('Net zero activities &amp; levers'!$C$9="Off",'Activity data'!BD47*FracLEACH*MSLeachEF*NtoN2O*kgtoGg,IF('Net zero activities &amp; levers'!$C$9="On",(('Net zero supporting data'!AB157*FracLEACH*'Net zero supporting data'!AB185)+('Net zero supporting data'!AB169*FracLEACH*MSLeachEF))*NtoN2O*kgtoGg,"ERROR"))</f>
        <v>2.2694399994842767E-4</v>
      </c>
      <c r="AL715" s="94">
        <f>IF('Net zero activities &amp; levers'!$C$9="Off",'Activity data'!BE47*FracLEACH*MSLeachEF*NtoN2O*kgtoGg,IF('Net zero activities &amp; levers'!$C$9="On",(('Net zero supporting data'!AC157*FracLEACH*'Net zero supporting data'!AC185)+('Net zero supporting data'!AC169*FracLEACH*MSLeachEF))*NtoN2O*kgtoGg,"ERROR"))</f>
        <v>2.2687659002710534E-4</v>
      </c>
      <c r="AM715" s="94">
        <f>IF('Net zero activities &amp; levers'!$C$9="Off",'Activity data'!BF47*FracLEACH*MSLeachEF*NtoN2O*kgtoGg,IF('Net zero activities &amp; levers'!$C$9="On",(('Net zero supporting data'!AD157*FracLEACH*'Net zero supporting data'!AD185)+('Net zero supporting data'!AD169*FracLEACH*MSLeachEF))*NtoN2O*kgtoGg,"ERROR"))</f>
        <v>2.2680940385979212E-4</v>
      </c>
      <c r="AN715" s="94">
        <f>IF('Net zero activities &amp; levers'!$C$9="Off",'Activity data'!BG47*FracLEACH*MSLeachEF*NtoN2O*kgtoGg,IF('Net zero activities &amp; levers'!$C$9="On",(('Net zero supporting data'!AE157*FracLEACH*'Net zero supporting data'!AE185)+('Net zero supporting data'!AE169*FracLEACH*MSLeachEF))*NtoN2O*kgtoGg,"ERROR"))</f>
        <v>2.2674329416254386E-4</v>
      </c>
      <c r="AO715" s="94">
        <f>IF('Net zero activities &amp; levers'!$C$9="Off",'Activity data'!BH47*FracLEACH*MSLeachEF*NtoN2O*kgtoGg,IF('Net zero activities &amp; levers'!$C$9="On",(('Net zero supporting data'!AF157*FracLEACH*'Net zero supporting data'!AF185)+('Net zero supporting data'!AF169*FracLEACH*MSLeachEF))*NtoN2O*kgtoGg,"ERROR"))</f>
        <v>2.266729526986104E-4</v>
      </c>
      <c r="AP715" s="94">
        <f>IF('Net zero activities &amp; levers'!$C$9="Off",'Activity data'!BI47*FracLEACH*MSLeachEF*NtoN2O*kgtoGg,IF('Net zero activities &amp; levers'!$C$9="On",(('Net zero supporting data'!AG157*FracLEACH*'Net zero supporting data'!AG185)+('Net zero supporting data'!AG169*FracLEACH*MSLeachEF))*NtoN2O*kgtoGg,"ERROR"))</f>
        <v>2.2660787489004914E-4</v>
      </c>
      <c r="AQ715" s="94">
        <f>IF('Net zero activities &amp; levers'!$C$9="Off",'Activity data'!BJ47*FracLEACH*MSLeachEF*NtoN2O*kgtoGg,IF('Net zero activities &amp; levers'!$C$9="On",(('Net zero supporting data'!AH157*FracLEACH*'Net zero supporting data'!AH185)+('Net zero supporting data'!AH169*FracLEACH*MSLeachEF))*NtoN2O*kgtoGg,"ERROR"))</f>
        <v>2.2654336214008894E-4</v>
      </c>
      <c r="AR715" s="94">
        <f>IF('Net zero activities &amp; levers'!$C$9="Off",'Activity data'!BK47*FracLEACH*MSLeachEF*NtoN2O*kgtoGg,IF('Net zero activities &amp; levers'!$C$9="On",(('Net zero supporting data'!AI157*FracLEACH*'Net zero supporting data'!AI185)+('Net zero supporting data'!AI169*FracLEACH*MSLeachEF))*NtoN2O*kgtoGg,"ERROR"))</f>
        <v>2.2647833960667349E-4</v>
      </c>
      <c r="AS715" s="94">
        <f>IF('Net zero activities &amp; levers'!$C$9="Off",'Activity data'!BL47*FracLEACH*MSLeachEF*NtoN2O*kgtoGg,IF('Net zero activities &amp; levers'!$C$9="On",(('Net zero supporting data'!AJ157*FracLEACH*'Net zero supporting data'!AJ185)+('Net zero supporting data'!AJ169*FracLEACH*MSLeachEF))*NtoN2O*kgtoGg,"ERROR"))</f>
        <v>2.2641256243098162E-4</v>
      </c>
      <c r="AT715" s="94">
        <f>IF('Net zero activities &amp; levers'!$C$9="Off",'Activity data'!BM47*FracLEACH*MSLeachEF*NtoN2O*kgtoGg,IF('Net zero activities &amp; levers'!$C$9="On",(('Net zero supporting data'!AK157*FracLEACH*'Net zero supporting data'!AK185)+('Net zero supporting data'!AK169*FracLEACH*MSLeachEF))*NtoN2O*kgtoGg,"ERROR"))</f>
        <v>2.2634710320149033E-4</v>
      </c>
      <c r="AU715" s="94">
        <f>IF('Net zero activities &amp; levers'!$C$9="Off",'Activity data'!BN47*FracLEACH*MSLeachEF*NtoN2O*kgtoGg,IF('Net zero activities &amp; levers'!$C$9="On",(('Net zero supporting data'!AL157*FracLEACH*'Net zero supporting data'!AL185)+('Net zero supporting data'!AL169*FracLEACH*MSLeachEF))*NtoN2O*kgtoGg,"ERROR"))</f>
        <v>2.2633301659060411E-4</v>
      </c>
      <c r="AV715" s="94">
        <f>IF('Net zero activities &amp; levers'!$C$9="Off",'Activity data'!BO47*FracLEACH*MSLeachEF*NtoN2O*kgtoGg,IF('Net zero activities &amp; levers'!$C$9="On",(('Net zero supporting data'!AM157*FracLEACH*'Net zero supporting data'!AM185)+('Net zero supporting data'!AM169*FracLEACH*MSLeachEF))*NtoN2O*kgtoGg,"ERROR"))</f>
        <v>2.263293608007155E-4</v>
      </c>
      <c r="AW715" s="94">
        <f>IF('Net zero activities &amp; levers'!$C$9="Off",'Activity data'!BP47*FracLEACH*MSLeachEF*NtoN2O*kgtoGg,IF('Net zero activities &amp; levers'!$C$9="On",(('Net zero supporting data'!AN157*FracLEACH*'Net zero supporting data'!AN185)+('Net zero supporting data'!AN169*FracLEACH*MSLeachEF))*NtoN2O*kgtoGg,"ERROR"))</f>
        <v>2.2632645796061241E-4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1.5037957435064618E-6</v>
      </c>
      <c r="U716" s="94">
        <f>IF('Net zero activities &amp; levers'!$C$9="Off",'Activity data'!AN48*FracLEACH*MSLeachEF*NtoN2O*kgtoGg,IF('Net zero activities &amp; levers'!$C$9="On",(('Net zero supporting data'!L158*FracLEACH*'Net zero supporting data'!L185)+('Net zero supporting data'!L170*FracLEACH*MSLeachEF))*NtoN2O*kgtoGg,"ERROR"))</f>
        <v>1.5034048285361503E-6</v>
      </c>
      <c r="V716" s="94">
        <f>IF('Net zero activities &amp; levers'!$C$9="Off",'Activity data'!AO48*FracLEACH*MSLeachEF*NtoN2O*kgtoGg,IF('Net zero activities &amp; levers'!$C$9="On",(('Net zero supporting data'!M158*FracLEACH*'Net zero supporting data'!M185)+('Net zero supporting data'!M170*FracLEACH*MSLeachEF))*NtoN2O*kgtoGg,"ERROR"))</f>
        <v>1.503158551305979E-6</v>
      </c>
      <c r="W716" s="94">
        <f>IF('Net zero activities &amp; levers'!$C$9="Off",'Activity data'!AP48*FracLEACH*MSLeachEF*NtoN2O*kgtoGg,IF('Net zero activities &amp; levers'!$C$9="On",(('Net zero supporting data'!N158*FracLEACH*'Net zero supporting data'!N185)+('Net zero supporting data'!N170*FracLEACH*MSLeachEF))*NtoN2O*kgtoGg,"ERROR"))</f>
        <v>1.5029493622445352E-6</v>
      </c>
      <c r="X716" s="94">
        <f>IF('Net zero activities &amp; levers'!$C$9="Off",'Activity data'!AQ48*FracLEACH*MSLeachEF*NtoN2O*kgtoGg,IF('Net zero activities &amp; levers'!$C$9="On",(('Net zero supporting data'!O158*FracLEACH*'Net zero supporting data'!O185)+('Net zero supporting data'!O170*FracLEACH*MSLeachEF))*NtoN2O*kgtoGg,"ERROR"))</f>
        <v>1.502715805366583E-6</v>
      </c>
      <c r="Y716" s="94">
        <f>IF('Net zero activities &amp; levers'!$C$9="Off",'Activity data'!AR48*FracLEACH*MSLeachEF*NtoN2O*kgtoGg,IF('Net zero activities &amp; levers'!$C$9="On",(('Net zero supporting data'!P158*FracLEACH*'Net zero supporting data'!P185)+('Net zero supporting data'!P170*FracLEACH*MSLeachEF))*NtoN2O*kgtoGg,"ERROR"))</f>
        <v>1.5024472956409517E-6</v>
      </c>
      <c r="Z716" s="94">
        <f>IF('Net zero activities &amp; levers'!$C$9="Off",'Activity data'!AS48*FracLEACH*MSLeachEF*NtoN2O*kgtoGg,IF('Net zero activities &amp; levers'!$C$9="On",(('Net zero supporting data'!Q158*FracLEACH*'Net zero supporting data'!Q185)+('Net zero supporting data'!Q170*FracLEACH*MSLeachEF))*NtoN2O*kgtoGg,"ERROR"))</f>
        <v>1.502165173793904E-6</v>
      </c>
      <c r="AA716" s="94">
        <f>IF('Net zero activities &amp; levers'!$C$9="Off",'Activity data'!AT48*FracLEACH*MSLeachEF*NtoN2O*kgtoGg,IF('Net zero activities &amp; levers'!$C$9="On",(('Net zero supporting data'!R158*FracLEACH*'Net zero supporting data'!R185)+('Net zero supporting data'!R170*FracLEACH*MSLeachEF))*NtoN2O*kgtoGg,"ERROR"))</f>
        <v>1.5018555203630485E-6</v>
      </c>
      <c r="AB716" s="94">
        <f>IF('Net zero activities &amp; levers'!$C$9="Off",'Activity data'!AU48*FracLEACH*MSLeachEF*NtoN2O*kgtoGg,IF('Net zero activities &amp; levers'!$C$9="On",(('Net zero supporting data'!S158*FracLEACH*'Net zero supporting data'!S185)+('Net zero supporting data'!S170*FracLEACH*MSLeachEF))*NtoN2O*kgtoGg,"ERROR"))</f>
        <v>1.5015294643372477E-6</v>
      </c>
      <c r="AC716" s="94">
        <f>IF('Net zero activities &amp; levers'!$C$9="Off",'Activity data'!AV48*FracLEACH*MSLeachEF*NtoN2O*kgtoGg,IF('Net zero activities &amp; levers'!$C$9="On",(('Net zero supporting data'!T158*FracLEACH*'Net zero supporting data'!T185)+('Net zero supporting data'!T170*FracLEACH*MSLeachEF))*NtoN2O*kgtoGg,"ERROR"))</f>
        <v>1.5011932579447476E-6</v>
      </c>
      <c r="AD716" s="94">
        <f>IF('Net zero activities &amp; levers'!$C$9="Off",'Activity data'!AW48*FracLEACH*MSLeachEF*NtoN2O*kgtoGg,IF('Net zero activities &amp; levers'!$C$9="On",(('Net zero supporting data'!U158*FracLEACH*'Net zero supporting data'!U185)+('Net zero supporting data'!U170*FracLEACH*MSLeachEF))*NtoN2O*kgtoGg,"ERROR"))</f>
        <v>1.5008637619518148E-6</v>
      </c>
      <c r="AE716" s="94">
        <f>IF('Net zero activities &amp; levers'!$C$9="Off",'Activity data'!AX48*FracLEACH*MSLeachEF*NtoN2O*kgtoGg,IF('Net zero activities &amp; levers'!$C$9="On",(('Net zero supporting data'!V158*FracLEACH*'Net zero supporting data'!V185)+('Net zero supporting data'!V170*FracLEACH*MSLeachEF))*NtoN2O*kgtoGg,"ERROR"))</f>
        <v>1.5004774609788298E-6</v>
      </c>
      <c r="AF716" s="94">
        <f>IF('Net zero activities &amp; levers'!$C$9="Off",'Activity data'!AY48*FracLEACH*MSLeachEF*NtoN2O*kgtoGg,IF('Net zero activities &amp; levers'!$C$9="On",(('Net zero supporting data'!W158*FracLEACH*'Net zero supporting data'!W185)+('Net zero supporting data'!W170*FracLEACH*MSLeachEF))*NtoN2O*kgtoGg,"ERROR"))</f>
        <v>1.5000762727065665E-6</v>
      </c>
      <c r="AG716" s="94">
        <f>IF('Net zero activities &amp; levers'!$C$9="Off",'Activity data'!AZ48*FracLEACH*MSLeachEF*NtoN2O*kgtoGg,IF('Net zero activities &amp; levers'!$C$9="On",(('Net zero supporting data'!X158*FracLEACH*'Net zero supporting data'!X185)+('Net zero supporting data'!X170*FracLEACH*MSLeachEF))*NtoN2O*kgtoGg,"ERROR"))</f>
        <v>1.4996609384787873E-6</v>
      </c>
      <c r="AH716" s="94">
        <f>IF('Net zero activities &amp; levers'!$C$9="Off",'Activity data'!BA48*FracLEACH*MSLeachEF*NtoN2O*kgtoGg,IF('Net zero activities &amp; levers'!$C$9="On",(('Net zero supporting data'!Y158*FracLEACH*'Net zero supporting data'!Y185)+('Net zero supporting data'!Y170*FracLEACH*MSLeachEF))*NtoN2O*kgtoGg,"ERROR"))</f>
        <v>1.499195593609974E-6</v>
      </c>
      <c r="AI716" s="94">
        <f>IF('Net zero activities &amp; levers'!$C$9="Off",'Activity data'!BB48*FracLEACH*MSLeachEF*NtoN2O*kgtoGg,IF('Net zero activities &amp; levers'!$C$9="On",(('Net zero supporting data'!Z158*FracLEACH*'Net zero supporting data'!Z185)+('Net zero supporting data'!Z170*FracLEACH*MSLeachEF))*NtoN2O*kgtoGg,"ERROR"))</f>
        <v>1.4987643703702793E-6</v>
      </c>
      <c r="AJ716" s="94">
        <f>IF('Net zero activities &amp; levers'!$C$9="Off",'Activity data'!BC48*FracLEACH*MSLeachEF*NtoN2O*kgtoGg,IF('Net zero activities &amp; levers'!$C$9="On",(('Net zero supporting data'!AA158*FracLEACH*'Net zero supporting data'!AA185)+('Net zero supporting data'!AA170*FracLEACH*MSLeachEF))*NtoN2O*kgtoGg,"ERROR"))</f>
        <v>1.4983125240265075E-6</v>
      </c>
      <c r="AK716" s="94">
        <f>IF('Net zero activities &amp; levers'!$C$9="Off",'Activity data'!BD48*FracLEACH*MSLeachEF*NtoN2O*kgtoGg,IF('Net zero activities &amp; levers'!$C$9="On",(('Net zero supporting data'!AB158*FracLEACH*'Net zero supporting data'!AB185)+('Net zero supporting data'!AB170*FracLEACH*MSLeachEF))*NtoN2O*kgtoGg,"ERROR"))</f>
        <v>1.497830399659623E-6</v>
      </c>
      <c r="AL716" s="94">
        <f>IF('Net zero activities &amp; levers'!$C$9="Off",'Activity data'!BE48*FracLEACH*MSLeachEF*NtoN2O*kgtoGg,IF('Net zero activities &amp; levers'!$C$9="On",(('Net zero supporting data'!AC158*FracLEACH*'Net zero supporting data'!AC185)+('Net zero supporting data'!AC170*FracLEACH*MSLeachEF))*NtoN2O*kgtoGg,"ERROR"))</f>
        <v>1.4973854941788956E-6</v>
      </c>
      <c r="AM716" s="94">
        <f>IF('Net zero activities &amp; levers'!$C$9="Off",'Activity data'!BF48*FracLEACH*MSLeachEF*NtoN2O*kgtoGg,IF('Net zero activities &amp; levers'!$C$9="On",(('Net zero supporting data'!AD158*FracLEACH*'Net zero supporting data'!AD185)+('Net zero supporting data'!AD170*FracLEACH*MSLeachEF))*NtoN2O*kgtoGg,"ERROR"))</f>
        <v>1.4969420654746282E-6</v>
      </c>
      <c r="AN716" s="94">
        <f>IF('Net zero activities &amp; levers'!$C$9="Off",'Activity data'!BG48*FracLEACH*MSLeachEF*NtoN2O*kgtoGg,IF('Net zero activities &amp; levers'!$C$9="On",(('Net zero supporting data'!AE158*FracLEACH*'Net zero supporting data'!AE185)+('Net zero supporting data'!AE170*FracLEACH*MSLeachEF))*NtoN2O*kgtoGg,"ERROR"))</f>
        <v>1.4965057414727902E-6</v>
      </c>
      <c r="AO716" s="94">
        <f>IF('Net zero activities &amp; levers'!$C$9="Off",'Activity data'!BH48*FracLEACH*MSLeachEF*NtoN2O*kgtoGg,IF('Net zero activities &amp; levers'!$C$9="On",(('Net zero supporting data'!AF158*FracLEACH*'Net zero supporting data'!AF185)+('Net zero supporting data'!AF170*FracLEACH*MSLeachEF))*NtoN2O*kgtoGg,"ERROR"))</f>
        <v>1.4960414878108286E-6</v>
      </c>
      <c r="AP716" s="94">
        <f>IF('Net zero activities &amp; levers'!$C$9="Off",'Activity data'!BI48*FracLEACH*MSLeachEF*NtoN2O*kgtoGg,IF('Net zero activities &amp; levers'!$C$9="On",(('Net zero supporting data'!AG158*FracLEACH*'Net zero supporting data'!AG185)+('Net zero supporting data'!AG170*FracLEACH*MSLeachEF))*NtoN2O*kgtoGg,"ERROR"))</f>
        <v>1.4956119742743247E-6</v>
      </c>
      <c r="AQ716" s="94">
        <f>IF('Net zero activities &amp; levers'!$C$9="Off",'Activity data'!BJ48*FracLEACH*MSLeachEF*NtoN2O*kgtoGg,IF('Net zero activities &amp; levers'!$C$9="On",(('Net zero supporting data'!AH158*FracLEACH*'Net zero supporting data'!AH185)+('Net zero supporting data'!AH170*FracLEACH*MSLeachEF))*NtoN2O*kgtoGg,"ERROR"))</f>
        <v>1.4951861901245873E-6</v>
      </c>
      <c r="AR716" s="94">
        <f>IF('Net zero activities &amp; levers'!$C$9="Off",'Activity data'!BK48*FracLEACH*MSLeachEF*NtoN2O*kgtoGg,IF('Net zero activities &amp; levers'!$C$9="On",(('Net zero supporting data'!AI158*FracLEACH*'Net zero supporting data'!AI185)+('Net zero supporting data'!AI170*FracLEACH*MSLeachEF))*NtoN2O*kgtoGg,"ERROR"))</f>
        <v>1.4947570414040451E-6</v>
      </c>
      <c r="AS716" s="94">
        <f>IF('Net zero activities &amp; levers'!$C$9="Off",'Activity data'!BL48*FracLEACH*MSLeachEF*NtoN2O*kgtoGg,IF('Net zero activities &amp; levers'!$C$9="On",(('Net zero supporting data'!AJ158*FracLEACH*'Net zero supporting data'!AJ185)+('Net zero supporting data'!AJ170*FracLEACH*MSLeachEF))*NtoN2O*kgtoGg,"ERROR"))</f>
        <v>1.4943229120444793E-6</v>
      </c>
      <c r="AT716" s="94">
        <f>IF('Net zero activities &amp; levers'!$C$9="Off",'Activity data'!BM48*FracLEACH*MSLeachEF*NtoN2O*kgtoGg,IF('Net zero activities &amp; levers'!$C$9="On",(('Net zero supporting data'!AK158*FracLEACH*'Net zero supporting data'!AK185)+('Net zero supporting data'!AK170*FracLEACH*MSLeachEF))*NtoN2O*kgtoGg,"ERROR"))</f>
        <v>1.4938908811298365E-6</v>
      </c>
      <c r="AU716" s="94">
        <f>IF('Net zero activities &amp; levers'!$C$9="Off",'Activity data'!BN48*FracLEACH*MSLeachEF*NtoN2O*kgtoGg,IF('Net zero activities &amp; levers'!$C$9="On",(('Net zero supporting data'!AL158*FracLEACH*'Net zero supporting data'!AL185)+('Net zero supporting data'!AL170*FracLEACH*MSLeachEF))*NtoN2O*kgtoGg,"ERROR"))</f>
        <v>1.4937979094979873E-6</v>
      </c>
      <c r="AV716" s="94">
        <f>IF('Net zero activities &amp; levers'!$C$9="Off",'Activity data'!BO48*FracLEACH*MSLeachEF*NtoN2O*kgtoGg,IF('Net zero activities &amp; levers'!$C$9="On",(('Net zero supporting data'!AM158*FracLEACH*'Net zero supporting data'!AM185)+('Net zero supporting data'!AM170*FracLEACH*MSLeachEF))*NtoN2O*kgtoGg,"ERROR"))</f>
        <v>1.4937737812847226E-6</v>
      </c>
      <c r="AW716" s="94">
        <f>IF('Net zero activities &amp; levers'!$C$9="Off",'Activity data'!BP48*FracLEACH*MSLeachEF*NtoN2O*kgtoGg,IF('Net zero activities &amp; levers'!$C$9="On",(('Net zero supporting data'!AN158*FracLEACH*'Net zero supporting data'!AN185)+('Net zero supporting data'!AN170*FracLEACH*MSLeachEF))*NtoN2O*kgtoGg,"ERROR"))</f>
        <v>1.4937546225400421E-6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0.20732835560623103</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0.20853137086969883</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0.20795637847695569</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0.18115904944216243</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0.18463493468708442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0.18595936020971404</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0.18675726759416275</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0.18795925462223972</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0.18972348647186973</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0.19173456884596662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0.19419742183952043</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0.19694601731274111</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0.19988757231789897</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0.20276200036990866</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0.20586266209300716</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0.20921767402104655</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0.21282025848058392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0.21725289476062279</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0.22117240256739534</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0.22546577733977871</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0.23030004381712108</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0.23455911967899021</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0.23883025917880277</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0.24301684700803614</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0.24818491221419631</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0.25281246477721647</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0.25742999664007876</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0.2621638291587039</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0.26704662102487886</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0.27195444245421529</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0.27065059885561094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0.26812180216419201</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0.26554982727964949</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0.26247252109047825</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0.10231676931268709</v>
      </c>
      <c r="U719" s="22">
        <f t="shared" si="167"/>
        <v>0.1027589526180359</v>
      </c>
      <c r="V719" s="22">
        <f t="shared" si="167"/>
        <v>0.10303752900405234</v>
      </c>
      <c r="W719" s="22">
        <f t="shared" si="167"/>
        <v>0.10327415312350779</v>
      </c>
      <c r="X719" s="22">
        <f t="shared" si="167"/>
        <v>0.10353834088842666</v>
      </c>
      <c r="Y719" s="22">
        <f t="shared" si="167"/>
        <v>0.10384206555239403</v>
      </c>
      <c r="Z719" s="22">
        <f t="shared" si="167"/>
        <v>0.10416118756181525</v>
      </c>
      <c r="AA719" s="22">
        <f t="shared" si="165"/>
        <v>0.10451145191075817</v>
      </c>
      <c r="AB719" s="22">
        <f t="shared" si="165"/>
        <v>0.10488027004812063</v>
      </c>
      <c r="AC719" s="22">
        <f t="shared" si="165"/>
        <v>0.10526056976853415</v>
      </c>
      <c r="AD719" s="22">
        <f t="shared" si="165"/>
        <v>0.10563327902328132</v>
      </c>
      <c r="AE719" s="22">
        <f t="shared" si="165"/>
        <v>0.1060702432074815</v>
      </c>
      <c r="AF719" s="22">
        <f t="shared" si="165"/>
        <v>0.10652404715404064</v>
      </c>
      <c r="AG719" s="22">
        <f t="shared" si="165"/>
        <v>0.10699385229227187</v>
      </c>
      <c r="AH719" s="22">
        <f t="shared" si="165"/>
        <v>0.10752022694621469</v>
      </c>
      <c r="AI719" s="22">
        <f t="shared" si="165"/>
        <v>0.10800800493363598</v>
      </c>
      <c r="AJ719" s="22">
        <f t="shared" si="165"/>
        <v>0.10851911073661751</v>
      </c>
      <c r="AK719" s="22">
        <f t="shared" si="165"/>
        <v>0.10906446551279358</v>
      </c>
      <c r="AL719" s="22">
        <f t="shared" si="165"/>
        <v>0.10956772016144245</v>
      </c>
      <c r="AM719" s="22">
        <f t="shared" si="165"/>
        <v>0.11006930435501579</v>
      </c>
      <c r="AN719" s="22">
        <f t="shared" si="165"/>
        <v>0.11056285206740461</v>
      </c>
      <c r="AO719" s="22">
        <f t="shared" si="165"/>
        <v>0.11108799240317241</v>
      </c>
      <c r="AP719" s="22">
        <f t="shared" si="165"/>
        <v>0.11157383646054408</v>
      </c>
      <c r="AQ719" s="22">
        <f t="shared" si="165"/>
        <v>0.11205546202363216</v>
      </c>
      <c r="AR719" s="22">
        <f t="shared" si="165"/>
        <v>0.11254089341958043</v>
      </c>
      <c r="AS719" s="22">
        <f t="shared" si="165"/>
        <v>0.11303195866327982</v>
      </c>
      <c r="AT719" s="22">
        <f t="shared" si="165"/>
        <v>0.11352065025188082</v>
      </c>
      <c r="AU719" s="22">
        <f t="shared" si="165"/>
        <v>0.11362581507440464</v>
      </c>
      <c r="AV719" s="22">
        <f t="shared" si="165"/>
        <v>0.11365310769275874</v>
      </c>
      <c r="AW719" s="22">
        <f t="shared" si="165"/>
        <v>0.11367477909879964</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0.39831175345583053</v>
      </c>
      <c r="M732" s="22">
        <f t="shared" si="177"/>
        <v>0.40145358914715529</v>
      </c>
      <c r="N732" s="22">
        <f t="shared" si="177"/>
        <v>0.40347255325329029</v>
      </c>
      <c r="O732" s="22">
        <f t="shared" si="177"/>
        <v>0.40481416413578281</v>
      </c>
      <c r="P732" s="22">
        <f t="shared" si="177"/>
        <v>0.40546521734783819</v>
      </c>
      <c r="Q732" s="22">
        <f t="shared" si="177"/>
        <v>0.40690363619044922</v>
      </c>
      <c r="R732" s="22">
        <f t="shared" si="177"/>
        <v>0.40855374420631202</v>
      </c>
      <c r="S732" s="22">
        <f t="shared" si="177"/>
        <v>0.39627277513185138</v>
      </c>
      <c r="T732" s="22">
        <f t="shared" si="177"/>
        <v>0.40043964851220676</v>
      </c>
      <c r="U732" s="22">
        <f t="shared" si="177"/>
        <v>0.40295835551048725</v>
      </c>
      <c r="V732" s="22">
        <f t="shared" si="177"/>
        <v>0.40511437341783624</v>
      </c>
      <c r="W732" s="22">
        <f t="shared" si="177"/>
        <v>0.407664050630205</v>
      </c>
      <c r="X732" s="22">
        <f t="shared" si="177"/>
        <v>0.41074515781658399</v>
      </c>
      <c r="Y732" s="22">
        <f t="shared" si="177"/>
        <v>0.41383169442654738</v>
      </c>
      <c r="Z732" s="22">
        <f t="shared" si="177"/>
        <v>0.41736766272828868</v>
      </c>
      <c r="AA732" s="22">
        <f t="shared" si="177"/>
        <v>0.42121843158366618</v>
      </c>
      <c r="AB732" s="22">
        <f t="shared" si="177"/>
        <v>0.4253081422743053</v>
      </c>
      <c r="AC732" s="22">
        <f t="shared" si="177"/>
        <v>0.42941341218591422</v>
      </c>
      <c r="AD732" s="22">
        <f t="shared" si="177"/>
        <v>0.43419062900698419</v>
      </c>
      <c r="AE732" s="22">
        <f t="shared" si="177"/>
        <v>0.43930244067970314</v>
      </c>
      <c r="AF732" s="22">
        <f t="shared" si="177"/>
        <v>0.44475043050510532</v>
      </c>
      <c r="AG732" s="22">
        <f t="shared" si="177"/>
        <v>0.45107170740381791</v>
      </c>
      <c r="AH732" s="22">
        <f t="shared" si="177"/>
        <v>0.45705775386849401</v>
      </c>
      <c r="AI732" s="22">
        <f t="shared" si="177"/>
        <v>0.46331297012615474</v>
      </c>
      <c r="AJ732" s="22">
        <f t="shared" si="177"/>
        <v>0.47021023709420351</v>
      </c>
      <c r="AK732" s="22">
        <f t="shared" si="177"/>
        <v>0.47670612168472376</v>
      </c>
      <c r="AL732" s="22">
        <f t="shared" si="177"/>
        <v>0.48334789040332482</v>
      </c>
      <c r="AM732" s="22">
        <f t="shared" si="177"/>
        <v>0.49004289831887871</v>
      </c>
      <c r="AN732" s="22">
        <f t="shared" si="177"/>
        <v>0.49719608230247453</v>
      </c>
      <c r="AO732" s="22">
        <f t="shared" si="177"/>
        <v>0.50393596771490046</v>
      </c>
      <c r="AP732" s="22">
        <f t="shared" si="177"/>
        <v>0.51077860164704825</v>
      </c>
      <c r="AQ732" s="22">
        <f t="shared" si="177"/>
        <v>0.51785146125307857</v>
      </c>
      <c r="AR732" s="22">
        <f t="shared" si="177"/>
        <v>0.52519134372579646</v>
      </c>
      <c r="AS732" s="22">
        <f t="shared" si="177"/>
        <v>0.53248400441270771</v>
      </c>
      <c r="AT732" s="22">
        <f t="shared" si="177"/>
        <v>0.53345650771325159</v>
      </c>
      <c r="AU732" s="22">
        <f t="shared" si="177"/>
        <v>0.53315154673552123</v>
      </c>
      <c r="AV732" s="22">
        <f t="shared" si="177"/>
        <v>0.5327813725228554</v>
      </c>
      <c r="AW732" s="22">
        <f t="shared" si="177"/>
        <v>0.5318521064981786</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3.1424516095088999E-2</v>
      </c>
      <c r="M733" s="22">
        <f t="shared" si="178"/>
        <v>3.1672388936885787E-2</v>
      </c>
      <c r="N733" s="22">
        <f t="shared" si="178"/>
        <v>3.1831673641638247E-2</v>
      </c>
      <c r="O733" s="22">
        <f t="shared" si="178"/>
        <v>3.1937519056453263E-2</v>
      </c>
      <c r="P733" s="22">
        <f t="shared" si="178"/>
        <v>3.1988883426104654E-2</v>
      </c>
      <c r="Q733" s="22">
        <f t="shared" si="178"/>
        <v>3.2102366434524382E-2</v>
      </c>
      <c r="R733" s="22">
        <f t="shared" si="178"/>
        <v>3.2232550506305399E-2</v>
      </c>
      <c r="S733" s="22">
        <f t="shared" si="178"/>
        <v>3.126365238317614E-2</v>
      </c>
      <c r="T733" s="22">
        <f t="shared" si="178"/>
        <v>3.1592394827934793E-2</v>
      </c>
      <c r="U733" s="22">
        <f t="shared" si="178"/>
        <v>3.1791106384697981E-2</v>
      </c>
      <c r="V733" s="22">
        <f t="shared" si="178"/>
        <v>3.1961203849417405E-2</v>
      </c>
      <c r="W733" s="22">
        <f t="shared" si="178"/>
        <v>3.2162358778696304E-2</v>
      </c>
      <c r="X733" s="22">
        <f t="shared" si="178"/>
        <v>3.2405440489263498E-2</v>
      </c>
      <c r="Y733" s="22">
        <f t="shared" si="178"/>
        <v>3.2648950550255545E-2</v>
      </c>
      <c r="Z733" s="22">
        <f t="shared" si="178"/>
        <v>3.2927918197696839E-2</v>
      </c>
      <c r="AA733" s="22">
        <f t="shared" si="178"/>
        <v>3.3231721805861508E-2</v>
      </c>
      <c r="AB733" s="22">
        <f t="shared" si="178"/>
        <v>3.3554376556335759E-2</v>
      </c>
      <c r="AC733" s="22">
        <f t="shared" si="178"/>
        <v>3.3878258840232128E-2</v>
      </c>
      <c r="AD733" s="22">
        <f t="shared" si="178"/>
        <v>3.4255153886840604E-2</v>
      </c>
      <c r="AE733" s="22">
        <f t="shared" si="178"/>
        <v>3.4658446550917703E-2</v>
      </c>
      <c r="AF733" s="22">
        <f t="shared" si="178"/>
        <v>3.5088261745846949E-2</v>
      </c>
      <c r="AG733" s="22">
        <f t="shared" si="178"/>
        <v>3.5586974289279677E-2</v>
      </c>
      <c r="AH733" s="22">
        <f t="shared" si="178"/>
        <v>3.6059239071433602E-2</v>
      </c>
      <c r="AI733" s="22">
        <f t="shared" si="178"/>
        <v>3.6552739808636728E-2</v>
      </c>
      <c r="AJ733" s="22">
        <f t="shared" si="178"/>
        <v>3.7096894669669742E-2</v>
      </c>
      <c r="AK733" s="22">
        <f t="shared" si="178"/>
        <v>3.7609382759954728E-2</v>
      </c>
      <c r="AL733" s="22">
        <f t="shared" si="178"/>
        <v>3.8133380272422517E-2</v>
      </c>
      <c r="AM733" s="22">
        <f t="shared" si="178"/>
        <v>3.8661578052612812E-2</v>
      </c>
      <c r="AN733" s="22">
        <f t="shared" si="178"/>
        <v>3.9225923300457904E-2</v>
      </c>
      <c r="AO733" s="22">
        <f t="shared" si="178"/>
        <v>3.9757661658124305E-2</v>
      </c>
      <c r="AP733" s="22">
        <f t="shared" si="178"/>
        <v>4.029750628552476E-2</v>
      </c>
      <c r="AQ733" s="22">
        <f t="shared" si="178"/>
        <v>4.085551440002206E-2</v>
      </c>
      <c r="AR733" s="22">
        <f t="shared" si="178"/>
        <v>4.1434589089379831E-2</v>
      </c>
      <c r="AS733" s="22">
        <f t="shared" si="178"/>
        <v>4.2009938250291E-2</v>
      </c>
      <c r="AT733" s="22">
        <f t="shared" si="178"/>
        <v>4.2086663190881675E-2</v>
      </c>
      <c r="AU733" s="22">
        <f t="shared" si="178"/>
        <v>4.2062603516343035E-2</v>
      </c>
      <c r="AV733" s="22">
        <f t="shared" si="178"/>
        <v>4.2033398891064014E-2</v>
      </c>
      <c r="AW733" s="22">
        <f t="shared" si="178"/>
        <v>4.1960085123906234E-2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2.9129279224209421E-4</v>
      </c>
      <c r="M734" s="22">
        <f t="shared" si="179"/>
        <v>2.9359047510821973E-4</v>
      </c>
      <c r="N734" s="22">
        <f t="shared" si="179"/>
        <v>2.9506698110336069E-4</v>
      </c>
      <c r="O734" s="22">
        <f t="shared" si="179"/>
        <v>2.960481260901027E-4</v>
      </c>
      <c r="P734" s="22">
        <f t="shared" si="179"/>
        <v>2.9652425341095731E-4</v>
      </c>
      <c r="Q734" s="22">
        <f t="shared" si="179"/>
        <v>2.9757619585915883E-4</v>
      </c>
      <c r="R734" s="22">
        <f t="shared" si="179"/>
        <v>2.9878295053629658E-4</v>
      </c>
      <c r="S734" s="22">
        <f t="shared" si="179"/>
        <v>2.8980164947726278E-4</v>
      </c>
      <c r="T734" s="22">
        <f t="shared" si="179"/>
        <v>2.9284896146680858E-4</v>
      </c>
      <c r="U734" s="22">
        <f t="shared" si="179"/>
        <v>2.9469093873211218E-4</v>
      </c>
      <c r="V734" s="22">
        <f t="shared" si="179"/>
        <v>2.9626767472071085E-4</v>
      </c>
      <c r="W734" s="22">
        <f t="shared" si="179"/>
        <v>2.9813230107949402E-4</v>
      </c>
      <c r="X734" s="22">
        <f t="shared" si="179"/>
        <v>3.0038557206065548E-4</v>
      </c>
      <c r="Y734" s="22">
        <f t="shared" si="179"/>
        <v>3.0264281368024882E-4</v>
      </c>
      <c r="Z734" s="22">
        <f t="shared" si="179"/>
        <v>3.0522873305359699E-4</v>
      </c>
      <c r="AA734" s="22">
        <f t="shared" si="179"/>
        <v>3.080448719257987E-4</v>
      </c>
      <c r="AB734" s="22">
        <f t="shared" si="179"/>
        <v>3.1103575340545042E-4</v>
      </c>
      <c r="AC734" s="22">
        <f t="shared" si="179"/>
        <v>3.1403801363273404E-4</v>
      </c>
      <c r="AD734" s="22">
        <f t="shared" si="179"/>
        <v>3.1753168113032062E-4</v>
      </c>
      <c r="AE734" s="22">
        <f t="shared" si="179"/>
        <v>3.2127004406498904E-4</v>
      </c>
      <c r="AF734" s="22">
        <f t="shared" si="179"/>
        <v>3.2525426033422816E-4</v>
      </c>
      <c r="AG734" s="22">
        <f t="shared" si="179"/>
        <v>3.2987712767968205E-4</v>
      </c>
      <c r="AH734" s="22">
        <f t="shared" si="179"/>
        <v>3.3425483477483501E-4</v>
      </c>
      <c r="AI734" s="22">
        <f t="shared" si="179"/>
        <v>3.3882939074503493E-4</v>
      </c>
      <c r="AJ734" s="22">
        <f t="shared" si="179"/>
        <v>3.4387349033921099E-4</v>
      </c>
      <c r="AK734" s="22">
        <f t="shared" si="179"/>
        <v>3.4862405153665961E-4</v>
      </c>
      <c r="AL734" s="22">
        <f t="shared" si="179"/>
        <v>3.534813005098111E-4</v>
      </c>
      <c r="AM734" s="22">
        <f t="shared" si="179"/>
        <v>3.5837748429772161E-4</v>
      </c>
      <c r="AN734" s="22">
        <f t="shared" si="179"/>
        <v>3.6360874076435786E-4</v>
      </c>
      <c r="AO734" s="22">
        <f t="shared" si="179"/>
        <v>3.685377443002653E-4</v>
      </c>
      <c r="AP734" s="22">
        <f t="shared" si="179"/>
        <v>3.7354188973934006E-4</v>
      </c>
      <c r="AQ734" s="22">
        <f t="shared" si="179"/>
        <v>3.7871440349496383E-4</v>
      </c>
      <c r="AR734" s="22">
        <f t="shared" si="179"/>
        <v>3.8408219603850937E-4</v>
      </c>
      <c r="AS734" s="22">
        <f t="shared" si="179"/>
        <v>3.8941545441196606E-4</v>
      </c>
      <c r="AT734" s="22">
        <f t="shared" si="179"/>
        <v>3.901266641601652E-4</v>
      </c>
      <c r="AU734" s="22">
        <f t="shared" si="179"/>
        <v>3.8990364052614681E-4</v>
      </c>
      <c r="AV734" s="22">
        <f t="shared" si="179"/>
        <v>3.8963292524072551E-4</v>
      </c>
      <c r="AW734" s="22">
        <f t="shared" si="179"/>
        <v>3.889533357164015E-4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3.2323215352203878E-3</v>
      </c>
      <c r="L735" s="22">
        <f t="shared" si="180"/>
        <v>3.2042886428129452E-3</v>
      </c>
      <c r="M735" s="22">
        <f t="shared" si="180"/>
        <v>3.1936173693006093E-3</v>
      </c>
      <c r="N735" s="22">
        <f t="shared" si="180"/>
        <v>3.150970789688672E-3</v>
      </c>
      <c r="O735" s="22">
        <f t="shared" si="180"/>
        <v>3.0890682378804119E-3</v>
      </c>
      <c r="P735" s="22">
        <f t="shared" si="180"/>
        <v>3.0091897617382942E-3</v>
      </c>
      <c r="Q735" s="22">
        <f t="shared" si="180"/>
        <v>2.9461872714039491E-3</v>
      </c>
      <c r="R735" s="22">
        <f t="shared" si="180"/>
        <v>2.8865797531671877E-3</v>
      </c>
      <c r="S735" s="22">
        <f t="shared" si="180"/>
        <v>2.539348537637483E-3</v>
      </c>
      <c r="T735" s="22">
        <f t="shared" si="180"/>
        <v>2.5805955777747549E-3</v>
      </c>
      <c r="U735" s="22">
        <f t="shared" si="180"/>
        <v>2.5861067985253699E-3</v>
      </c>
      <c r="V735" s="22">
        <f t="shared" si="180"/>
        <v>2.5827778940828404E-3</v>
      </c>
      <c r="W735" s="22">
        <f t="shared" si="180"/>
        <v>2.5856860799565338E-3</v>
      </c>
      <c r="X735" s="22">
        <f t="shared" si="180"/>
        <v>2.5972194483675267E-3</v>
      </c>
      <c r="Y735" s="22">
        <f t="shared" si="180"/>
        <v>2.6123212036299704E-3</v>
      </c>
      <c r="Z735" s="22">
        <f t="shared" si="180"/>
        <v>2.6340262098398515E-3</v>
      </c>
      <c r="AA735" s="22">
        <f t="shared" si="180"/>
        <v>2.6596006004445125E-3</v>
      </c>
      <c r="AB735" s="22">
        <f t="shared" si="180"/>
        <v>2.6875153195385854E-3</v>
      </c>
      <c r="AC735" s="22">
        <f t="shared" si="180"/>
        <v>2.7137063040369876E-3</v>
      </c>
      <c r="AD735" s="22">
        <f t="shared" si="180"/>
        <v>2.7304608329991593E-3</v>
      </c>
      <c r="AE735" s="22">
        <f t="shared" si="180"/>
        <v>2.7495807346571231E-3</v>
      </c>
      <c r="AF735" s="22">
        <f t="shared" si="180"/>
        <v>2.7708071896268998E-3</v>
      </c>
      <c r="AG735" s="22">
        <f t="shared" si="180"/>
        <v>2.8025310586585915E-3</v>
      </c>
      <c r="AH735" s="22">
        <f t="shared" si="180"/>
        <v>2.8248038324609421E-3</v>
      </c>
      <c r="AI735" s="22">
        <f t="shared" si="180"/>
        <v>2.8506596033764002E-3</v>
      </c>
      <c r="AJ735" s="22">
        <f t="shared" si="180"/>
        <v>2.8821306944705432E-3</v>
      </c>
      <c r="AK735" s="22">
        <f t="shared" si="180"/>
        <v>2.9033235457302741E-3</v>
      </c>
      <c r="AL735" s="22">
        <f t="shared" si="180"/>
        <v>2.9226014820923265E-3</v>
      </c>
      <c r="AM735" s="22">
        <f t="shared" si="180"/>
        <v>2.9386128335575795E-3</v>
      </c>
      <c r="AN735" s="22">
        <f t="shared" si="180"/>
        <v>2.9746582598152468E-3</v>
      </c>
      <c r="AO735" s="22">
        <f t="shared" si="180"/>
        <v>3.0016778764385939E-3</v>
      </c>
      <c r="AP735" s="22">
        <f t="shared" si="180"/>
        <v>3.0268486636007598E-3</v>
      </c>
      <c r="AQ735" s="22">
        <f t="shared" si="180"/>
        <v>3.05178994932355E-3</v>
      </c>
      <c r="AR735" s="22">
        <f t="shared" si="180"/>
        <v>3.0768441942255506E-3</v>
      </c>
      <c r="AS735" s="22">
        <f t="shared" si="180"/>
        <v>3.1004407670474064E-3</v>
      </c>
      <c r="AT735" s="22">
        <f t="shared" si="180"/>
        <v>3.0447855875505637E-3</v>
      </c>
      <c r="AU735" s="22">
        <f t="shared" si="180"/>
        <v>2.9741756721714751E-3</v>
      </c>
      <c r="AV735" s="22">
        <f t="shared" si="180"/>
        <v>2.9035461650917427E-3</v>
      </c>
      <c r="AW735" s="22">
        <f t="shared" si="180"/>
        <v>2.8273943502614288E-3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1.5950969356419611E-2</v>
      </c>
      <c r="M736" s="22">
        <f t="shared" si="181"/>
        <v>1.5897847688628838E-2</v>
      </c>
      <c r="N736" s="22">
        <f t="shared" si="181"/>
        <v>1.5685552742581484E-2</v>
      </c>
      <c r="O736" s="22">
        <f t="shared" si="181"/>
        <v>1.5377401443792467E-2</v>
      </c>
      <c r="P736" s="22">
        <f t="shared" si="181"/>
        <v>1.4979765878707444E-2</v>
      </c>
      <c r="Q736" s="22">
        <f t="shared" si="181"/>
        <v>1.4666139078901096E-2</v>
      </c>
      <c r="R736" s="22">
        <f t="shared" si="181"/>
        <v>1.4369412471908498E-2</v>
      </c>
      <c r="S736" s="22">
        <f t="shared" si="181"/>
        <v>1.2640893260341957E-2</v>
      </c>
      <c r="T736" s="22">
        <f t="shared" si="181"/>
        <v>1.2846221289933906E-2</v>
      </c>
      <c r="U736" s="22">
        <f t="shared" si="181"/>
        <v>1.2873656182076561E-2</v>
      </c>
      <c r="V736" s="22">
        <f t="shared" si="181"/>
        <v>1.2857084874472192E-2</v>
      </c>
      <c r="W736" s="22">
        <f t="shared" si="181"/>
        <v>1.2871561842350264E-2</v>
      </c>
      <c r="X736" s="22">
        <f t="shared" si="181"/>
        <v>1.2928975024059925E-2</v>
      </c>
      <c r="Y736" s="22">
        <f t="shared" si="181"/>
        <v>1.3004151658337144E-2</v>
      </c>
      <c r="Z736" s="22">
        <f t="shared" si="181"/>
        <v>1.3112199318060706E-2</v>
      </c>
      <c r="AA736" s="22">
        <f t="shared" si="181"/>
        <v>1.3239508798047476E-2</v>
      </c>
      <c r="AB736" s="22">
        <f t="shared" si="181"/>
        <v>1.337846844822173E-2</v>
      </c>
      <c r="AC736" s="22">
        <f t="shared" si="181"/>
        <v>1.3508847336554879E-2</v>
      </c>
      <c r="AD736" s="22">
        <f t="shared" si="181"/>
        <v>1.3592251488879385E-2</v>
      </c>
      <c r="AE736" s="22">
        <f t="shared" si="181"/>
        <v>1.3687430481610884E-2</v>
      </c>
      <c r="AF736" s="22">
        <f t="shared" si="181"/>
        <v>1.3793095910200706E-2</v>
      </c>
      <c r="AG736" s="22">
        <f t="shared" si="181"/>
        <v>1.3951017533125212E-2</v>
      </c>
      <c r="AH736" s="22">
        <f t="shared" si="181"/>
        <v>1.4061891543555147E-2</v>
      </c>
      <c r="AI736" s="22">
        <f t="shared" si="181"/>
        <v>1.4190601736528594E-2</v>
      </c>
      <c r="AJ736" s="22">
        <f t="shared" si="181"/>
        <v>1.4347265029263381E-2</v>
      </c>
      <c r="AK736" s="22">
        <f t="shared" si="181"/>
        <v>1.4452763178369687E-2</v>
      </c>
      <c r="AL736" s="22">
        <f t="shared" si="181"/>
        <v>1.4548728868868833E-2</v>
      </c>
      <c r="AM736" s="22">
        <f t="shared" si="181"/>
        <v>1.4628433478860807E-2</v>
      </c>
      <c r="AN736" s="22">
        <f t="shared" si="181"/>
        <v>1.4807867841294018E-2</v>
      </c>
      <c r="AO736" s="22">
        <f t="shared" si="181"/>
        <v>1.4942371665644518E-2</v>
      </c>
      <c r="AP736" s="22">
        <f t="shared" si="181"/>
        <v>1.5067672005113379E-2</v>
      </c>
      <c r="AQ736" s="22">
        <f t="shared" si="181"/>
        <v>1.5191829884949286E-2</v>
      </c>
      <c r="AR736" s="22">
        <f t="shared" si="181"/>
        <v>1.5316550076301718E-2</v>
      </c>
      <c r="AS736" s="22">
        <f t="shared" si="181"/>
        <v>1.543401396671688E-2</v>
      </c>
      <c r="AT736" s="22">
        <f t="shared" si="181"/>
        <v>1.5156962127248126E-2</v>
      </c>
      <c r="AU736" s="22">
        <f t="shared" si="181"/>
        <v>1.4805465516917016E-2</v>
      </c>
      <c r="AV736" s="22">
        <f t="shared" si="181"/>
        <v>1.4453871378974806E-2</v>
      </c>
      <c r="AW736" s="22">
        <f t="shared" si="181"/>
        <v>1.4074787157733198E-2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0.16370016056893649</v>
      </c>
      <c r="M737" s="22">
        <f t="shared" si="182"/>
        <v>0.17003774892948592</v>
      </c>
      <c r="N737" s="22">
        <f t="shared" si="182"/>
        <v>0.17476418316081979</v>
      </c>
      <c r="O737" s="22">
        <f t="shared" si="182"/>
        <v>0.17840915017095665</v>
      </c>
      <c r="P737" s="22">
        <f t="shared" si="182"/>
        <v>0.18092055691117109</v>
      </c>
      <c r="Q737" s="22">
        <f t="shared" si="182"/>
        <v>0.18434967364231722</v>
      </c>
      <c r="R737" s="22">
        <f t="shared" si="182"/>
        <v>0.18794438918293391</v>
      </c>
      <c r="S737" s="22">
        <f t="shared" si="182"/>
        <v>0.17201842480005375</v>
      </c>
      <c r="T737" s="22">
        <f t="shared" si="182"/>
        <v>0.17902425245502246</v>
      </c>
      <c r="U737" s="22">
        <f t="shared" si="182"/>
        <v>0.18366961680112739</v>
      </c>
      <c r="V737" s="22">
        <f t="shared" si="182"/>
        <v>0.18773650742852169</v>
      </c>
      <c r="W737" s="22">
        <f t="shared" si="182"/>
        <v>0.1923052269063614</v>
      </c>
      <c r="X737" s="22">
        <f t="shared" si="182"/>
        <v>0.19759239881737778</v>
      </c>
      <c r="Y737" s="22">
        <f t="shared" si="182"/>
        <v>0.20325258725254483</v>
      </c>
      <c r="Z737" s="22">
        <f t="shared" si="182"/>
        <v>0.20954981594850242</v>
      </c>
      <c r="AA737" s="22">
        <f t="shared" si="182"/>
        <v>0.2163009887167861</v>
      </c>
      <c r="AB737" s="22">
        <f t="shared" si="182"/>
        <v>0.22340451974058295</v>
      </c>
      <c r="AC737" s="22">
        <f t="shared" si="182"/>
        <v>0.23053299718174192</v>
      </c>
      <c r="AD737" s="22">
        <f t="shared" si="182"/>
        <v>0.23964861683720101</v>
      </c>
      <c r="AE737" s="22">
        <f t="shared" si="182"/>
        <v>0.24934513399210423</v>
      </c>
      <c r="AF737" s="22">
        <f t="shared" si="182"/>
        <v>0.25964014308652628</v>
      </c>
      <c r="AG737" s="22">
        <f t="shared" si="182"/>
        <v>0.27138858391623261</v>
      </c>
      <c r="AH737" s="22">
        <f t="shared" si="182"/>
        <v>0.28272114828840883</v>
      </c>
      <c r="AI737" s="22">
        <f t="shared" si="182"/>
        <v>0.29492135813748688</v>
      </c>
      <c r="AJ737" s="22">
        <f t="shared" si="182"/>
        <v>0.30827348432620832</v>
      </c>
      <c r="AK737" s="22">
        <f t="shared" si="182"/>
        <v>0.32111397036111317</v>
      </c>
      <c r="AL737" s="22">
        <f t="shared" si="182"/>
        <v>0.33432066957394929</v>
      </c>
      <c r="AM737" s="22">
        <f t="shared" si="182"/>
        <v>0.34774716766452368</v>
      </c>
      <c r="AN737" s="22">
        <f t="shared" si="182"/>
        <v>0.36194480254651368</v>
      </c>
      <c r="AO737" s="22">
        <f t="shared" si="182"/>
        <v>0.37557318734716766</v>
      </c>
      <c r="AP737" s="22">
        <f t="shared" si="182"/>
        <v>0.38948703502526855</v>
      </c>
      <c r="AQ737" s="22">
        <f t="shared" si="182"/>
        <v>0.40390637125857315</v>
      </c>
      <c r="AR737" s="22">
        <f t="shared" si="182"/>
        <v>0.41890228717975414</v>
      </c>
      <c r="AS737" s="22">
        <f t="shared" si="182"/>
        <v>0.43428487691995377</v>
      </c>
      <c r="AT737" s="22">
        <f t="shared" si="182"/>
        <v>0.43885440843683049</v>
      </c>
      <c r="AU737" s="22">
        <f t="shared" si="182"/>
        <v>0.44118115168203109</v>
      </c>
      <c r="AV737" s="22">
        <f t="shared" si="182"/>
        <v>0.44334879007058303</v>
      </c>
      <c r="AW737" s="22">
        <f t="shared" si="182"/>
        <v>0.44448327694422263</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1.1954428343883336E-4</v>
      </c>
      <c r="T738" s="22">
        <f t="shared" si="183"/>
        <v>1.1972414946511682E-4</v>
      </c>
      <c r="U738" s="22">
        <f t="shared" si="183"/>
        <v>1.1992409593240921E-4</v>
      </c>
      <c r="V738" s="22">
        <f t="shared" si="183"/>
        <v>1.201494432196152E-4</v>
      </c>
      <c r="W738" s="22">
        <f t="shared" si="183"/>
        <v>1.2040280553587867E-4</v>
      </c>
      <c r="X738" s="22">
        <f t="shared" si="183"/>
        <v>1.20683571903458E-4</v>
      </c>
      <c r="Y738" s="22">
        <f t="shared" si="183"/>
        <v>1.208561929207764E-4</v>
      </c>
      <c r="Z738" s="22">
        <f t="shared" si="183"/>
        <v>1.2105201901517219E-4</v>
      </c>
      <c r="AA738" s="22">
        <f t="shared" si="183"/>
        <v>1.2126927937934441E-4</v>
      </c>
      <c r="AB738" s="22">
        <f t="shared" si="183"/>
        <v>1.2150663188161378E-4</v>
      </c>
      <c r="AC738" s="22">
        <f t="shared" si="183"/>
        <v>1.217620162739404E-4</v>
      </c>
      <c r="AD738" s="22">
        <f t="shared" si="183"/>
        <v>1.2193226371992196E-4</v>
      </c>
      <c r="AE738" s="22">
        <f t="shared" si="183"/>
        <v>1.2211986652799648E-4</v>
      </c>
      <c r="AF738" s="22">
        <f t="shared" si="183"/>
        <v>1.2232417459292339E-4</v>
      </c>
      <c r="AG738" s="22">
        <f t="shared" si="183"/>
        <v>1.225475355465248E-4</v>
      </c>
      <c r="AH738" s="22">
        <f t="shared" si="183"/>
        <v>1.2278276607159908E-4</v>
      </c>
      <c r="AI738" s="22">
        <f t="shared" si="183"/>
        <v>1.2293256429505119E-4</v>
      </c>
      <c r="AJ738" s="22">
        <f t="shared" si="183"/>
        <v>1.230978476293963E-4</v>
      </c>
      <c r="AK738" s="22">
        <f t="shared" si="183"/>
        <v>1.2327243869311014E-4</v>
      </c>
      <c r="AL738" s="22">
        <f t="shared" si="183"/>
        <v>1.2345892287223388E-4</v>
      </c>
      <c r="AM738" s="22">
        <f t="shared" si="183"/>
        <v>1.2365640627209754E-4</v>
      </c>
      <c r="AN738" s="22">
        <f t="shared" si="183"/>
        <v>1.2377352045527126E-4</v>
      </c>
      <c r="AO738" s="22">
        <f t="shared" si="183"/>
        <v>1.238978013116334E-4</v>
      </c>
      <c r="AP738" s="22">
        <f t="shared" si="183"/>
        <v>1.2403174964714311E-4</v>
      </c>
      <c r="AQ738" s="22">
        <f t="shared" si="183"/>
        <v>1.2417575771180698E-4</v>
      </c>
      <c r="AR738" s="22">
        <f t="shared" si="183"/>
        <v>1.2432974109192677E-4</v>
      </c>
      <c r="AS738" s="22">
        <f t="shared" si="183"/>
        <v>1.2439755609371689E-4</v>
      </c>
      <c r="AT738" s="22">
        <f t="shared" si="183"/>
        <v>1.2443831246581265E-4</v>
      </c>
      <c r="AU738" s="22">
        <f t="shared" si="183"/>
        <v>1.2447938848615019E-4</v>
      </c>
      <c r="AV738" s="22">
        <f t="shared" si="183"/>
        <v>1.2452718899099723E-4</v>
      </c>
      <c r="AW738" s="22">
        <f t="shared" si="183"/>
        <v>1.2457878954312868E-4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8.2037446108146881E-4</v>
      </c>
      <c r="T739" s="22">
        <f t="shared" si="184"/>
        <v>8.2160879441916146E-4</v>
      </c>
      <c r="U739" s="22">
        <f t="shared" si="184"/>
        <v>8.2298093008831763E-4</v>
      </c>
      <c r="V739" s="22">
        <f t="shared" si="184"/>
        <v>8.2452737926999174E-4</v>
      </c>
      <c r="W739" s="22">
        <f t="shared" si="184"/>
        <v>8.2626608201414545E-4</v>
      </c>
      <c r="X739" s="22">
        <f t="shared" si="184"/>
        <v>8.2819284547674618E-4</v>
      </c>
      <c r="Y739" s="22">
        <f t="shared" si="184"/>
        <v>8.2937745983035799E-4</v>
      </c>
      <c r="Z739" s="22">
        <f t="shared" si="184"/>
        <v>8.3072131937791938E-4</v>
      </c>
      <c r="AA739" s="22">
        <f t="shared" si="184"/>
        <v>8.3221227192742679E-4</v>
      </c>
      <c r="AB739" s="22">
        <f t="shared" si="184"/>
        <v>8.3384110707984281E-4</v>
      </c>
      <c r="AC739" s="22">
        <f t="shared" si="184"/>
        <v>8.3559368635169708E-4</v>
      </c>
      <c r="AD739" s="22">
        <f t="shared" si="184"/>
        <v>8.3676201203595308E-4</v>
      </c>
      <c r="AE739" s="22">
        <f t="shared" si="184"/>
        <v>8.3804943915621617E-4</v>
      </c>
      <c r="AF739" s="22">
        <f t="shared" si="184"/>
        <v>8.3945150635539529E-4</v>
      </c>
      <c r="AG739" s="22">
        <f t="shared" si="184"/>
        <v>8.4098432429253393E-4</v>
      </c>
      <c r="AH739" s="22">
        <f t="shared" si="184"/>
        <v>8.4259859734421398E-4</v>
      </c>
      <c r="AI739" s="22">
        <f t="shared" si="184"/>
        <v>8.4362658992822041E-4</v>
      </c>
      <c r="AJ739" s="22">
        <f t="shared" si="184"/>
        <v>8.4476084932096247E-4</v>
      </c>
      <c r="AK739" s="22">
        <f t="shared" si="184"/>
        <v>8.459589831478902E-4</v>
      </c>
      <c r="AL739" s="22">
        <f t="shared" si="184"/>
        <v>8.4723873365998492E-4</v>
      </c>
      <c r="AM739" s="22">
        <f t="shared" si="184"/>
        <v>8.4859396649149558E-4</v>
      </c>
      <c r="AN739" s="22">
        <f t="shared" si="184"/>
        <v>8.4939766435259193E-4</v>
      </c>
      <c r="AO739" s="22">
        <f t="shared" si="184"/>
        <v>8.5025054361731239E-4</v>
      </c>
      <c r="AP739" s="22">
        <f t="shared" si="184"/>
        <v>8.511697661045403E-4</v>
      </c>
      <c r="AQ739" s="22">
        <f t="shared" si="184"/>
        <v>8.5215802363590486E-4</v>
      </c>
      <c r="AR739" s="22">
        <f t="shared" si="184"/>
        <v>8.5321473692111954E-4</v>
      </c>
      <c r="AS739" s="22">
        <f t="shared" si="184"/>
        <v>8.5368011840107399E-4</v>
      </c>
      <c r="AT739" s="22">
        <f t="shared" si="184"/>
        <v>8.5395980962370581E-4</v>
      </c>
      <c r="AU739" s="22">
        <f t="shared" si="184"/>
        <v>8.5424169443725287E-4</v>
      </c>
      <c r="AV739" s="22">
        <f t="shared" si="184"/>
        <v>8.5456972612789762E-4</v>
      </c>
      <c r="AW739" s="22">
        <f t="shared" si="184"/>
        <v>8.5492383570075702E-4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1.4486129996083081E-5</v>
      </c>
      <c r="L740" s="22">
        <f t="shared" si="185"/>
        <v>1.4523786941695509E-5</v>
      </c>
      <c r="M740" s="22">
        <f t="shared" si="185"/>
        <v>1.4575733367418303E-5</v>
      </c>
      <c r="N740" s="22">
        <f t="shared" si="185"/>
        <v>1.4639017833045651E-5</v>
      </c>
      <c r="O740" s="22">
        <f t="shared" si="185"/>
        <v>1.471355007817218E-5</v>
      </c>
      <c r="P740" s="22">
        <f t="shared" si="185"/>
        <v>1.4798876460462532E-5</v>
      </c>
      <c r="Q740" s="22">
        <f t="shared" si="185"/>
        <v>1.4890706011157255E-5</v>
      </c>
      <c r="R740" s="22">
        <f t="shared" si="185"/>
        <v>1.4988675221399694E-5</v>
      </c>
      <c r="S740" s="22">
        <f t="shared" si="185"/>
        <v>1.5077522192544314E-5</v>
      </c>
      <c r="T740" s="22">
        <f t="shared" si="185"/>
        <v>1.5120920479031429E-5</v>
      </c>
      <c r="U740" s="22">
        <f t="shared" si="185"/>
        <v>1.5166907233408302E-5</v>
      </c>
      <c r="V740" s="22">
        <f t="shared" si="185"/>
        <v>1.5216572085594984E-5</v>
      </c>
      <c r="W740" s="22">
        <f t="shared" si="185"/>
        <v>1.5270470246664915E-5</v>
      </c>
      <c r="X740" s="22">
        <f t="shared" si="185"/>
        <v>1.5328532701029456E-5</v>
      </c>
      <c r="Y740" s="22">
        <f t="shared" si="185"/>
        <v>1.5365202172762824E-5</v>
      </c>
      <c r="Z740" s="22">
        <f t="shared" si="185"/>
        <v>1.5405433024200575E-5</v>
      </c>
      <c r="AA740" s="22">
        <f t="shared" si="185"/>
        <v>1.5448921544458292E-5</v>
      </c>
      <c r="AB740" s="22">
        <f t="shared" si="185"/>
        <v>1.5495442671566232E-5</v>
      </c>
      <c r="AC740" s="22">
        <f t="shared" si="185"/>
        <v>1.5544634955286424E-5</v>
      </c>
      <c r="AD740" s="22">
        <f t="shared" si="185"/>
        <v>1.5577248144482508E-5</v>
      </c>
      <c r="AE740" s="22">
        <f t="shared" si="185"/>
        <v>1.5612527634225129E-5</v>
      </c>
      <c r="AF740" s="22">
        <f t="shared" si="185"/>
        <v>1.5650367913370624E-5</v>
      </c>
      <c r="AG740" s="22">
        <f t="shared" si="185"/>
        <v>1.5691218739742962E-5</v>
      </c>
      <c r="AH740" s="22">
        <f t="shared" si="185"/>
        <v>1.5733757991980536E-5</v>
      </c>
      <c r="AI740" s="22">
        <f t="shared" si="185"/>
        <v>1.5760001504124704E-5</v>
      </c>
      <c r="AJ740" s="22">
        <f t="shared" si="185"/>
        <v>1.5788696702721565E-5</v>
      </c>
      <c r="AK740" s="22">
        <f t="shared" si="185"/>
        <v>1.5818711363536487E-5</v>
      </c>
      <c r="AL740" s="22">
        <f t="shared" si="185"/>
        <v>1.5850532342473721E-5</v>
      </c>
      <c r="AM740" s="22">
        <f t="shared" si="185"/>
        <v>1.5884002909389034E-5</v>
      </c>
      <c r="AN740" s="22">
        <f t="shared" si="185"/>
        <v>1.5902381704405965E-5</v>
      </c>
      <c r="AO740" s="22">
        <f t="shared" si="185"/>
        <v>1.5921780591527528E-5</v>
      </c>
      <c r="AP740" s="22">
        <f t="shared" si="185"/>
        <v>1.594266408976779E-5</v>
      </c>
      <c r="AQ740" s="22">
        <f t="shared" si="185"/>
        <v>1.5965108266139178E-5</v>
      </c>
      <c r="AR740" s="22">
        <f t="shared" si="185"/>
        <v>1.5989101247110622E-5</v>
      </c>
      <c r="AS740" s="22">
        <f t="shared" si="185"/>
        <v>1.5997171097699661E-5</v>
      </c>
      <c r="AT740" s="22">
        <f t="shared" si="185"/>
        <v>1.6000132033753247E-5</v>
      </c>
      <c r="AU740" s="22">
        <f t="shared" si="185"/>
        <v>1.6002977464491909E-5</v>
      </c>
      <c r="AV740" s="22">
        <f t="shared" si="185"/>
        <v>1.6006874225162621E-5</v>
      </c>
      <c r="AW740" s="22">
        <f t="shared" si="185"/>
        <v>1.6011296478644884E-5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1.4738364076719785E-3</v>
      </c>
      <c r="L741" s="22">
        <f t="shared" si="186"/>
        <v>1.4776676709189829E-3</v>
      </c>
      <c r="M741" s="22">
        <f t="shared" si="186"/>
        <v>1.4829527631761545E-3</v>
      </c>
      <c r="N741" s="22">
        <f t="shared" si="186"/>
        <v>1.4893914013429299E-3</v>
      </c>
      <c r="O741" s="22">
        <f t="shared" si="186"/>
        <v>1.4969744022163664E-3</v>
      </c>
      <c r="P741" s="22">
        <f t="shared" si="186"/>
        <v>1.5056556116759296E-3</v>
      </c>
      <c r="Q741" s="22">
        <f t="shared" si="186"/>
        <v>1.5149984613639165E-3</v>
      </c>
      <c r="R741" s="22">
        <f t="shared" si="186"/>
        <v>1.5249659674490624E-3</v>
      </c>
      <c r="S741" s="22">
        <f t="shared" si="186"/>
        <v>1.5340053658818901E-3</v>
      </c>
      <c r="T741" s="22">
        <f t="shared" si="186"/>
        <v>1.538420760101918E-3</v>
      </c>
      <c r="U741" s="22">
        <f t="shared" si="186"/>
        <v>1.5430995081795373E-3</v>
      </c>
      <c r="V741" s="22">
        <f t="shared" si="186"/>
        <v>1.5481524703822901E-3</v>
      </c>
      <c r="W741" s="22">
        <f t="shared" si="186"/>
        <v>1.5536361345571189E-3</v>
      </c>
      <c r="X741" s="22">
        <f t="shared" si="186"/>
        <v>1.559543478974461E-3</v>
      </c>
      <c r="Y741" s="22">
        <f t="shared" si="186"/>
        <v>1.5632742754332356E-3</v>
      </c>
      <c r="Z741" s="22">
        <f t="shared" si="186"/>
        <v>1.56736741097576E-3</v>
      </c>
      <c r="AA741" s="22">
        <f t="shared" si="186"/>
        <v>1.5717919856888779E-3</v>
      </c>
      <c r="AB741" s="22">
        <f t="shared" si="186"/>
        <v>1.5765251014952495E-3</v>
      </c>
      <c r="AC741" s="22">
        <f t="shared" si="186"/>
        <v>1.5815299840099691E-3</v>
      </c>
      <c r="AD741" s="22">
        <f t="shared" si="186"/>
        <v>1.5848480893714753E-3</v>
      </c>
      <c r="AE741" s="22">
        <f t="shared" si="186"/>
        <v>1.588437467379323E-3</v>
      </c>
      <c r="AF741" s="22">
        <f t="shared" si="186"/>
        <v>1.5922873832019885E-3</v>
      </c>
      <c r="AG741" s="22">
        <f t="shared" si="186"/>
        <v>1.5964435957451118E-3</v>
      </c>
      <c r="AH741" s="22">
        <f t="shared" si="186"/>
        <v>1.6007715907803513E-3</v>
      </c>
      <c r="AI741" s="22">
        <f t="shared" si="186"/>
        <v>1.6034416374852828E-3</v>
      </c>
      <c r="AJ741" s="22">
        <f t="shared" si="186"/>
        <v>1.6063611217387633E-3</v>
      </c>
      <c r="AK741" s="22">
        <f t="shared" si="186"/>
        <v>1.6094148496761016E-3</v>
      </c>
      <c r="AL741" s="22">
        <f t="shared" si="186"/>
        <v>1.6126523546065516E-3</v>
      </c>
      <c r="AM741" s="22">
        <f t="shared" si="186"/>
        <v>1.6160576906154474E-3</v>
      </c>
      <c r="AN741" s="22">
        <f t="shared" si="186"/>
        <v>1.6179275714761335E-3</v>
      </c>
      <c r="AO741" s="22">
        <f t="shared" si="186"/>
        <v>1.6199012377428185E-3</v>
      </c>
      <c r="AP741" s="22">
        <f t="shared" si="186"/>
        <v>1.6220259501424986E-3</v>
      </c>
      <c r="AQ741" s="22">
        <f t="shared" si="186"/>
        <v>1.6243094478251309E-3</v>
      </c>
      <c r="AR741" s="22">
        <f t="shared" si="186"/>
        <v>1.6267505227632862E-3</v>
      </c>
      <c r="AS741" s="22">
        <f t="shared" si="186"/>
        <v>1.6275715591343393E-3</v>
      </c>
      <c r="AT741" s="22">
        <f t="shared" si="186"/>
        <v>1.6278728083539546E-3</v>
      </c>
      <c r="AU741" s="22">
        <f t="shared" si="186"/>
        <v>1.6281623059229595E-3</v>
      </c>
      <c r="AV741" s="22">
        <f t="shared" si="186"/>
        <v>1.6285587670723503E-3</v>
      </c>
      <c r="AW741" s="22">
        <f t="shared" si="186"/>
        <v>1.6290086924967307E-3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0.13004550543955873</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0.12056837226162823</v>
      </c>
      <c r="S744" s="22">
        <f t="shared" si="189"/>
        <v>0.10645582631892825</v>
      </c>
      <c r="T744" s="22">
        <f t="shared" si="189"/>
        <v>0.10780204810068256</v>
      </c>
      <c r="U744" s="22">
        <f t="shared" si="189"/>
        <v>0.10763043157018623</v>
      </c>
      <c r="V744" s="22">
        <f t="shared" si="189"/>
        <v>0.10709838736664135</v>
      </c>
      <c r="W744" s="22">
        <f t="shared" si="189"/>
        <v>0.1068504180548161</v>
      </c>
      <c r="X744" s="22">
        <f t="shared" si="189"/>
        <v>0.10698603174448645</v>
      </c>
      <c r="Y744" s="22">
        <f t="shared" si="189"/>
        <v>0.10732528533321652</v>
      </c>
      <c r="Z744" s="22">
        <f t="shared" si="189"/>
        <v>0.10795725471874085</v>
      </c>
      <c r="AA744" s="22">
        <f t="shared" si="189"/>
        <v>0.1087642002592808</v>
      </c>
      <c r="AB744" s="22">
        <f t="shared" si="189"/>
        <v>0.10968021248055237</v>
      </c>
      <c r="AC744" s="22">
        <f t="shared" si="189"/>
        <v>0.11053240249536506</v>
      </c>
      <c r="AD744" s="22">
        <f t="shared" si="189"/>
        <v>0.1120016645138466</v>
      </c>
      <c r="AE744" s="22">
        <f t="shared" si="189"/>
        <v>0.11362549644765359</v>
      </c>
      <c r="AF744" s="22">
        <f t="shared" si="189"/>
        <v>0.11539722040020252</v>
      </c>
      <c r="AG744" s="22">
        <f t="shared" si="189"/>
        <v>0.11768820374003125</v>
      </c>
      <c r="AH744" s="22">
        <f t="shared" si="189"/>
        <v>0.11963370875387938</v>
      </c>
      <c r="AI744" s="22">
        <f t="shared" si="189"/>
        <v>0.1218304131618427</v>
      </c>
      <c r="AJ744" s="22">
        <f t="shared" si="189"/>
        <v>0.1243519403090952</v>
      </c>
      <c r="AK744" s="22">
        <f t="shared" si="189"/>
        <v>0.12648925772095415</v>
      </c>
      <c r="AL744" s="22">
        <f t="shared" si="189"/>
        <v>0.12861562242958183</v>
      </c>
      <c r="AM744" s="22">
        <f t="shared" si="189"/>
        <v>0.13067004529129198</v>
      </c>
      <c r="AN744" s="22">
        <f t="shared" si="189"/>
        <v>0.1330564447087742</v>
      </c>
      <c r="AO744" s="22">
        <f t="shared" si="189"/>
        <v>0.13507083791692001</v>
      </c>
      <c r="AP744" s="22">
        <f t="shared" si="189"/>
        <v>0.13704526497447814</v>
      </c>
      <c r="AQ744" s="22">
        <f t="shared" si="189"/>
        <v>0.13905666435648104</v>
      </c>
      <c r="AR744" s="22">
        <f t="shared" si="189"/>
        <v>0.14112314362241812</v>
      </c>
      <c r="AS744" s="22">
        <f t="shared" si="189"/>
        <v>0.14319174981988672</v>
      </c>
      <c r="AT744" s="22">
        <f t="shared" si="189"/>
        <v>0.14149412995307076</v>
      </c>
      <c r="AU744" s="22">
        <f t="shared" si="189"/>
        <v>0.13907409816419206</v>
      </c>
      <c r="AV744" s="22">
        <f t="shared" si="189"/>
        <v>0.13664554729439307</v>
      </c>
      <c r="AW744" s="22">
        <f t="shared" si="189"/>
        <v>0.13393654190379831</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1.2655466337890216E-2</v>
      </c>
      <c r="M745" s="22">
        <f t="shared" si="190"/>
        <v>1.2661143337946407E-2</v>
      </c>
      <c r="N745" s="22">
        <f t="shared" si="190"/>
        <v>1.2544904339887072E-2</v>
      </c>
      <c r="O745" s="22">
        <f t="shared" si="190"/>
        <v>1.2355059245839614E-2</v>
      </c>
      <c r="P745" s="22">
        <f t="shared" si="190"/>
        <v>1.2094642930917438E-2</v>
      </c>
      <c r="Q745" s="22">
        <f t="shared" si="190"/>
        <v>1.1905551806853844E-2</v>
      </c>
      <c r="R745" s="22">
        <f t="shared" si="190"/>
        <v>1.1733192711380727E-2</v>
      </c>
      <c r="S745" s="22">
        <f t="shared" si="190"/>
        <v>1.0359820755801856E-2</v>
      </c>
      <c r="T745" s="22">
        <f t="shared" si="190"/>
        <v>1.0490829239214957E-2</v>
      </c>
      <c r="U745" s="22">
        <f t="shared" si="190"/>
        <v>1.0474128260450789E-2</v>
      </c>
      <c r="V745" s="22">
        <f t="shared" si="190"/>
        <v>1.0422352018853869E-2</v>
      </c>
      <c r="W745" s="22">
        <f t="shared" si="190"/>
        <v>1.039822071752187E-2</v>
      </c>
      <c r="X745" s="22">
        <f t="shared" si="190"/>
        <v>1.0411418055475068E-2</v>
      </c>
      <c r="Y745" s="22">
        <f t="shared" si="190"/>
        <v>1.044443274796805E-2</v>
      </c>
      <c r="Z745" s="22">
        <f t="shared" si="190"/>
        <v>1.0505933276248876E-2</v>
      </c>
      <c r="AA745" s="22">
        <f t="shared" si="190"/>
        <v>1.0584461727426765E-2</v>
      </c>
      <c r="AB745" s="22">
        <f t="shared" si="190"/>
        <v>1.0673604076423874E-2</v>
      </c>
      <c r="AC745" s="22">
        <f t="shared" si="190"/>
        <v>1.0756535524223586E-2</v>
      </c>
      <c r="AD745" s="22">
        <f t="shared" si="190"/>
        <v>1.0899517751510759E-2</v>
      </c>
      <c r="AE745" s="22">
        <f t="shared" si="190"/>
        <v>1.1057542054674673E-2</v>
      </c>
      <c r="AF745" s="22">
        <f t="shared" si="190"/>
        <v>1.1229958569691703E-2</v>
      </c>
      <c r="AG745" s="22">
        <f t="shared" si="190"/>
        <v>1.1452907163261861E-2</v>
      </c>
      <c r="AH745" s="22">
        <f t="shared" si="190"/>
        <v>1.1642235299822451E-2</v>
      </c>
      <c r="AI745" s="22">
        <f t="shared" si="190"/>
        <v>1.1856009075358243E-2</v>
      </c>
      <c r="AJ745" s="22">
        <f t="shared" si="190"/>
        <v>1.2101393195511182E-2</v>
      </c>
      <c r="AK745" s="22">
        <f t="shared" si="190"/>
        <v>1.230938768534566E-2</v>
      </c>
      <c r="AL745" s="22">
        <f t="shared" si="190"/>
        <v>1.2516316305455655E-2</v>
      </c>
      <c r="AM745" s="22">
        <f t="shared" si="190"/>
        <v>1.2716243856064072E-2</v>
      </c>
      <c r="AN745" s="22">
        <f t="shared" si="190"/>
        <v>1.2948477929780244E-2</v>
      </c>
      <c r="AO745" s="22">
        <f t="shared" si="190"/>
        <v>1.3144509967571915E-2</v>
      </c>
      <c r="AP745" s="22">
        <f t="shared" si="190"/>
        <v>1.3336652672381962E-2</v>
      </c>
      <c r="AQ745" s="22">
        <f t="shared" si="190"/>
        <v>1.3532393363957198E-2</v>
      </c>
      <c r="AR745" s="22">
        <f t="shared" si="190"/>
        <v>1.3733494191699147E-2</v>
      </c>
      <c r="AS745" s="22">
        <f t="shared" si="190"/>
        <v>1.3934802003221948E-2</v>
      </c>
      <c r="AT745" s="22">
        <f t="shared" si="190"/>
        <v>1.3769596977439586E-2</v>
      </c>
      <c r="AU745" s="22">
        <f t="shared" si="190"/>
        <v>1.3534089946748597E-2</v>
      </c>
      <c r="AV745" s="22">
        <f t="shared" si="190"/>
        <v>1.3297753875934681E-2</v>
      </c>
      <c r="AW745" s="22">
        <f t="shared" si="190"/>
        <v>1.3034125183701499E-2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6.4453339767617121E-2</v>
      </c>
      <c r="L746" s="22">
        <f t="shared" si="191"/>
        <v>6.5763803942104557E-2</v>
      </c>
      <c r="M746" s="22">
        <f t="shared" si="191"/>
        <v>6.7295612361813639E-2</v>
      </c>
      <c r="N746" s="22">
        <f t="shared" si="191"/>
        <v>6.8471619369899747E-2</v>
      </c>
      <c r="O746" s="22">
        <f t="shared" si="191"/>
        <v>6.9415657765503513E-2</v>
      </c>
      <c r="P746" s="22">
        <f t="shared" si="191"/>
        <v>7.0122113289878357E-2</v>
      </c>
      <c r="Q746" s="22">
        <f t="shared" si="191"/>
        <v>7.1027984276732931E-2</v>
      </c>
      <c r="R746" s="22">
        <f t="shared" si="191"/>
        <v>7.1969839340941866E-2</v>
      </c>
      <c r="S746" s="22">
        <f t="shared" si="191"/>
        <v>6.8766561354121403E-2</v>
      </c>
      <c r="T746" s="22">
        <f t="shared" si="191"/>
        <v>7.0478155574691351E-2</v>
      </c>
      <c r="U746" s="22">
        <f t="shared" si="191"/>
        <v>7.1687438875068552E-2</v>
      </c>
      <c r="V746" s="22">
        <f t="shared" si="191"/>
        <v>7.2773902727780379E-2</v>
      </c>
      <c r="W746" s="22">
        <f t="shared" si="191"/>
        <v>7.3965586831732863E-2</v>
      </c>
      <c r="X746" s="22">
        <f t="shared" si="191"/>
        <v>7.5307129485095534E-2</v>
      </c>
      <c r="Y746" s="22">
        <f t="shared" si="191"/>
        <v>7.6675484159145477E-2</v>
      </c>
      <c r="Z746" s="22">
        <f t="shared" si="191"/>
        <v>7.8173836938361371E-2</v>
      </c>
      <c r="AA746" s="22">
        <f t="shared" si="191"/>
        <v>7.9763149300346448E-2</v>
      </c>
      <c r="AB746" s="22">
        <f t="shared" si="191"/>
        <v>8.1421693977763471E-2</v>
      </c>
      <c r="AC746" s="22">
        <f t="shared" si="191"/>
        <v>8.3081264166084148E-2</v>
      </c>
      <c r="AD746" s="22">
        <f t="shared" si="191"/>
        <v>8.4976160867746633E-2</v>
      </c>
      <c r="AE746" s="22">
        <f t="shared" si="191"/>
        <v>8.6975326167795686E-2</v>
      </c>
      <c r="AF746" s="22">
        <f t="shared" si="191"/>
        <v>8.9080782821135934E-2</v>
      </c>
      <c r="AG746" s="22">
        <f t="shared" si="191"/>
        <v>9.1464139350533755E-2</v>
      </c>
      <c r="AH746" s="22">
        <f t="shared" si="191"/>
        <v>9.3744446842035839E-2</v>
      </c>
      <c r="AI746" s="22">
        <f t="shared" si="191"/>
        <v>9.6141045661249105E-2</v>
      </c>
      <c r="AJ746" s="22">
        <f t="shared" si="191"/>
        <v>9.8747362434866398E-2</v>
      </c>
      <c r="AK746" s="22">
        <f t="shared" si="191"/>
        <v>0.10123005578156853</v>
      </c>
      <c r="AL746" s="22">
        <f t="shared" si="191"/>
        <v>0.10376440206494507</v>
      </c>
      <c r="AM746" s="22">
        <f t="shared" si="191"/>
        <v>0.10632089496141642</v>
      </c>
      <c r="AN746" s="22">
        <f t="shared" si="191"/>
        <v>0.10905755311835959</v>
      </c>
      <c r="AO746" s="22">
        <f t="shared" si="191"/>
        <v>0.11166573328272066</v>
      </c>
      <c r="AP746" s="22">
        <f t="shared" si="191"/>
        <v>0.11431298807220699</v>
      </c>
      <c r="AQ746" s="22">
        <f t="shared" si="191"/>
        <v>0.11704151133344828</v>
      </c>
      <c r="AR746" s="22">
        <f t="shared" si="191"/>
        <v>0.11986414616687295</v>
      </c>
      <c r="AS746" s="22">
        <f t="shared" si="191"/>
        <v>0.12270469662876107</v>
      </c>
      <c r="AT746" s="22">
        <f t="shared" si="191"/>
        <v>0.12345592258908764</v>
      </c>
      <c r="AU746" s="22">
        <f t="shared" si="191"/>
        <v>0.12377593599665673</v>
      </c>
      <c r="AV746" s="22">
        <f t="shared" si="191"/>
        <v>0.12406559493377273</v>
      </c>
      <c r="AW746" s="22">
        <f t="shared" si="191"/>
        <v>0.1241596603487197</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0.31034319165291735</v>
      </c>
      <c r="L747" s="22">
        <f t="shared" si="192"/>
        <v>0.31442985679016994</v>
      </c>
      <c r="M747" s="22">
        <f t="shared" si="192"/>
        <v>0.32099421325528482</v>
      </c>
      <c r="N747" s="22">
        <f t="shared" si="192"/>
        <v>0.32287903178152944</v>
      </c>
      <c r="O747" s="22">
        <f t="shared" si="192"/>
        <v>0.32172327535887107</v>
      </c>
      <c r="P747" s="22">
        <f t="shared" si="192"/>
        <v>0.31753924052538918</v>
      </c>
      <c r="Q747" s="22">
        <f t="shared" si="192"/>
        <v>0.31577785743754255</v>
      </c>
      <c r="R747" s="22">
        <f t="shared" si="192"/>
        <v>0.31441607582114939</v>
      </c>
      <c r="S747" s="22">
        <f t="shared" si="192"/>
        <v>0.26503640685083257</v>
      </c>
      <c r="T747" s="22">
        <f t="shared" si="192"/>
        <v>0.27553319962484762</v>
      </c>
      <c r="U747" s="22">
        <f t="shared" si="192"/>
        <v>0.28011246601536188</v>
      </c>
      <c r="V747" s="22">
        <f t="shared" si="192"/>
        <v>0.28320648287278166</v>
      </c>
      <c r="W747" s="22">
        <f t="shared" si="192"/>
        <v>0.28739674652836844</v>
      </c>
      <c r="X747" s="22">
        <f t="shared" si="192"/>
        <v>0.29314685098328896</v>
      </c>
      <c r="Y747" s="22">
        <f t="shared" si="192"/>
        <v>0.300032895456538</v>
      </c>
      <c r="Z747" s="22">
        <f t="shared" si="192"/>
        <v>0.30821144929016975</v>
      </c>
      <c r="AA747" s="22">
        <f t="shared" si="192"/>
        <v>0.31723041742861824</v>
      </c>
      <c r="AB747" s="22">
        <f t="shared" si="192"/>
        <v>0.32683803571801312</v>
      </c>
      <c r="AC747" s="22">
        <f t="shared" si="192"/>
        <v>0.33629611478109744</v>
      </c>
      <c r="AD747" s="22">
        <f t="shared" si="192"/>
        <v>0.34885207487336911</v>
      </c>
      <c r="AE747" s="22">
        <f t="shared" si="192"/>
        <v>0.36231677891876807</v>
      </c>
      <c r="AF747" s="22">
        <f t="shared" si="192"/>
        <v>0.37669399446438362</v>
      </c>
      <c r="AG747" s="22">
        <f t="shared" si="192"/>
        <v>0.39374172099975535</v>
      </c>
      <c r="AH747" s="22">
        <f t="shared" si="192"/>
        <v>0.40949476161521309</v>
      </c>
      <c r="AI747" s="22">
        <f t="shared" si="192"/>
        <v>0.42693639911582354</v>
      </c>
      <c r="AJ747" s="22">
        <f t="shared" si="192"/>
        <v>0.44628261677312608</v>
      </c>
      <c r="AK747" s="22">
        <f t="shared" si="192"/>
        <v>0.46414086365065893</v>
      </c>
      <c r="AL747" s="22">
        <f t="shared" si="192"/>
        <v>0.48229667450006081</v>
      </c>
      <c r="AM747" s="22">
        <f t="shared" si="192"/>
        <v>0.50045311821249594</v>
      </c>
      <c r="AN747" s="22">
        <f t="shared" si="192"/>
        <v>0.5208352044245389</v>
      </c>
      <c r="AO747" s="22">
        <f t="shared" si="192"/>
        <v>0.5397232528286966</v>
      </c>
      <c r="AP747" s="22">
        <f t="shared" si="192"/>
        <v>0.5587839587516773</v>
      </c>
      <c r="AQ747" s="22">
        <f t="shared" si="192"/>
        <v>0.57842657568398048</v>
      </c>
      <c r="AR747" s="22">
        <f t="shared" si="192"/>
        <v>0.59876737138810709</v>
      </c>
      <c r="AS747" s="22">
        <f t="shared" si="192"/>
        <v>0.61972276959193795</v>
      </c>
      <c r="AT747" s="22">
        <f t="shared" si="192"/>
        <v>0.62048676557725702</v>
      </c>
      <c r="AU747" s="22">
        <f t="shared" si="192"/>
        <v>0.61715661626430041</v>
      </c>
      <c r="AV747" s="22">
        <f t="shared" si="192"/>
        <v>0.61358866383131794</v>
      </c>
      <c r="AW747" s="22">
        <f t="shared" si="192"/>
        <v>0.60822995480625597</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8.9709854381943815E-2</v>
      </c>
      <c r="M748" s="22">
        <f t="shared" si="193"/>
        <v>9.0417475033143083E-2</v>
      </c>
      <c r="N748" s="22">
        <f t="shared" si="193"/>
        <v>9.0872196678668984E-2</v>
      </c>
      <c r="O748" s="22">
        <f t="shared" si="193"/>
        <v>9.1174361291842948E-2</v>
      </c>
      <c r="P748" s="22">
        <f t="shared" si="193"/>
        <v>9.1320994898161756E-2</v>
      </c>
      <c r="Q748" s="22">
        <f t="shared" si="193"/>
        <v>9.1644963105957017E-2</v>
      </c>
      <c r="R748" s="22">
        <f t="shared" si="193"/>
        <v>9.2016609055475665E-2</v>
      </c>
      <c r="S748" s="22">
        <f t="shared" si="193"/>
        <v>8.9250625029696246E-2</v>
      </c>
      <c r="T748" s="22">
        <f t="shared" si="193"/>
        <v>9.0189110025271801E-2</v>
      </c>
      <c r="U748" s="22">
        <f t="shared" si="193"/>
        <v>9.0756386376235856E-2</v>
      </c>
      <c r="V748" s="22">
        <f t="shared" si="193"/>
        <v>9.1241975995008148E-2</v>
      </c>
      <c r="W748" s="22">
        <f t="shared" si="193"/>
        <v>9.1816227619415533E-2</v>
      </c>
      <c r="X748" s="22">
        <f t="shared" si="193"/>
        <v>9.2510170679410794E-2</v>
      </c>
      <c r="Y748" s="22">
        <f t="shared" si="193"/>
        <v>9.3205336582555712E-2</v>
      </c>
      <c r="Z748" s="22">
        <f t="shared" si="193"/>
        <v>9.4001725839704633E-2</v>
      </c>
      <c r="AA748" s="22">
        <f t="shared" si="193"/>
        <v>9.4869016122447317E-2</v>
      </c>
      <c r="AB748" s="22">
        <f t="shared" si="193"/>
        <v>9.5790122133852532E-2</v>
      </c>
      <c r="AC748" s="22">
        <f t="shared" si="193"/>
        <v>9.671473247430501E-2</v>
      </c>
      <c r="AD748" s="22">
        <f t="shared" si="193"/>
        <v>9.7790682208780219E-2</v>
      </c>
      <c r="AE748" s="22">
        <f t="shared" si="193"/>
        <v>9.8941991144077271E-2</v>
      </c>
      <c r="AF748" s="22">
        <f t="shared" si="193"/>
        <v>0.1001690158795282</v>
      </c>
      <c r="AG748" s="22">
        <f t="shared" si="193"/>
        <v>0.1015927268927518</v>
      </c>
      <c r="AH748" s="22">
        <f t="shared" si="193"/>
        <v>0.1029409355559671</v>
      </c>
      <c r="AI748" s="22">
        <f t="shared" si="193"/>
        <v>0.10434976804643124</v>
      </c>
      <c r="AJ748" s="22">
        <f t="shared" si="193"/>
        <v>0.10590320655274854</v>
      </c>
      <c r="AK748" s="22">
        <f t="shared" si="193"/>
        <v>0.1073662436226855</v>
      </c>
      <c r="AL748" s="22">
        <f t="shared" si="193"/>
        <v>0.10886213747822628</v>
      </c>
      <c r="AM748" s="22">
        <f t="shared" si="193"/>
        <v>0.11037002214389161</v>
      </c>
      <c r="AN748" s="22">
        <f t="shared" si="193"/>
        <v>0.11198109961767445</v>
      </c>
      <c r="AO748" s="22">
        <f t="shared" si="193"/>
        <v>0.11349909182768024</v>
      </c>
      <c r="AP748" s="22">
        <f t="shared" si="193"/>
        <v>0.11504022559618203</v>
      </c>
      <c r="AQ748" s="22">
        <f t="shared" si="193"/>
        <v>0.1166332119939366</v>
      </c>
      <c r="AR748" s="22">
        <f t="shared" si="193"/>
        <v>0.11828633867698118</v>
      </c>
      <c r="AS748" s="22">
        <f t="shared" si="193"/>
        <v>0.11992882982268192</v>
      </c>
      <c r="AT748" s="22">
        <f t="shared" si="193"/>
        <v>0.12014786209757918</v>
      </c>
      <c r="AU748" s="22">
        <f t="shared" si="193"/>
        <v>0.12007917719268496</v>
      </c>
      <c r="AV748" s="22">
        <f t="shared" si="193"/>
        <v>0.1199958046222647</v>
      </c>
      <c r="AW748" s="22">
        <f t="shared" si="193"/>
        <v>0.11978651047256277</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2.7090100081973278E-2</v>
      </c>
      <c r="M749" s="22">
        <f t="shared" si="194"/>
        <v>2.730378356628085E-2</v>
      </c>
      <c r="N749" s="22">
        <f t="shared" si="194"/>
        <v>2.7441097966929517E-2</v>
      </c>
      <c r="O749" s="22">
        <f t="shared" si="194"/>
        <v>2.7532344014183842E-2</v>
      </c>
      <c r="P749" s="22">
        <f t="shared" si="194"/>
        <v>2.757662364319367E-2</v>
      </c>
      <c r="Q749" s="22">
        <f t="shared" si="194"/>
        <v>2.7674453822865853E-2</v>
      </c>
      <c r="R749" s="22">
        <f t="shared" si="194"/>
        <v>2.7786681470952937E-2</v>
      </c>
      <c r="S749" s="22">
        <f t="shared" si="194"/>
        <v>2.6951424468255294E-2</v>
      </c>
      <c r="T749" s="22">
        <f t="shared" si="194"/>
        <v>2.7234823127530002E-2</v>
      </c>
      <c r="U749" s="22">
        <f t="shared" si="194"/>
        <v>2.7406126193705155E-2</v>
      </c>
      <c r="V749" s="22">
        <f t="shared" si="194"/>
        <v>2.7552761939152935E-2</v>
      </c>
      <c r="W749" s="22">
        <f t="shared" si="194"/>
        <v>2.7726171360945087E-2</v>
      </c>
      <c r="X749" s="22">
        <f t="shared" si="194"/>
        <v>2.7935724559709919E-2</v>
      </c>
      <c r="Y749" s="22">
        <f t="shared" si="194"/>
        <v>2.8145647026082365E-2</v>
      </c>
      <c r="Z749" s="22">
        <f t="shared" si="194"/>
        <v>2.8386136377324862E-2</v>
      </c>
      <c r="AA749" s="22">
        <f t="shared" si="194"/>
        <v>2.8648036039535779E-2</v>
      </c>
      <c r="AB749" s="22">
        <f t="shared" si="194"/>
        <v>2.8926186686496342E-2</v>
      </c>
      <c r="AC749" s="22">
        <f t="shared" si="194"/>
        <v>2.9205395551924244E-2</v>
      </c>
      <c r="AD749" s="22">
        <f t="shared" si="194"/>
        <v>2.9530305074862588E-2</v>
      </c>
      <c r="AE749" s="22">
        <f t="shared" si="194"/>
        <v>2.9877971164584224E-2</v>
      </c>
      <c r="AF749" s="22">
        <f t="shared" si="194"/>
        <v>3.0248501505040468E-2</v>
      </c>
      <c r="AG749" s="22">
        <f t="shared" si="194"/>
        <v>3.0678426111448002E-2</v>
      </c>
      <c r="AH749" s="22">
        <f t="shared" si="194"/>
        <v>3.108555092364966E-2</v>
      </c>
      <c r="AI749" s="22">
        <f t="shared" si="194"/>
        <v>3.1510982593652363E-2</v>
      </c>
      <c r="AJ749" s="22">
        <f t="shared" si="194"/>
        <v>3.198008161178427E-2</v>
      </c>
      <c r="AK749" s="22">
        <f t="shared" si="194"/>
        <v>3.2421881689616149E-2</v>
      </c>
      <c r="AL749" s="22">
        <f t="shared" si="194"/>
        <v>3.2873603683122858E-2</v>
      </c>
      <c r="AM749" s="22">
        <f t="shared" si="194"/>
        <v>3.3328946597080022E-2</v>
      </c>
      <c r="AN749" s="22">
        <f t="shared" si="194"/>
        <v>3.3815451121084403E-2</v>
      </c>
      <c r="AO749" s="22">
        <f t="shared" si="194"/>
        <v>3.4273846257003714E-2</v>
      </c>
      <c r="AP749" s="22">
        <f t="shared" si="194"/>
        <v>3.473922955648686E-2</v>
      </c>
      <c r="AQ749" s="22">
        <f t="shared" si="194"/>
        <v>3.5220271034501774E-2</v>
      </c>
      <c r="AR749" s="22">
        <f t="shared" si="194"/>
        <v>3.5719473352913658E-2</v>
      </c>
      <c r="AS749" s="22">
        <f t="shared" si="194"/>
        <v>3.6215464008871552E-2</v>
      </c>
      <c r="AT749" s="22">
        <f t="shared" si="194"/>
        <v>3.6281606199035935E-2</v>
      </c>
      <c r="AU749" s="22">
        <f t="shared" si="194"/>
        <v>3.6260865100295726E-2</v>
      </c>
      <c r="AV749" s="22">
        <f t="shared" si="194"/>
        <v>3.6235688699193122E-2</v>
      </c>
      <c r="AW749" s="22">
        <f t="shared" si="194"/>
        <v>3.617248717578124E-2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1.4564639612104711E-3</v>
      </c>
      <c r="M750" s="22">
        <f t="shared" si="195"/>
        <v>1.4679523755410987E-3</v>
      </c>
      <c r="N750" s="22">
        <f t="shared" si="195"/>
        <v>1.4753349055168039E-3</v>
      </c>
      <c r="O750" s="22">
        <f t="shared" si="195"/>
        <v>1.4802406304505133E-3</v>
      </c>
      <c r="P750" s="22">
        <f t="shared" si="195"/>
        <v>1.4826212670547866E-3</v>
      </c>
      <c r="Q750" s="22">
        <f t="shared" si="195"/>
        <v>1.4878809792957942E-3</v>
      </c>
      <c r="R750" s="22">
        <f t="shared" si="195"/>
        <v>1.4939147526814829E-3</v>
      </c>
      <c r="S750" s="22">
        <f t="shared" si="195"/>
        <v>1.4490082473863142E-3</v>
      </c>
      <c r="T750" s="22">
        <f t="shared" si="195"/>
        <v>1.4642448073340431E-3</v>
      </c>
      <c r="U750" s="22">
        <f t="shared" si="195"/>
        <v>1.4734546936605608E-3</v>
      </c>
      <c r="V750" s="22">
        <f t="shared" si="195"/>
        <v>1.4813383736035544E-3</v>
      </c>
      <c r="W750" s="22">
        <f t="shared" si="195"/>
        <v>1.4906615053974703E-3</v>
      </c>
      <c r="X750" s="22">
        <f t="shared" si="195"/>
        <v>1.5019278603032773E-3</v>
      </c>
      <c r="Y750" s="22">
        <f t="shared" si="195"/>
        <v>1.513214068401244E-3</v>
      </c>
      <c r="Z750" s="22">
        <f t="shared" si="195"/>
        <v>1.526143665267985E-3</v>
      </c>
      <c r="AA750" s="22">
        <f t="shared" si="195"/>
        <v>1.5402243596289937E-3</v>
      </c>
      <c r="AB750" s="22">
        <f t="shared" si="195"/>
        <v>1.5551787670272522E-3</v>
      </c>
      <c r="AC750" s="22">
        <f t="shared" si="195"/>
        <v>1.5701900681636706E-3</v>
      </c>
      <c r="AD750" s="22">
        <f t="shared" si="195"/>
        <v>1.5876584056516031E-3</v>
      </c>
      <c r="AE750" s="22">
        <f t="shared" si="195"/>
        <v>1.6063502203249454E-3</v>
      </c>
      <c r="AF750" s="22">
        <f t="shared" si="195"/>
        <v>1.6262713016711409E-3</v>
      </c>
      <c r="AG750" s="22">
        <f t="shared" si="195"/>
        <v>1.6493856383984103E-3</v>
      </c>
      <c r="AH750" s="22">
        <f t="shared" si="195"/>
        <v>1.6712741738741754E-3</v>
      </c>
      <c r="AI750" s="22">
        <f t="shared" si="195"/>
        <v>1.6941469537251745E-3</v>
      </c>
      <c r="AJ750" s="22">
        <f t="shared" si="195"/>
        <v>1.719367451696055E-3</v>
      </c>
      <c r="AK750" s="22">
        <f t="shared" si="195"/>
        <v>1.7431202576832982E-3</v>
      </c>
      <c r="AL750" s="22">
        <f t="shared" si="195"/>
        <v>1.7674065025490553E-3</v>
      </c>
      <c r="AM750" s="22">
        <f t="shared" si="195"/>
        <v>1.7918874214886084E-3</v>
      </c>
      <c r="AN750" s="22">
        <f t="shared" si="195"/>
        <v>1.8180437038217894E-3</v>
      </c>
      <c r="AO750" s="22">
        <f t="shared" si="195"/>
        <v>1.8426887215013264E-3</v>
      </c>
      <c r="AP750" s="22">
        <f t="shared" si="195"/>
        <v>1.8677094486967004E-3</v>
      </c>
      <c r="AQ750" s="22">
        <f t="shared" si="195"/>
        <v>1.893572017474819E-3</v>
      </c>
      <c r="AR750" s="22">
        <f t="shared" si="195"/>
        <v>1.9204109801925469E-3</v>
      </c>
      <c r="AS750" s="22">
        <f t="shared" si="195"/>
        <v>1.9470772720598308E-3</v>
      </c>
      <c r="AT750" s="22">
        <f t="shared" si="195"/>
        <v>1.950633320800826E-3</v>
      </c>
      <c r="AU750" s="22">
        <f t="shared" si="195"/>
        <v>1.9495182026307342E-3</v>
      </c>
      <c r="AV750" s="22">
        <f t="shared" si="195"/>
        <v>1.9481646262036276E-3</v>
      </c>
      <c r="AW750" s="22">
        <f t="shared" si="195"/>
        <v>1.9447666785820073E-3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3.0040206026371367E-2</v>
      </c>
      <c r="M751" s="22">
        <f t="shared" si="196"/>
        <v>2.994016283719321E-2</v>
      </c>
      <c r="N751" s="22">
        <f t="shared" si="196"/>
        <v>2.9540351153331298E-2</v>
      </c>
      <c r="O751" s="22">
        <f t="shared" si="196"/>
        <v>2.8960014730128859E-2</v>
      </c>
      <c r="P751" s="22">
        <f t="shared" si="196"/>
        <v>2.8211154016296501E-2</v>
      </c>
      <c r="Q751" s="22">
        <f t="shared" si="196"/>
        <v>2.7620505669412019E-2</v>
      </c>
      <c r="R751" s="22">
        <f t="shared" si="196"/>
        <v>2.7061685185942385E-2</v>
      </c>
      <c r="S751" s="22">
        <f t="shared" si="196"/>
        <v>2.3806392540351405E-2</v>
      </c>
      <c r="T751" s="22">
        <f t="shared" si="196"/>
        <v>2.4193083541638325E-2</v>
      </c>
      <c r="U751" s="22">
        <f t="shared" si="196"/>
        <v>2.4244751236175342E-2</v>
      </c>
      <c r="V751" s="22">
        <f t="shared" si="196"/>
        <v>2.4213542757026627E-2</v>
      </c>
      <c r="W751" s="22">
        <f t="shared" si="196"/>
        <v>2.4240806999592503E-2</v>
      </c>
      <c r="X751" s="22">
        <f t="shared" si="196"/>
        <v>2.4348932328445559E-2</v>
      </c>
      <c r="Y751" s="22">
        <f t="shared" si="196"/>
        <v>2.4490511284030972E-2</v>
      </c>
      <c r="Z751" s="22">
        <f t="shared" si="196"/>
        <v>2.4693995717248608E-2</v>
      </c>
      <c r="AA751" s="22">
        <f t="shared" si="196"/>
        <v>2.4933755629167303E-2</v>
      </c>
      <c r="AB751" s="22">
        <f t="shared" si="196"/>
        <v>2.5195456120674233E-2</v>
      </c>
      <c r="AC751" s="22">
        <f t="shared" si="196"/>
        <v>2.5440996600346759E-2</v>
      </c>
      <c r="AD751" s="22">
        <f t="shared" si="196"/>
        <v>2.5598070309367119E-2</v>
      </c>
      <c r="AE751" s="22">
        <f t="shared" si="196"/>
        <v>2.5777319387410531E-2</v>
      </c>
      <c r="AF751" s="22">
        <f t="shared" si="196"/>
        <v>2.5976317402752185E-2</v>
      </c>
      <c r="AG751" s="22">
        <f t="shared" si="196"/>
        <v>2.627372867492429E-2</v>
      </c>
      <c r="AH751" s="22">
        <f t="shared" si="196"/>
        <v>2.6482535929321333E-2</v>
      </c>
      <c r="AI751" s="22">
        <f t="shared" si="196"/>
        <v>2.6724933781653751E-2</v>
      </c>
      <c r="AJ751" s="22">
        <f t="shared" si="196"/>
        <v>2.7019975260661341E-2</v>
      </c>
      <c r="AK751" s="22">
        <f t="shared" si="196"/>
        <v>2.721865824122132E-2</v>
      </c>
      <c r="AL751" s="22">
        <f t="shared" si="196"/>
        <v>2.7399388894615552E-2</v>
      </c>
      <c r="AM751" s="22">
        <f t="shared" si="196"/>
        <v>2.7549495314602303E-2</v>
      </c>
      <c r="AN751" s="22">
        <f t="shared" si="196"/>
        <v>2.7887421185767935E-2</v>
      </c>
      <c r="AO751" s="22">
        <f t="shared" si="196"/>
        <v>2.8140730091611818E-2</v>
      </c>
      <c r="AP751" s="22">
        <f t="shared" si="196"/>
        <v>2.8376706221257122E-2</v>
      </c>
      <c r="AQ751" s="22">
        <f t="shared" si="196"/>
        <v>2.8610530774908279E-2</v>
      </c>
      <c r="AR751" s="22">
        <f t="shared" si="196"/>
        <v>2.884541432086454E-2</v>
      </c>
      <c r="AS751" s="22">
        <f t="shared" si="196"/>
        <v>2.906663219106943E-2</v>
      </c>
      <c r="AT751" s="22">
        <f t="shared" si="196"/>
        <v>2.854486488328653E-2</v>
      </c>
      <c r="AU751" s="22">
        <f t="shared" si="196"/>
        <v>2.7882896926607576E-2</v>
      </c>
      <c r="AV751" s="22">
        <f t="shared" si="196"/>
        <v>2.7220745297735088E-2</v>
      </c>
      <c r="AW751" s="22">
        <f t="shared" si="196"/>
        <v>2.6506822033700889E-2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4.0226293185258929E-2</v>
      </c>
      <c r="L752" s="22">
        <f t="shared" si="197"/>
        <v>3.9877423391049029E-2</v>
      </c>
      <c r="M752" s="22">
        <f t="shared" si="197"/>
        <v>3.9744619221572103E-2</v>
      </c>
      <c r="N752" s="22">
        <f t="shared" si="197"/>
        <v>3.9213881856453713E-2</v>
      </c>
      <c r="O752" s="22">
        <f t="shared" si="197"/>
        <v>3.8443503609481157E-2</v>
      </c>
      <c r="P752" s="22">
        <f t="shared" si="197"/>
        <v>3.7449414696768608E-2</v>
      </c>
      <c r="Q752" s="22">
        <f t="shared" si="197"/>
        <v>3.6665347697252743E-2</v>
      </c>
      <c r="R752" s="22">
        <f t="shared" si="197"/>
        <v>3.5923531179771248E-2</v>
      </c>
      <c r="S752" s="22">
        <f t="shared" si="197"/>
        <v>3.1602233150854891E-2</v>
      </c>
      <c r="T752" s="22">
        <f t="shared" si="197"/>
        <v>3.211555322483476E-2</v>
      </c>
      <c r="U752" s="22">
        <f t="shared" si="197"/>
        <v>3.2184140455191405E-2</v>
      </c>
      <c r="V752" s="22">
        <f t="shared" si="197"/>
        <v>3.2142712186180492E-2</v>
      </c>
      <c r="W752" s="22">
        <f t="shared" si="197"/>
        <v>3.2178904605875663E-2</v>
      </c>
      <c r="X752" s="22">
        <f t="shared" si="197"/>
        <v>3.2322437560149811E-2</v>
      </c>
      <c r="Y752" s="22">
        <f t="shared" si="197"/>
        <v>3.2510379145842865E-2</v>
      </c>
      <c r="Z752" s="22">
        <f t="shared" si="197"/>
        <v>3.2780498295151762E-2</v>
      </c>
      <c r="AA752" s="22">
        <f t="shared" si="197"/>
        <v>3.3098771995118695E-2</v>
      </c>
      <c r="AB752" s="22">
        <f t="shared" si="197"/>
        <v>3.3446171120554334E-2</v>
      </c>
      <c r="AC752" s="22">
        <f t="shared" si="197"/>
        <v>3.37721183413872E-2</v>
      </c>
      <c r="AD752" s="22">
        <f t="shared" si="197"/>
        <v>3.398062872219846E-2</v>
      </c>
      <c r="AE752" s="22">
        <f t="shared" si="197"/>
        <v>3.4218576204027212E-2</v>
      </c>
      <c r="AF752" s="22">
        <f t="shared" si="197"/>
        <v>3.4482739775501765E-2</v>
      </c>
      <c r="AG752" s="22">
        <f t="shared" si="197"/>
        <v>3.4877543832813024E-2</v>
      </c>
      <c r="AH752" s="22">
        <f t="shared" si="197"/>
        <v>3.5154728858887874E-2</v>
      </c>
      <c r="AI752" s="22">
        <f t="shared" si="197"/>
        <v>3.5476504341321484E-2</v>
      </c>
      <c r="AJ752" s="22">
        <f t="shared" si="197"/>
        <v>3.5868162573158446E-2</v>
      </c>
      <c r="AK752" s="22">
        <f t="shared" si="197"/>
        <v>3.6131907945924219E-2</v>
      </c>
      <c r="AL752" s="22">
        <f t="shared" si="197"/>
        <v>3.637182217217208E-2</v>
      </c>
      <c r="AM752" s="22">
        <f t="shared" si="197"/>
        <v>3.6571083697152014E-2</v>
      </c>
      <c r="AN752" s="22">
        <f t="shared" si="197"/>
        <v>3.701966960323505E-2</v>
      </c>
      <c r="AO752" s="22">
        <f t="shared" si="197"/>
        <v>3.7355929164111297E-2</v>
      </c>
      <c r="AP752" s="22">
        <f t="shared" si="197"/>
        <v>3.7669180012783451E-2</v>
      </c>
      <c r="AQ752" s="22">
        <f t="shared" si="197"/>
        <v>3.7979574712373218E-2</v>
      </c>
      <c r="AR752" s="22">
        <f t="shared" si="197"/>
        <v>3.8291375190754297E-2</v>
      </c>
      <c r="AS752" s="22">
        <f t="shared" si="197"/>
        <v>3.8585034916792202E-2</v>
      </c>
      <c r="AT752" s="22">
        <f t="shared" si="197"/>
        <v>3.7892405318120319E-2</v>
      </c>
      <c r="AU752" s="22">
        <f t="shared" si="197"/>
        <v>3.7013663792292539E-2</v>
      </c>
      <c r="AV752" s="22">
        <f t="shared" si="197"/>
        <v>3.6134678447437021E-2</v>
      </c>
      <c r="AW752" s="22">
        <f t="shared" si="197"/>
        <v>3.5186967894332989E-2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4.3383434779753489E-2</v>
      </c>
      <c r="M753" s="22">
        <f t="shared" si="198"/>
        <v>4.506300766682491E-2</v>
      </c>
      <c r="N753" s="22">
        <f t="shared" si="198"/>
        <v>4.6315596244033509E-2</v>
      </c>
      <c r="O753" s="22">
        <f t="shared" si="198"/>
        <v>4.7281576900430208E-2</v>
      </c>
      <c r="P753" s="22">
        <f t="shared" si="198"/>
        <v>4.7947144057730852E-2</v>
      </c>
      <c r="Q753" s="22">
        <f t="shared" si="198"/>
        <v>4.8855920576585839E-2</v>
      </c>
      <c r="R753" s="22">
        <f t="shared" si="198"/>
        <v>4.9808583705724545E-2</v>
      </c>
      <c r="S753" s="22">
        <f t="shared" si="198"/>
        <v>4.5587921766798704E-2</v>
      </c>
      <c r="T753" s="22">
        <f t="shared" si="198"/>
        <v>4.7444589873239178E-2</v>
      </c>
      <c r="U753" s="22">
        <f t="shared" si="198"/>
        <v>4.8675693498531999E-2</v>
      </c>
      <c r="V753" s="22">
        <f t="shared" si="198"/>
        <v>4.9753491367982787E-2</v>
      </c>
      <c r="W753" s="22">
        <f t="shared" si="198"/>
        <v>5.0964282749035708E-2</v>
      </c>
      <c r="X753" s="22">
        <f t="shared" si="198"/>
        <v>5.2365476718386338E-2</v>
      </c>
      <c r="Y753" s="22">
        <f t="shared" si="198"/>
        <v>5.3865526657034854E-2</v>
      </c>
      <c r="Z753" s="22">
        <f t="shared" si="198"/>
        <v>5.553440351992113E-2</v>
      </c>
      <c r="AA753" s="22">
        <f t="shared" si="198"/>
        <v>5.7323583582187129E-2</v>
      </c>
      <c r="AB753" s="22">
        <f t="shared" si="198"/>
        <v>5.9206144807574981E-2</v>
      </c>
      <c r="AC753" s="22">
        <f t="shared" si="198"/>
        <v>6.1095317274313235E-2</v>
      </c>
      <c r="AD753" s="22">
        <f t="shared" si="198"/>
        <v>6.3511117536360712E-2</v>
      </c>
      <c r="AE753" s="22">
        <f t="shared" si="198"/>
        <v>6.6080865898967542E-2</v>
      </c>
      <c r="AF753" s="22">
        <f t="shared" si="198"/>
        <v>6.8809225199609456E-2</v>
      </c>
      <c r="AG753" s="22">
        <f t="shared" si="198"/>
        <v>7.192276958910758E-2</v>
      </c>
      <c r="AH753" s="22">
        <f t="shared" si="198"/>
        <v>7.4926099369719654E-2</v>
      </c>
      <c r="AI753" s="22">
        <f t="shared" si="198"/>
        <v>7.8159370531136113E-2</v>
      </c>
      <c r="AJ753" s="22">
        <f t="shared" si="198"/>
        <v>8.1697919874436864E-2</v>
      </c>
      <c r="AK753" s="22">
        <f t="shared" si="198"/>
        <v>8.5100875537397508E-2</v>
      </c>
      <c r="AL753" s="22">
        <f t="shared" si="198"/>
        <v>8.8600884162707408E-2</v>
      </c>
      <c r="AM753" s="22">
        <f t="shared" si="198"/>
        <v>9.2159143373990393E-2</v>
      </c>
      <c r="AN753" s="22">
        <f t="shared" si="198"/>
        <v>9.5921767459323404E-2</v>
      </c>
      <c r="AO753" s="22">
        <f t="shared" si="198"/>
        <v>9.9533530215680496E-2</v>
      </c>
      <c r="AP753" s="22">
        <f t="shared" si="198"/>
        <v>0.10322094567807474</v>
      </c>
      <c r="AQ753" s="22">
        <f t="shared" si="198"/>
        <v>0.10704232453849112</v>
      </c>
      <c r="AR753" s="22">
        <f t="shared" si="198"/>
        <v>0.11101650720311504</v>
      </c>
      <c r="AS753" s="22">
        <f t="shared" si="198"/>
        <v>0.11509316526147187</v>
      </c>
      <c r="AT753" s="22">
        <f t="shared" si="198"/>
        <v>0.11630417184721657</v>
      </c>
      <c r="AU753" s="22">
        <f t="shared" si="198"/>
        <v>0.11692079991573261</v>
      </c>
      <c r="AV753" s="22">
        <f t="shared" si="198"/>
        <v>0.11749526238619695</v>
      </c>
      <c r="AW753" s="22">
        <f t="shared" si="198"/>
        <v>0.1177959214516491</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4.4829106289562513E-3</v>
      </c>
      <c r="T754" s="22">
        <f t="shared" si="199"/>
        <v>4.48965560494188E-3</v>
      </c>
      <c r="U754" s="22">
        <f t="shared" si="199"/>
        <v>4.4971535974653457E-3</v>
      </c>
      <c r="V754" s="22">
        <f t="shared" si="199"/>
        <v>4.505604120735569E-3</v>
      </c>
      <c r="W754" s="22">
        <f t="shared" si="199"/>
        <v>4.5151052075954505E-3</v>
      </c>
      <c r="X754" s="22">
        <f t="shared" si="199"/>
        <v>4.5256339463796754E-3</v>
      </c>
      <c r="Y754" s="22">
        <f t="shared" si="199"/>
        <v>4.5321072345291145E-3</v>
      </c>
      <c r="Z754" s="22">
        <f t="shared" si="199"/>
        <v>4.5394507130689567E-3</v>
      </c>
      <c r="AA754" s="22">
        <f t="shared" si="199"/>
        <v>4.5475979767254163E-3</v>
      </c>
      <c r="AB754" s="22">
        <f t="shared" si="199"/>
        <v>4.5564986955605171E-3</v>
      </c>
      <c r="AC754" s="22">
        <f t="shared" si="199"/>
        <v>4.5660756102727657E-3</v>
      </c>
      <c r="AD754" s="22">
        <f t="shared" si="199"/>
        <v>4.5724598894970733E-3</v>
      </c>
      <c r="AE754" s="22">
        <f t="shared" si="199"/>
        <v>4.5794949947998683E-3</v>
      </c>
      <c r="AF754" s="22">
        <f t="shared" si="199"/>
        <v>4.5871565472346268E-3</v>
      </c>
      <c r="AG754" s="22">
        <f t="shared" si="199"/>
        <v>4.5955325829946797E-3</v>
      </c>
      <c r="AH754" s="22">
        <f t="shared" si="199"/>
        <v>4.6043537276849655E-3</v>
      </c>
      <c r="AI754" s="22">
        <f t="shared" si="199"/>
        <v>4.6099711610644188E-3</v>
      </c>
      <c r="AJ754" s="22">
        <f t="shared" si="199"/>
        <v>4.6161692861023612E-3</v>
      </c>
      <c r="AK754" s="22">
        <f t="shared" si="199"/>
        <v>4.6227164509916301E-3</v>
      </c>
      <c r="AL754" s="22">
        <f t="shared" si="199"/>
        <v>4.6297096077087705E-3</v>
      </c>
      <c r="AM754" s="22">
        <f t="shared" si="199"/>
        <v>4.6371152352036576E-3</v>
      </c>
      <c r="AN754" s="22">
        <f t="shared" si="199"/>
        <v>4.6415070170726727E-3</v>
      </c>
      <c r="AO754" s="22">
        <f t="shared" si="199"/>
        <v>4.6461675491862534E-3</v>
      </c>
      <c r="AP754" s="22">
        <f t="shared" si="199"/>
        <v>4.6511906117678676E-3</v>
      </c>
      <c r="AQ754" s="22">
        <f t="shared" si="199"/>
        <v>4.6565909141927618E-3</v>
      </c>
      <c r="AR754" s="22">
        <f t="shared" si="199"/>
        <v>4.6623652909472532E-3</v>
      </c>
      <c r="AS754" s="22">
        <f t="shared" si="199"/>
        <v>4.6649083535143842E-3</v>
      </c>
      <c r="AT754" s="22">
        <f t="shared" si="199"/>
        <v>4.6664367174679752E-3</v>
      </c>
      <c r="AU754" s="22">
        <f t="shared" si="199"/>
        <v>4.6679770682306323E-3</v>
      </c>
      <c r="AV754" s="22">
        <f t="shared" si="199"/>
        <v>4.6697695871623975E-3</v>
      </c>
      <c r="AW754" s="22">
        <f t="shared" si="199"/>
        <v>4.6717046078673255E-3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3.7289748230975848E-3</v>
      </c>
      <c r="T755" s="22">
        <f t="shared" si="200"/>
        <v>3.7345854291780068E-3</v>
      </c>
      <c r="U755" s="22">
        <f t="shared" si="200"/>
        <v>3.7408224094923528E-3</v>
      </c>
      <c r="V755" s="22">
        <f t="shared" si="200"/>
        <v>3.7478517239545078E-3</v>
      </c>
      <c r="W755" s="22">
        <f t="shared" si="200"/>
        <v>3.755754918246115E-3</v>
      </c>
      <c r="X755" s="22">
        <f t="shared" si="200"/>
        <v>3.7645129339852093E-3</v>
      </c>
      <c r="Y755" s="22">
        <f t="shared" si="200"/>
        <v>3.7698975446834454E-3</v>
      </c>
      <c r="Z755" s="22">
        <f t="shared" si="200"/>
        <v>3.7760059971723601E-3</v>
      </c>
      <c r="AA755" s="22">
        <f t="shared" si="200"/>
        <v>3.7827830542155757E-3</v>
      </c>
      <c r="AB755" s="22">
        <f t="shared" si="200"/>
        <v>3.7901868503629212E-3</v>
      </c>
      <c r="AC755" s="22">
        <f t="shared" si="200"/>
        <v>3.7981531197804411E-3</v>
      </c>
      <c r="AD755" s="22">
        <f t="shared" si="200"/>
        <v>3.8034636910725143E-3</v>
      </c>
      <c r="AE755" s="22">
        <f t="shared" si="200"/>
        <v>3.8093156325282552E-3</v>
      </c>
      <c r="AF755" s="22">
        <f t="shared" si="200"/>
        <v>3.8156886652517962E-3</v>
      </c>
      <c r="AG755" s="22">
        <f t="shared" si="200"/>
        <v>3.8226560195115172E-3</v>
      </c>
      <c r="AH755" s="22">
        <f t="shared" si="200"/>
        <v>3.8299936242918819E-3</v>
      </c>
      <c r="AI755" s="22">
        <f t="shared" si="200"/>
        <v>3.8346663178555475E-3</v>
      </c>
      <c r="AJ755" s="22">
        <f t="shared" si="200"/>
        <v>3.8398220423680111E-3</v>
      </c>
      <c r="AK755" s="22">
        <f t="shared" si="200"/>
        <v>3.8452681052176816E-3</v>
      </c>
      <c r="AL755" s="22">
        <f t="shared" si="200"/>
        <v>3.8510851529999311E-3</v>
      </c>
      <c r="AM755" s="22">
        <f t="shared" si="200"/>
        <v>3.8572453022340698E-3</v>
      </c>
      <c r="AN755" s="22">
        <f t="shared" si="200"/>
        <v>3.8608984743299644E-3</v>
      </c>
      <c r="AO755" s="22">
        <f t="shared" si="200"/>
        <v>3.8647751982605109E-3</v>
      </c>
      <c r="AP755" s="22">
        <f t="shared" si="200"/>
        <v>3.8689534822933655E-3</v>
      </c>
      <c r="AQ755" s="22">
        <f t="shared" si="200"/>
        <v>3.8734455619813856E-3</v>
      </c>
      <c r="AR755" s="22">
        <f t="shared" si="200"/>
        <v>3.8782488041869062E-3</v>
      </c>
      <c r="AS755" s="22">
        <f t="shared" si="200"/>
        <v>3.8803641745503359E-3</v>
      </c>
      <c r="AT755" s="22">
        <f t="shared" si="200"/>
        <v>3.8816354982895724E-3</v>
      </c>
      <c r="AU755" s="22">
        <f t="shared" si="200"/>
        <v>3.8829167928966031E-3</v>
      </c>
      <c r="AV755" s="22">
        <f t="shared" si="200"/>
        <v>3.8844078460358979E-3</v>
      </c>
      <c r="AW755" s="22">
        <f t="shared" si="200"/>
        <v>3.8860174350034411E-3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5.4322987485311551E-4</v>
      </c>
      <c r="L756" s="22">
        <f t="shared" si="201"/>
        <v>5.4464201031358161E-4</v>
      </c>
      <c r="M756" s="22">
        <f t="shared" si="201"/>
        <v>5.4659000127818633E-4</v>
      </c>
      <c r="N756" s="22">
        <f t="shared" si="201"/>
        <v>5.4896316873921192E-4</v>
      </c>
      <c r="O756" s="22">
        <f t="shared" si="201"/>
        <v>5.5175812793145673E-4</v>
      </c>
      <c r="P756" s="22">
        <f t="shared" si="201"/>
        <v>5.5495786726734487E-4</v>
      </c>
      <c r="Q756" s="22">
        <f t="shared" si="201"/>
        <v>5.5840147541839707E-4</v>
      </c>
      <c r="R756" s="22">
        <f t="shared" si="201"/>
        <v>5.620753208024884E-4</v>
      </c>
      <c r="S756" s="22">
        <f t="shared" si="201"/>
        <v>5.6540708222041177E-4</v>
      </c>
      <c r="T756" s="22">
        <f t="shared" si="201"/>
        <v>5.6703451796367857E-4</v>
      </c>
      <c r="U756" s="22">
        <f t="shared" si="201"/>
        <v>5.6875902125281142E-4</v>
      </c>
      <c r="V756" s="22">
        <f t="shared" si="201"/>
        <v>5.7062145320981202E-4</v>
      </c>
      <c r="W756" s="22">
        <f t="shared" si="201"/>
        <v>5.7264263424993431E-4</v>
      </c>
      <c r="X756" s="22">
        <f t="shared" si="201"/>
        <v>5.7481997628860461E-4</v>
      </c>
      <c r="Y756" s="22">
        <f t="shared" si="201"/>
        <v>5.7619508147860592E-4</v>
      </c>
      <c r="Z756" s="22">
        <f t="shared" si="201"/>
        <v>5.7770373840752148E-4</v>
      </c>
      <c r="AA756" s="22">
        <f t="shared" si="201"/>
        <v>5.793345579171859E-4</v>
      </c>
      <c r="AB756" s="22">
        <f t="shared" si="201"/>
        <v>5.8107910018373368E-4</v>
      </c>
      <c r="AC756" s="22">
        <f t="shared" si="201"/>
        <v>5.8292381082324085E-4</v>
      </c>
      <c r="AD756" s="22">
        <f t="shared" si="201"/>
        <v>5.84146805418094E-4</v>
      </c>
      <c r="AE756" s="22">
        <f t="shared" si="201"/>
        <v>5.8546978628344225E-4</v>
      </c>
      <c r="AF756" s="22">
        <f t="shared" si="201"/>
        <v>5.868887967513984E-4</v>
      </c>
      <c r="AG756" s="22">
        <f t="shared" si="201"/>
        <v>5.8842070274036111E-4</v>
      </c>
      <c r="AH756" s="22">
        <f t="shared" si="201"/>
        <v>5.9001592469927011E-4</v>
      </c>
      <c r="AI756" s="22">
        <f t="shared" si="201"/>
        <v>5.9100005640467634E-4</v>
      </c>
      <c r="AJ756" s="22">
        <f t="shared" si="201"/>
        <v>5.9207612635205867E-4</v>
      </c>
      <c r="AK756" s="22">
        <f t="shared" si="201"/>
        <v>5.9320167613261812E-4</v>
      </c>
      <c r="AL756" s="22">
        <f t="shared" si="201"/>
        <v>5.9439496284276454E-4</v>
      </c>
      <c r="AM756" s="22">
        <f t="shared" si="201"/>
        <v>5.9565010910208878E-4</v>
      </c>
      <c r="AN756" s="22">
        <f t="shared" si="201"/>
        <v>5.9633931391522366E-4</v>
      </c>
      <c r="AO756" s="22">
        <f t="shared" si="201"/>
        <v>5.9706677218228225E-4</v>
      </c>
      <c r="AP756" s="22">
        <f t="shared" si="201"/>
        <v>5.9784990336629216E-4</v>
      </c>
      <c r="AQ756" s="22">
        <f t="shared" si="201"/>
        <v>5.9869155998021925E-4</v>
      </c>
      <c r="AR756" s="22">
        <f t="shared" si="201"/>
        <v>5.9959129676664838E-4</v>
      </c>
      <c r="AS756" s="22">
        <f t="shared" si="201"/>
        <v>5.9989391616373721E-4</v>
      </c>
      <c r="AT756" s="22">
        <f t="shared" si="201"/>
        <v>6.0000495126574663E-4</v>
      </c>
      <c r="AU756" s="22">
        <f t="shared" si="201"/>
        <v>6.0011165491844658E-4</v>
      </c>
      <c r="AV756" s="22">
        <f t="shared" si="201"/>
        <v>6.0025778344359828E-4</v>
      </c>
      <c r="AW756" s="22">
        <f t="shared" si="201"/>
        <v>6.0042361794918314E-4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6.6992563985089938E-3</v>
      </c>
      <c r="L757" s="22">
        <f t="shared" si="202"/>
        <v>6.716671231449923E-3</v>
      </c>
      <c r="M757" s="22">
        <f t="shared" si="202"/>
        <v>6.7406943780734287E-3</v>
      </c>
      <c r="N757" s="22">
        <f t="shared" si="202"/>
        <v>6.769960915195136E-3</v>
      </c>
      <c r="O757" s="22">
        <f t="shared" si="202"/>
        <v>6.8044291009834827E-3</v>
      </c>
      <c r="P757" s="22">
        <f t="shared" si="202"/>
        <v>6.8438891439814974E-3</v>
      </c>
      <c r="Q757" s="22">
        <f t="shared" si="202"/>
        <v>6.8863566425632549E-3</v>
      </c>
      <c r="R757" s="22">
        <f t="shared" si="202"/>
        <v>6.9316634884048281E-3</v>
      </c>
      <c r="S757" s="22">
        <f t="shared" si="202"/>
        <v>6.9727516630994982E-3</v>
      </c>
      <c r="T757" s="22">
        <f t="shared" si="202"/>
        <v>6.9928216368269E-3</v>
      </c>
      <c r="U757" s="22">
        <f t="shared" si="202"/>
        <v>7.0140886735433504E-3</v>
      </c>
      <c r="V757" s="22">
        <f t="shared" si="202"/>
        <v>7.0370566835558646E-3</v>
      </c>
      <c r="W757" s="22">
        <f t="shared" si="202"/>
        <v>7.061982429805087E-3</v>
      </c>
      <c r="X757" s="22">
        <f t="shared" si="202"/>
        <v>7.0888339953384602E-3</v>
      </c>
      <c r="Y757" s="22">
        <f t="shared" si="202"/>
        <v>7.1057921610601614E-3</v>
      </c>
      <c r="Z757" s="22">
        <f t="shared" si="202"/>
        <v>7.1243973226170904E-3</v>
      </c>
      <c r="AA757" s="22">
        <f t="shared" si="202"/>
        <v>7.1445090258585361E-3</v>
      </c>
      <c r="AB757" s="22">
        <f t="shared" si="202"/>
        <v>7.1660231886147702E-3</v>
      </c>
      <c r="AC757" s="22">
        <f t="shared" si="202"/>
        <v>7.1887726545907674E-3</v>
      </c>
      <c r="AD757" s="22">
        <f t="shared" si="202"/>
        <v>7.203854951688524E-3</v>
      </c>
      <c r="AE757" s="22">
        <f t="shared" si="202"/>
        <v>7.2201703062696491E-3</v>
      </c>
      <c r="AF757" s="22">
        <f t="shared" si="202"/>
        <v>7.2376699236454027E-3</v>
      </c>
      <c r="AG757" s="22">
        <f t="shared" si="202"/>
        <v>7.2565617988414174E-3</v>
      </c>
      <c r="AH757" s="22">
        <f t="shared" si="202"/>
        <v>7.2762345035470499E-3</v>
      </c>
      <c r="AI757" s="22">
        <f t="shared" si="202"/>
        <v>7.2883710794785584E-3</v>
      </c>
      <c r="AJ757" s="22">
        <f t="shared" si="202"/>
        <v>7.3016414624489231E-3</v>
      </c>
      <c r="AK757" s="22">
        <f t="shared" si="202"/>
        <v>7.3155220439822801E-3</v>
      </c>
      <c r="AL757" s="22">
        <f t="shared" si="202"/>
        <v>7.3302379754843251E-3</v>
      </c>
      <c r="AM757" s="22">
        <f t="shared" si="202"/>
        <v>7.345716775524762E-3</v>
      </c>
      <c r="AN757" s="22">
        <f t="shared" si="202"/>
        <v>7.3542162339824248E-3</v>
      </c>
      <c r="AO757" s="22">
        <f t="shared" si="202"/>
        <v>7.3631874442855383E-3</v>
      </c>
      <c r="AP757" s="22">
        <f t="shared" si="202"/>
        <v>7.3728452279204493E-3</v>
      </c>
      <c r="AQ757" s="22">
        <f t="shared" si="202"/>
        <v>7.3832247628415025E-3</v>
      </c>
      <c r="AR757" s="22">
        <f t="shared" si="202"/>
        <v>7.3943205580149366E-3</v>
      </c>
      <c r="AS757" s="22">
        <f t="shared" si="202"/>
        <v>7.3980525415197253E-3</v>
      </c>
      <c r="AT757" s="22">
        <f t="shared" si="202"/>
        <v>7.3994218561543382E-3</v>
      </c>
      <c r="AU757" s="22">
        <f t="shared" si="202"/>
        <v>7.4007377541952706E-3</v>
      </c>
      <c r="AV757" s="22">
        <f t="shared" si="202"/>
        <v>7.402539850328866E-3</v>
      </c>
      <c r="AW757" s="22">
        <f t="shared" si="202"/>
        <v>7.4045849658942297E-3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2.6729002214214585E-2</v>
      </c>
      <c r="M760" s="22">
        <f t="shared" si="205"/>
        <v>2.6740992333189318E-2</v>
      </c>
      <c r="N760" s="22">
        <f t="shared" si="205"/>
        <v>2.6495489531984443E-2</v>
      </c>
      <c r="O760" s="22">
        <f t="shared" si="205"/>
        <v>2.609452683304701E-2</v>
      </c>
      <c r="P760" s="22">
        <f t="shared" si="205"/>
        <v>2.5544514050244028E-2</v>
      </c>
      <c r="Q760" s="22">
        <f t="shared" si="205"/>
        <v>2.5145143775072754E-2</v>
      </c>
      <c r="R760" s="22">
        <f t="shared" si="205"/>
        <v>2.4781112413324518E-2</v>
      </c>
      <c r="S760" s="22">
        <f t="shared" si="205"/>
        <v>2.1880479511974839E-2</v>
      </c>
      <c r="T760" s="22">
        <f t="shared" si="205"/>
        <v>2.2157176233354871E-2</v>
      </c>
      <c r="U760" s="22">
        <f t="shared" si="205"/>
        <v>2.2121902898777659E-2</v>
      </c>
      <c r="V760" s="22">
        <f t="shared" si="205"/>
        <v>2.2012548787333792E-2</v>
      </c>
      <c r="W760" s="22">
        <f t="shared" si="205"/>
        <v>2.1961582225571961E-2</v>
      </c>
      <c r="X760" s="22">
        <f t="shared" si="205"/>
        <v>2.1989455688781814E-2</v>
      </c>
      <c r="Y760" s="22">
        <f t="shared" si="205"/>
        <v>2.2059184434067524E-2</v>
      </c>
      <c r="Z760" s="22">
        <f t="shared" si="205"/>
        <v>2.2189076744054705E-2</v>
      </c>
      <c r="AA760" s="22">
        <f t="shared" si="205"/>
        <v>2.2354932911608817E-2</v>
      </c>
      <c r="AB760" s="22">
        <f t="shared" si="205"/>
        <v>2.2543206182629286E-2</v>
      </c>
      <c r="AC760" s="22">
        <f t="shared" si="205"/>
        <v>2.2718361707734662E-2</v>
      </c>
      <c r="AD760" s="22">
        <f t="shared" si="205"/>
        <v>2.3020347598077539E-2</v>
      </c>
      <c r="AE760" s="22">
        <f t="shared" si="205"/>
        <v>2.3354103133938115E-2</v>
      </c>
      <c r="AF760" s="22">
        <f t="shared" si="205"/>
        <v>2.371825576874538E-2</v>
      </c>
      <c r="AG760" s="22">
        <f t="shared" si="205"/>
        <v>2.4189134778027799E-2</v>
      </c>
      <c r="AH760" s="22">
        <f t="shared" si="205"/>
        <v>2.4589005635902859E-2</v>
      </c>
      <c r="AI760" s="22">
        <f t="shared" si="205"/>
        <v>2.5040506952968489E-2</v>
      </c>
      <c r="AJ760" s="22">
        <f t="shared" si="205"/>
        <v>2.5558770959666043E-2</v>
      </c>
      <c r="AK760" s="22">
        <f t="shared" si="205"/>
        <v>2.5998066125161857E-2</v>
      </c>
      <c r="AL760" s="22">
        <f t="shared" si="205"/>
        <v>2.6435110118439676E-2</v>
      </c>
      <c r="AM760" s="22">
        <f t="shared" si="205"/>
        <v>2.6857367489303636E-2</v>
      </c>
      <c r="AN760" s="22">
        <f t="shared" si="205"/>
        <v>2.7347857914930294E-2</v>
      </c>
      <c r="AO760" s="22">
        <f t="shared" si="205"/>
        <v>2.7761887760397373E-2</v>
      </c>
      <c r="AP760" s="22">
        <f t="shared" si="205"/>
        <v>2.8167703132600332E-2</v>
      </c>
      <c r="AQ760" s="22">
        <f t="shared" si="205"/>
        <v>2.8581117639726164E-2</v>
      </c>
      <c r="AR760" s="22">
        <f t="shared" si="205"/>
        <v>2.9005853032834639E-2</v>
      </c>
      <c r="AS760" s="22">
        <f t="shared" si="205"/>
        <v>2.9431025586438758E-2</v>
      </c>
      <c r="AT760" s="22">
        <f t="shared" si="205"/>
        <v>2.9082103991450552E-2</v>
      </c>
      <c r="AU760" s="22">
        <f t="shared" si="205"/>
        <v>2.8584700910699923E-2</v>
      </c>
      <c r="AV760" s="22">
        <f t="shared" si="205"/>
        <v>2.8085546854150392E-2</v>
      </c>
      <c r="AW760" s="22">
        <f t="shared" si="205"/>
        <v>2.7528749363619823E-2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3.9947810410006996E-3</v>
      </c>
      <c r="M761" s="22">
        <f t="shared" si="206"/>
        <v>3.9965730233416695E-3</v>
      </c>
      <c r="N761" s="22">
        <f t="shared" si="206"/>
        <v>3.9598814204188995E-3</v>
      </c>
      <c r="O761" s="22">
        <f t="shared" si="206"/>
        <v>3.8999555700251309E-3</v>
      </c>
      <c r="P761" s="22">
        <f t="shared" si="206"/>
        <v>3.8177534504158584E-3</v>
      </c>
      <c r="Q761" s="22">
        <f t="shared" si="206"/>
        <v>3.7580655955978047E-3</v>
      </c>
      <c r="R761" s="22">
        <f t="shared" si="206"/>
        <v>3.7036593154610876E-3</v>
      </c>
      <c r="S761" s="22">
        <f t="shared" si="206"/>
        <v>3.2701454405940208E-3</v>
      </c>
      <c r="T761" s="22">
        <f t="shared" si="206"/>
        <v>3.3114991285400747E-3</v>
      </c>
      <c r="U761" s="22">
        <f t="shared" si="206"/>
        <v>3.3062273549402735E-3</v>
      </c>
      <c r="V761" s="22">
        <f t="shared" si="206"/>
        <v>3.2898838443351855E-3</v>
      </c>
      <c r="W761" s="22">
        <f t="shared" si="206"/>
        <v>3.2822666406319028E-3</v>
      </c>
      <c r="X761" s="22">
        <f t="shared" si="206"/>
        <v>3.2864324670060186E-3</v>
      </c>
      <c r="Y761" s="22">
        <f t="shared" si="206"/>
        <v>3.2968537714545615E-3</v>
      </c>
      <c r="Z761" s="22">
        <f t="shared" si="206"/>
        <v>3.316266816997752E-3</v>
      </c>
      <c r="AA761" s="22">
        <f t="shared" si="206"/>
        <v>3.3410548382028925E-3</v>
      </c>
      <c r="AB761" s="22">
        <f t="shared" si="206"/>
        <v>3.3691932059418794E-3</v>
      </c>
      <c r="AC761" s="22">
        <f t="shared" si="206"/>
        <v>3.3953710619392626E-3</v>
      </c>
      <c r="AD761" s="22">
        <f t="shared" si="206"/>
        <v>3.440504340754658E-3</v>
      </c>
      <c r="AE761" s="22">
        <f t="shared" si="206"/>
        <v>3.4903857495816515E-3</v>
      </c>
      <c r="AF761" s="22">
        <f t="shared" si="206"/>
        <v>3.5448101545744008E-3</v>
      </c>
      <c r="AG761" s="22">
        <f t="shared" si="206"/>
        <v>3.615185341938719E-3</v>
      </c>
      <c r="AH761" s="22">
        <f t="shared" si="206"/>
        <v>3.6749480113075911E-3</v>
      </c>
      <c r="AI761" s="22">
        <f t="shared" si="206"/>
        <v>3.7424271071206574E-3</v>
      </c>
      <c r="AJ761" s="22">
        <f t="shared" si="206"/>
        <v>3.8198842157547912E-3</v>
      </c>
      <c r="AK761" s="22">
        <f t="shared" si="206"/>
        <v>3.8855390420914327E-3</v>
      </c>
      <c r="AL761" s="22">
        <f t="shared" si="206"/>
        <v>3.950857419651406E-3</v>
      </c>
      <c r="AM761" s="22">
        <f t="shared" si="206"/>
        <v>4.0139658636565885E-3</v>
      </c>
      <c r="AN761" s="22">
        <f t="shared" si="206"/>
        <v>4.0872720737942696E-3</v>
      </c>
      <c r="AO761" s="22">
        <f t="shared" si="206"/>
        <v>4.149150873602246E-3</v>
      </c>
      <c r="AP761" s="22">
        <f t="shared" si="206"/>
        <v>4.2098019799185482E-3</v>
      </c>
      <c r="AQ761" s="22">
        <f t="shared" si="206"/>
        <v>4.2715888143804292E-3</v>
      </c>
      <c r="AR761" s="22">
        <f t="shared" si="206"/>
        <v>4.3350676110161437E-3</v>
      </c>
      <c r="AS761" s="22">
        <f t="shared" si="206"/>
        <v>4.3986117434412714E-3</v>
      </c>
      <c r="AT761" s="22">
        <f t="shared" si="206"/>
        <v>4.3464636923736064E-3</v>
      </c>
      <c r="AU761" s="22">
        <f t="shared" si="206"/>
        <v>4.272124351877714E-3</v>
      </c>
      <c r="AV761" s="22">
        <f t="shared" si="206"/>
        <v>4.1975233194238258E-3</v>
      </c>
      <c r="AW761" s="22">
        <f t="shared" si="206"/>
        <v>4.1143071918249676E-3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1.6726645268412749E-2</v>
      </c>
      <c r="L762" s="22">
        <f t="shared" si="207"/>
        <v>1.7066731126843742E-2</v>
      </c>
      <c r="M762" s="22">
        <f t="shared" si="207"/>
        <v>1.7464259263446445E-2</v>
      </c>
      <c r="N762" s="22">
        <f t="shared" si="207"/>
        <v>1.77694513935726E-2</v>
      </c>
      <c r="O762" s="22">
        <f t="shared" si="207"/>
        <v>1.8014444056791572E-2</v>
      </c>
      <c r="P762" s="22">
        <f t="shared" si="207"/>
        <v>1.8197780265539368E-2</v>
      </c>
      <c r="Q762" s="22">
        <f t="shared" si="207"/>
        <v>1.8432867891885713E-2</v>
      </c>
      <c r="R762" s="22">
        <f t="shared" si="207"/>
        <v>1.8677293946611211E-2</v>
      </c>
      <c r="S762" s="22">
        <f t="shared" si="207"/>
        <v>1.7845993431000365E-2</v>
      </c>
      <c r="T762" s="22">
        <f t="shared" si="207"/>
        <v>1.8290178782359352E-2</v>
      </c>
      <c r="U762" s="22">
        <f t="shared" si="207"/>
        <v>1.8604006628477995E-2</v>
      </c>
      <c r="V762" s="22">
        <f t="shared" si="207"/>
        <v>1.8885960915513943E-2</v>
      </c>
      <c r="W762" s="22">
        <f t="shared" si="207"/>
        <v>1.9195221496124446E-2</v>
      </c>
      <c r="X762" s="22">
        <f t="shared" si="207"/>
        <v>1.9543372703744517E-2</v>
      </c>
      <c r="Y762" s="22">
        <f t="shared" si="207"/>
        <v>1.9898482048221148E-2</v>
      </c>
      <c r="Z762" s="22">
        <f t="shared" si="207"/>
        <v>2.0287327925180291E-2</v>
      </c>
      <c r="AA762" s="22">
        <f t="shared" si="207"/>
        <v>2.0699779230193723E-2</v>
      </c>
      <c r="AB762" s="22">
        <f t="shared" si="207"/>
        <v>2.1130197399073566E-2</v>
      </c>
      <c r="AC762" s="22">
        <f t="shared" si="207"/>
        <v>2.156088170400108E-2</v>
      </c>
      <c r="AD762" s="22">
        <f t="shared" si="207"/>
        <v>2.205263690339446E-2</v>
      </c>
      <c r="AE762" s="22">
        <f t="shared" si="207"/>
        <v>2.257145142762864E-2</v>
      </c>
      <c r="AF762" s="22">
        <f t="shared" si="207"/>
        <v>2.3117850213097563E-2</v>
      </c>
      <c r="AG762" s="22">
        <f t="shared" si="207"/>
        <v>2.3736368343564129E-2</v>
      </c>
      <c r="AH762" s="22">
        <f t="shared" si="207"/>
        <v>2.4328143644126953E-2</v>
      </c>
      <c r="AI762" s="22">
        <f t="shared" si="207"/>
        <v>2.4950098354995447E-2</v>
      </c>
      <c r="AJ762" s="22">
        <f t="shared" si="207"/>
        <v>2.5626478140536261E-2</v>
      </c>
      <c r="AK762" s="22">
        <f t="shared" si="207"/>
        <v>2.6270775721860345E-2</v>
      </c>
      <c r="AL762" s="22">
        <f t="shared" si="207"/>
        <v>2.6928478044535919E-2</v>
      </c>
      <c r="AM762" s="22">
        <f t="shared" si="207"/>
        <v>2.7591927758153049E-2</v>
      </c>
      <c r="AN762" s="22">
        <f t="shared" si="207"/>
        <v>2.8302133162204045E-2</v>
      </c>
      <c r="AO762" s="22">
        <f t="shared" si="207"/>
        <v>2.8978996526657606E-2</v>
      </c>
      <c r="AP762" s="22">
        <f t="shared" si="207"/>
        <v>2.9666000364759599E-2</v>
      </c>
      <c r="AQ762" s="22">
        <f t="shared" si="207"/>
        <v>3.0374094636708027E-2</v>
      </c>
      <c r="AR762" s="22">
        <f t="shared" si="207"/>
        <v>3.1106612327043159E-2</v>
      </c>
      <c r="AS762" s="22">
        <f t="shared" si="207"/>
        <v>3.1843779401927626E-2</v>
      </c>
      <c r="AT762" s="22">
        <f t="shared" si="207"/>
        <v>3.2038734235922399E-2</v>
      </c>
      <c r="AU762" s="22">
        <f t="shared" si="207"/>
        <v>3.2121782698094313E-2</v>
      </c>
      <c r="AV762" s="22">
        <f t="shared" si="207"/>
        <v>3.2196953702536175E-2</v>
      </c>
      <c r="AW762" s="22">
        <f t="shared" si="207"/>
        <v>3.2221365142401308E-2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7.7585797913229351E-2</v>
      </c>
      <c r="L763" s="22">
        <f t="shared" si="208"/>
        <v>7.8607464197542484E-2</v>
      </c>
      <c r="M763" s="22">
        <f t="shared" si="208"/>
        <v>8.0248553313821205E-2</v>
      </c>
      <c r="N763" s="22">
        <f t="shared" si="208"/>
        <v>8.0719757945382359E-2</v>
      </c>
      <c r="O763" s="22">
        <f t="shared" si="208"/>
        <v>8.0430818839717769E-2</v>
      </c>
      <c r="P763" s="22">
        <f t="shared" si="208"/>
        <v>7.9384810131347294E-2</v>
      </c>
      <c r="Q763" s="22">
        <f t="shared" si="208"/>
        <v>7.8944464359385638E-2</v>
      </c>
      <c r="R763" s="22">
        <f t="shared" si="208"/>
        <v>7.8604018955287361E-2</v>
      </c>
      <c r="S763" s="22">
        <f t="shared" si="208"/>
        <v>6.6259101712708143E-2</v>
      </c>
      <c r="T763" s="22">
        <f t="shared" si="208"/>
        <v>6.8883299906211906E-2</v>
      </c>
      <c r="U763" s="22">
        <f t="shared" si="208"/>
        <v>7.0028116503840471E-2</v>
      </c>
      <c r="V763" s="22">
        <f t="shared" si="208"/>
        <v>7.0801620718195415E-2</v>
      </c>
      <c r="W763" s="22">
        <f t="shared" si="208"/>
        <v>7.184918663209211E-2</v>
      </c>
      <c r="X763" s="22">
        <f t="shared" si="208"/>
        <v>7.3286712745822241E-2</v>
      </c>
      <c r="Y763" s="22">
        <f t="shared" si="208"/>
        <v>7.5008223864134499E-2</v>
      </c>
      <c r="Z763" s="22">
        <f t="shared" si="208"/>
        <v>7.7052862322542437E-2</v>
      </c>
      <c r="AA763" s="22">
        <f t="shared" si="208"/>
        <v>7.930760435715456E-2</v>
      </c>
      <c r="AB763" s="22">
        <f t="shared" si="208"/>
        <v>8.170950892950328E-2</v>
      </c>
      <c r="AC763" s="22">
        <f t="shared" si="208"/>
        <v>8.4074028695274361E-2</v>
      </c>
      <c r="AD763" s="22">
        <f t="shared" si="208"/>
        <v>8.7213018718342278E-2</v>
      </c>
      <c r="AE763" s="22">
        <f t="shared" si="208"/>
        <v>9.0579194729692017E-2</v>
      </c>
      <c r="AF763" s="22">
        <f t="shared" si="208"/>
        <v>9.4173498616095905E-2</v>
      </c>
      <c r="AG763" s="22">
        <f t="shared" si="208"/>
        <v>9.8435430249938838E-2</v>
      </c>
      <c r="AH763" s="22">
        <f t="shared" si="208"/>
        <v>0.10237369040380326</v>
      </c>
      <c r="AI763" s="22">
        <f t="shared" si="208"/>
        <v>0.10673409977895588</v>
      </c>
      <c r="AJ763" s="22">
        <f t="shared" si="208"/>
        <v>0.11157065419328152</v>
      </c>
      <c r="AK763" s="22">
        <f t="shared" si="208"/>
        <v>0.11603521591266473</v>
      </c>
      <c r="AL763" s="22">
        <f t="shared" si="208"/>
        <v>0.12057416862501522</v>
      </c>
      <c r="AM763" s="22">
        <f t="shared" si="208"/>
        <v>0.12511327955312401</v>
      </c>
      <c r="AN763" s="22">
        <f t="shared" si="208"/>
        <v>0.13020880110613473</v>
      </c>
      <c r="AO763" s="22">
        <f t="shared" si="208"/>
        <v>0.13493081320717418</v>
      </c>
      <c r="AP763" s="22">
        <f t="shared" si="208"/>
        <v>0.13969598968791935</v>
      </c>
      <c r="AQ763" s="22">
        <f t="shared" si="208"/>
        <v>0.14460664392099515</v>
      </c>
      <c r="AR763" s="22">
        <f t="shared" si="208"/>
        <v>0.1496918428470268</v>
      </c>
      <c r="AS763" s="22">
        <f t="shared" si="208"/>
        <v>0.15493069239798449</v>
      </c>
      <c r="AT763" s="22">
        <f t="shared" si="208"/>
        <v>0.15512169139431425</v>
      </c>
      <c r="AU763" s="22">
        <f t="shared" si="208"/>
        <v>0.1542891540660751</v>
      </c>
      <c r="AV763" s="22">
        <f t="shared" si="208"/>
        <v>0.15339716595782951</v>
      </c>
      <c r="AW763" s="22">
        <f t="shared" si="208"/>
        <v>0.15205748870156399</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72.649957574793405</v>
      </c>
      <c r="M765" s="27">
        <f t="shared" si="209"/>
        <v>73.223011790998029</v>
      </c>
      <c r="N765" s="27">
        <f t="shared" si="209"/>
        <v>73.591260167761035</v>
      </c>
      <c r="O765" s="27">
        <f t="shared" si="209"/>
        <v>73.83596289834658</v>
      </c>
      <c r="P765" s="27">
        <f t="shared" si="209"/>
        <v>73.954711561483919</v>
      </c>
      <c r="Q765" s="27">
        <f t="shared" si="209"/>
        <v>74.217071552078707</v>
      </c>
      <c r="R765" s="27">
        <f t="shared" si="209"/>
        <v>74.518042528471327</v>
      </c>
      <c r="S765" s="27">
        <f t="shared" si="209"/>
        <v>72.278058710529962</v>
      </c>
      <c r="T765" s="27">
        <f t="shared" si="209"/>
        <v>73.03807438085822</v>
      </c>
      <c r="U765" s="27">
        <f t="shared" si="209"/>
        <v>73.497473218529493</v>
      </c>
      <c r="V765" s="27">
        <f t="shared" si="209"/>
        <v>73.890719483899275</v>
      </c>
      <c r="W765" s="27">
        <f t="shared" si="209"/>
        <v>74.35576712485107</v>
      </c>
      <c r="X765" s="27">
        <f t="shared" si="209"/>
        <v>74.917744782883318</v>
      </c>
      <c r="Y765" s="27">
        <f t="shared" si="209"/>
        <v>75.480712739066789</v>
      </c>
      <c r="Z765" s="27">
        <f t="shared" si="209"/>
        <v>76.125654659254948</v>
      </c>
      <c r="AA765" s="27">
        <f t="shared" si="209"/>
        <v>76.828014535774486</v>
      </c>
      <c r="AB765" s="27">
        <f t="shared" si="209"/>
        <v>77.573956139531504</v>
      </c>
      <c r="AC765" s="27">
        <f t="shared" si="209"/>
        <v>78.322735662916926</v>
      </c>
      <c r="AD765" s="27">
        <f t="shared" si="209"/>
        <v>79.194074749361434</v>
      </c>
      <c r="AE765" s="27">
        <f t="shared" si="209"/>
        <v>80.126442167423448</v>
      </c>
      <c r="AF765" s="27">
        <f t="shared" si="209"/>
        <v>81.120126702839158</v>
      </c>
      <c r="AG765" s="27">
        <f t="shared" si="209"/>
        <v>82.27309418252193</v>
      </c>
      <c r="AH765" s="27">
        <f t="shared" si="209"/>
        <v>83.364917403720654</v>
      </c>
      <c r="AI765" s="27">
        <f t="shared" si="209"/>
        <v>84.505835771801443</v>
      </c>
      <c r="AJ765" s="27">
        <f t="shared" si="209"/>
        <v>85.763860794320209</v>
      </c>
      <c r="AK765" s="27">
        <f t="shared" si="209"/>
        <v>86.948675793670645</v>
      </c>
      <c r="AL765" s="27">
        <f t="shared" si="209"/>
        <v>88.160099286554015</v>
      </c>
      <c r="AM765" s="27">
        <f t="shared" si="209"/>
        <v>89.381233327434984</v>
      </c>
      <c r="AN765" s="27">
        <f t="shared" si="209"/>
        <v>90.68593626031128</v>
      </c>
      <c r="AO765" s="27">
        <f t="shared" si="209"/>
        <v>91.915255719311389</v>
      </c>
      <c r="AP765" s="27">
        <f t="shared" si="209"/>
        <v>93.16331596497902</v>
      </c>
      <c r="AQ765" s="27">
        <f t="shared" si="209"/>
        <v>94.453368156139248</v>
      </c>
      <c r="AR765" s="27">
        <f t="shared" si="209"/>
        <v>95.792123906177778</v>
      </c>
      <c r="AS765" s="27">
        <f t="shared" si="209"/>
        <v>97.122266652191996</v>
      </c>
      <c r="AT765" s="27">
        <f t="shared" si="209"/>
        <v>97.29964611165525</v>
      </c>
      <c r="AU765" s="27">
        <f t="shared" si="209"/>
        <v>97.244022841937863</v>
      </c>
      <c r="AV765" s="27">
        <f t="shared" si="209"/>
        <v>97.176505023013036</v>
      </c>
      <c r="AW765" s="27">
        <f t="shared" si="209"/>
        <v>97.007011814031102</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58.1066387636453</v>
      </c>
      <c r="M766" s="27">
        <f t="shared" si="210"/>
        <v>58.564977012483297</v>
      </c>
      <c r="N766" s="27">
        <f t="shared" si="210"/>
        <v>58.859508160444918</v>
      </c>
      <c r="O766" s="27">
        <f t="shared" si="210"/>
        <v>59.055225455337663</v>
      </c>
      <c r="P766" s="27">
        <f t="shared" si="210"/>
        <v>59.150202601958618</v>
      </c>
      <c r="Q766" s="27">
        <f t="shared" si="210"/>
        <v>59.360042465716688</v>
      </c>
      <c r="R766" s="27">
        <f t="shared" si="210"/>
        <v>59.600764035107616</v>
      </c>
      <c r="S766" s="27">
        <f t="shared" si="210"/>
        <v>57.809187895348245</v>
      </c>
      <c r="T766" s="27">
        <f t="shared" si="210"/>
        <v>58.417061010277578</v>
      </c>
      <c r="U766" s="27">
        <f t="shared" si="210"/>
        <v>58.784495805838496</v>
      </c>
      <c r="V766" s="27">
        <f t="shared" si="210"/>
        <v>59.099020678939354</v>
      </c>
      <c r="W766" s="27">
        <f t="shared" si="210"/>
        <v>59.470973480878037</v>
      </c>
      <c r="X766" s="27">
        <f t="shared" si="210"/>
        <v>59.920452515121127</v>
      </c>
      <c r="Y766" s="27">
        <f t="shared" si="210"/>
        <v>60.37072360621962</v>
      </c>
      <c r="Z766" s="27">
        <f t="shared" si="210"/>
        <v>60.886558830780118</v>
      </c>
      <c r="AA766" s="27">
        <f t="shared" si="209"/>
        <v>61.448317887349177</v>
      </c>
      <c r="AB766" s="27">
        <f t="shared" si="209"/>
        <v>62.044934330843475</v>
      </c>
      <c r="AC766" s="27">
        <f t="shared" si="209"/>
        <v>62.643820589437333</v>
      </c>
      <c r="AD766" s="27">
        <f t="shared" si="209"/>
        <v>63.340732015497736</v>
      </c>
      <c r="AE766" s="27">
        <f t="shared" si="209"/>
        <v>64.086454911489056</v>
      </c>
      <c r="AF766" s="27">
        <f t="shared" si="209"/>
        <v>64.881220253023869</v>
      </c>
      <c r="AG766" s="27">
        <f t="shared" si="209"/>
        <v>65.803382730258434</v>
      </c>
      <c r="AH766" s="27">
        <f t="shared" si="209"/>
        <v>66.676641017335072</v>
      </c>
      <c r="AI766" s="27">
        <f t="shared" si="209"/>
        <v>67.589166415641429</v>
      </c>
      <c r="AJ766" s="27">
        <f t="shared" si="209"/>
        <v>68.595355654828083</v>
      </c>
      <c r="AK766" s="27">
        <f t="shared" si="209"/>
        <v>69.542990305517719</v>
      </c>
      <c r="AL766" s="27">
        <f t="shared" si="209"/>
        <v>70.511906869829502</v>
      </c>
      <c r="AM766" s="27">
        <f t="shared" si="209"/>
        <v>71.488590091184619</v>
      </c>
      <c r="AN766" s="27">
        <f t="shared" si="209"/>
        <v>72.532113095812164</v>
      </c>
      <c r="AO766" s="27">
        <f t="shared" si="209"/>
        <v>73.515343150085755</v>
      </c>
      <c r="AP766" s="27">
        <f t="shared" si="209"/>
        <v>74.513562395783396</v>
      </c>
      <c r="AQ766" s="27">
        <f t="shared" si="209"/>
        <v>75.545367494648374</v>
      </c>
      <c r="AR766" s="27">
        <f t="shared" si="209"/>
        <v>76.616126506175064</v>
      </c>
      <c r="AS766" s="27">
        <f t="shared" si="209"/>
        <v>77.679996694497746</v>
      </c>
      <c r="AT766" s="27">
        <f t="shared" si="209"/>
        <v>77.821867722633058</v>
      </c>
      <c r="AU766" s="27">
        <f t="shared" si="209"/>
        <v>77.777379310688787</v>
      </c>
      <c r="AV766" s="27">
        <f t="shared" si="209"/>
        <v>77.723377441378204</v>
      </c>
      <c r="AW766" s="27">
        <f t="shared" si="209"/>
        <v>77.587813966932046</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26.272250579806308</v>
      </c>
      <c r="M767" s="27">
        <f t="shared" si="209"/>
        <v>26.479482964607669</v>
      </c>
      <c r="N767" s="27">
        <f t="shared" si="209"/>
        <v>26.61265184663991</v>
      </c>
      <c r="O767" s="27">
        <f t="shared" si="209"/>
        <v>26.701143177813606</v>
      </c>
      <c r="P767" s="27">
        <f t="shared" si="209"/>
        <v>26.744086005835896</v>
      </c>
      <c r="Q767" s="27">
        <f t="shared" si="209"/>
        <v>26.838962694620271</v>
      </c>
      <c r="R767" s="27">
        <f t="shared" si="209"/>
        <v>26.947802192577253</v>
      </c>
      <c r="S767" s="27">
        <f t="shared" si="209"/>
        <v>26.137761579696217</v>
      </c>
      <c r="T767" s="27">
        <f t="shared" si="209"/>
        <v>26.412604439926199</v>
      </c>
      <c r="U767" s="27">
        <f t="shared" si="209"/>
        <v>26.578735870449691</v>
      </c>
      <c r="V767" s="27">
        <f t="shared" si="209"/>
        <v>26.720944686094654</v>
      </c>
      <c r="W767" s="27">
        <f t="shared" si="209"/>
        <v>26.889118881407221</v>
      </c>
      <c r="X767" s="27">
        <f t="shared" si="209"/>
        <v>27.092345673891938</v>
      </c>
      <c r="Y767" s="27">
        <f t="shared" si="209"/>
        <v>27.295930585803653</v>
      </c>
      <c r="Z767" s="27">
        <f t="shared" si="209"/>
        <v>27.529159569029972</v>
      </c>
      <c r="AA767" s="27">
        <f t="shared" si="209"/>
        <v>27.783152486426044</v>
      </c>
      <c r="AB767" s="27">
        <f t="shared" si="209"/>
        <v>28.052905771713675</v>
      </c>
      <c r="AC767" s="27">
        <f t="shared" si="209"/>
        <v>28.323685327877314</v>
      </c>
      <c r="AD767" s="27">
        <f t="shared" si="209"/>
        <v>28.638785839745914</v>
      </c>
      <c r="AE767" s="27">
        <f t="shared" si="209"/>
        <v>28.975955898166863</v>
      </c>
      <c r="AF767" s="27">
        <f t="shared" si="209"/>
        <v>29.335299936115451</v>
      </c>
      <c r="AG767" s="27">
        <f t="shared" si="209"/>
        <v>29.752245128484059</v>
      </c>
      <c r="AH767" s="27">
        <f t="shared" si="209"/>
        <v>30.147078851912642</v>
      </c>
      <c r="AI767" s="27">
        <f t="shared" si="209"/>
        <v>30.559666749523767</v>
      </c>
      <c r="AJ767" s="27">
        <f t="shared" si="209"/>
        <v>31.014603679022368</v>
      </c>
      <c r="AK767" s="27">
        <f t="shared" si="209"/>
        <v>31.443065822604513</v>
      </c>
      <c r="AL767" s="27">
        <f t="shared" si="209"/>
        <v>31.881150339454091</v>
      </c>
      <c r="AM767" s="27">
        <f t="shared" si="209"/>
        <v>32.322746461248492</v>
      </c>
      <c r="AN767" s="27">
        <f t="shared" si="209"/>
        <v>32.794563424795179</v>
      </c>
      <c r="AO767" s="27">
        <f t="shared" si="209"/>
        <v>33.239119622040477</v>
      </c>
      <c r="AP767" s="27">
        <f t="shared" si="209"/>
        <v>33.690453010351376</v>
      </c>
      <c r="AQ767" s="27">
        <f t="shared" si="209"/>
        <v>34.156971857142132</v>
      </c>
      <c r="AR767" s="27">
        <f t="shared" si="209"/>
        <v>34.641103268973431</v>
      </c>
      <c r="AS767" s="27">
        <f t="shared" si="209"/>
        <v>35.122119978366818</v>
      </c>
      <c r="AT767" s="27">
        <f t="shared" si="209"/>
        <v>35.186265337322219</v>
      </c>
      <c r="AU767" s="27">
        <f t="shared" si="209"/>
        <v>35.166150411878817</v>
      </c>
      <c r="AV767" s="27">
        <f t="shared" si="209"/>
        <v>35.141734085749938</v>
      </c>
      <c r="AW767" s="27">
        <f t="shared" si="209"/>
        <v>35.080440614885013</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463.23498593143177</v>
      </c>
      <c r="L768" s="27">
        <f t="shared" si="209"/>
        <v>459.21749683621607</v>
      </c>
      <c r="M768" s="27">
        <f t="shared" si="209"/>
        <v>457.68816035731265</v>
      </c>
      <c r="N768" s="27">
        <f t="shared" si="209"/>
        <v>451.57633407663525</v>
      </c>
      <c r="O768" s="27">
        <f t="shared" si="209"/>
        <v>442.70486896910722</v>
      </c>
      <c r="P768" s="27">
        <f t="shared" si="209"/>
        <v>431.25721304480408</v>
      </c>
      <c r="Q768" s="27">
        <f t="shared" si="209"/>
        <v>422.22811200839209</v>
      </c>
      <c r="R768" s="27">
        <f t="shared" si="209"/>
        <v>413.68555596285597</v>
      </c>
      <c r="S768" s="27">
        <f t="shared" si="209"/>
        <v>363.92267022015108</v>
      </c>
      <c r="T768" s="27">
        <f t="shared" si="209"/>
        <v>369.83392374165419</v>
      </c>
      <c r="U768" s="27">
        <f t="shared" si="209"/>
        <v>370.62375552016323</v>
      </c>
      <c r="V768" s="27">
        <f t="shared" si="209"/>
        <v>370.14667890949841</v>
      </c>
      <c r="W768" s="27">
        <f t="shared" si="209"/>
        <v>370.56346091203341</v>
      </c>
      <c r="X768" s="27">
        <f t="shared" si="209"/>
        <v>372.21634714113918</v>
      </c>
      <c r="Y768" s="27">
        <f t="shared" si="209"/>
        <v>374.38063101893766</v>
      </c>
      <c r="Z768" s="27">
        <f t="shared" si="209"/>
        <v>377.49124923458203</v>
      </c>
      <c r="AA768" s="27">
        <f t="shared" si="209"/>
        <v>381.15640207994926</v>
      </c>
      <c r="AB768" s="27">
        <f t="shared" si="209"/>
        <v>385.15695535595285</v>
      </c>
      <c r="AC768" s="27">
        <f t="shared" si="209"/>
        <v>388.91047436804598</v>
      </c>
      <c r="AD768" s="27">
        <f t="shared" si="209"/>
        <v>391.31162286255994</v>
      </c>
      <c r="AE768" s="27">
        <f t="shared" si="209"/>
        <v>394.05176095805206</v>
      </c>
      <c r="AF768" s="27">
        <f t="shared" si="209"/>
        <v>397.09379636887275</v>
      </c>
      <c r="AG768" s="27">
        <f t="shared" si="209"/>
        <v>401.64025186980558</v>
      </c>
      <c r="AH768" s="27">
        <f t="shared" si="209"/>
        <v>404.832238788979</v>
      </c>
      <c r="AI768" s="27">
        <f t="shared" si="209"/>
        <v>408.53771720310334</v>
      </c>
      <c r="AJ768" s="27">
        <f t="shared" si="209"/>
        <v>413.04794623860931</v>
      </c>
      <c r="AK768" s="27">
        <f t="shared" si="209"/>
        <v>416.08516578752369</v>
      </c>
      <c r="AL768" s="27">
        <f t="shared" si="209"/>
        <v>418.84795237362164</v>
      </c>
      <c r="AM768" s="27">
        <f t="shared" si="209"/>
        <v>421.14259357497843</v>
      </c>
      <c r="AN768" s="27">
        <f t="shared" si="209"/>
        <v>426.30838613101645</v>
      </c>
      <c r="AO768" s="27">
        <f t="shared" si="209"/>
        <v>430.1806592294709</v>
      </c>
      <c r="AP768" s="27">
        <f t="shared" si="209"/>
        <v>433.78797029363898</v>
      </c>
      <c r="AQ768" s="27">
        <f t="shared" si="209"/>
        <v>437.36239072645054</v>
      </c>
      <c r="AR768" s="27">
        <f t="shared" si="209"/>
        <v>440.95299972318497</v>
      </c>
      <c r="AS768" s="27">
        <f t="shared" si="209"/>
        <v>444.33470477946031</v>
      </c>
      <c r="AT768" s="27">
        <f t="shared" si="209"/>
        <v>436.35857183281229</v>
      </c>
      <c r="AU768" s="27">
        <f t="shared" si="209"/>
        <v>426.23922485546348</v>
      </c>
      <c r="AV768" s="27">
        <f t="shared" si="209"/>
        <v>416.11707012490297</v>
      </c>
      <c r="AW768" s="27">
        <f t="shared" si="209"/>
        <v>405.20349470018323</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326.20040935577731</v>
      </c>
      <c r="L769" s="27">
        <f t="shared" si="209"/>
        <v>323.37137738012319</v>
      </c>
      <c r="M769" s="27">
        <f t="shared" si="209"/>
        <v>322.29445054900759</v>
      </c>
      <c r="N769" s="27">
        <f t="shared" si="209"/>
        <v>317.99063003627219</v>
      </c>
      <c r="O769" s="27">
        <f t="shared" si="209"/>
        <v>311.74352945546798</v>
      </c>
      <c r="P769" s="27">
        <f t="shared" si="209"/>
        <v>303.68232906672063</v>
      </c>
      <c r="Q769" s="27">
        <f t="shared" si="209"/>
        <v>297.32422455466593</v>
      </c>
      <c r="R769" s="27">
        <f t="shared" si="209"/>
        <v>291.30873487096778</v>
      </c>
      <c r="S769" s="27">
        <f t="shared" si="209"/>
        <v>256.26674928484914</v>
      </c>
      <c r="T769" s="27">
        <f t="shared" si="209"/>
        <v>260.42933064653744</v>
      </c>
      <c r="U769" s="27">
        <f t="shared" si="209"/>
        <v>260.98551370113506</v>
      </c>
      <c r="V769" s="27">
        <f t="shared" si="209"/>
        <v>260.64956630851736</v>
      </c>
      <c r="W769" s="27">
        <f t="shared" si="209"/>
        <v>260.94305549644156</v>
      </c>
      <c r="X769" s="27">
        <f t="shared" si="209"/>
        <v>262.10698348316021</v>
      </c>
      <c r="Y769" s="27">
        <f t="shared" si="209"/>
        <v>263.63102702119397</v>
      </c>
      <c r="Z769" s="27">
        <f t="shared" si="209"/>
        <v>265.82145944989435</v>
      </c>
      <c r="AA769" s="27">
        <f t="shared" si="209"/>
        <v>268.40238359168012</v>
      </c>
      <c r="AB769" s="27">
        <f t="shared" si="209"/>
        <v>271.21948971689659</v>
      </c>
      <c r="AC769" s="27">
        <f t="shared" si="209"/>
        <v>273.86263946908457</v>
      </c>
      <c r="AD769" s="27">
        <f t="shared" si="209"/>
        <v>275.55347812683311</v>
      </c>
      <c r="AE769" s="27">
        <f t="shared" si="209"/>
        <v>277.48302618686068</v>
      </c>
      <c r="AF769" s="27">
        <f t="shared" si="209"/>
        <v>279.62516403573062</v>
      </c>
      <c r="AG769" s="27">
        <f t="shared" si="209"/>
        <v>282.82668311473566</v>
      </c>
      <c r="AH769" s="27">
        <f t="shared" si="209"/>
        <v>285.07441368629225</v>
      </c>
      <c r="AI769" s="27">
        <f t="shared" si="209"/>
        <v>287.68373425200031</v>
      </c>
      <c r="AJ769" s="27">
        <f t="shared" si="209"/>
        <v>290.85974341009984</v>
      </c>
      <c r="AK769" s="27">
        <f t="shared" si="209"/>
        <v>292.99849002952271</v>
      </c>
      <c r="AL769" s="27">
        <f t="shared" si="209"/>
        <v>294.94398668395985</v>
      </c>
      <c r="AM769" s="27">
        <f t="shared" si="209"/>
        <v>296.55982512867956</v>
      </c>
      <c r="AN769" s="27">
        <f t="shared" si="209"/>
        <v>300.19746843629463</v>
      </c>
      <c r="AO769" s="27">
        <f t="shared" si="209"/>
        <v>302.92424233769458</v>
      </c>
      <c r="AP769" s="27">
        <f t="shared" si="209"/>
        <v>305.46443550432082</v>
      </c>
      <c r="AQ769" s="27">
        <f t="shared" si="209"/>
        <v>307.98146777477501</v>
      </c>
      <c r="AR769" s="27">
        <f t="shared" si="209"/>
        <v>310.50989969408755</v>
      </c>
      <c r="AS769" s="27">
        <f t="shared" si="209"/>
        <v>312.89122581836426</v>
      </c>
      <c r="AT769" s="27">
        <f t="shared" si="209"/>
        <v>307.27459945962505</v>
      </c>
      <c r="AU769" s="27">
        <f t="shared" si="209"/>
        <v>300.14876650944944</v>
      </c>
      <c r="AV769" s="27">
        <f t="shared" si="209"/>
        <v>293.02095639806015</v>
      </c>
      <c r="AW769" s="27">
        <f t="shared" si="209"/>
        <v>285.33584435083299</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32.967337371253556</v>
      </c>
      <c r="M770" s="27">
        <f t="shared" si="209"/>
        <v>34.24365507843369</v>
      </c>
      <c r="N770" s="27">
        <f t="shared" si="209"/>
        <v>35.195504797614667</v>
      </c>
      <c r="O770" s="27">
        <f t="shared" si="209"/>
        <v>35.929559405213347</v>
      </c>
      <c r="P770" s="27">
        <f t="shared" si="209"/>
        <v>36.435327957872921</v>
      </c>
      <c r="Q770" s="27">
        <f t="shared" si="209"/>
        <v>37.125912791560353</v>
      </c>
      <c r="R770" s="27">
        <f t="shared" si="209"/>
        <v>37.849847328761328</v>
      </c>
      <c r="S770" s="27">
        <f t="shared" si="209"/>
        <v>34.642540512761734</v>
      </c>
      <c r="T770" s="27">
        <f t="shared" si="209"/>
        <v>36.053433960046704</v>
      </c>
      <c r="U770" s="27">
        <f t="shared" si="209"/>
        <v>36.988957132890164</v>
      </c>
      <c r="V770" s="27">
        <f t="shared" si="209"/>
        <v>37.80798232443135</v>
      </c>
      <c r="W770" s="27">
        <f t="shared" si="209"/>
        <v>38.728070098671076</v>
      </c>
      <c r="X770" s="27">
        <f t="shared" si="209"/>
        <v>39.792845964036765</v>
      </c>
      <c r="Y770" s="27">
        <f t="shared" si="209"/>
        <v>40.932743084958894</v>
      </c>
      <c r="Z770" s="27">
        <f t="shared" si="209"/>
        <v>42.200932817956428</v>
      </c>
      <c r="AA770" s="27">
        <f t="shared" si="209"/>
        <v>43.560541687795634</v>
      </c>
      <c r="AB770" s="27">
        <f t="shared" si="209"/>
        <v>44.991111474500634</v>
      </c>
      <c r="AC770" s="27">
        <f t="shared" si="209"/>
        <v>46.426705183934367</v>
      </c>
      <c r="AD770" s="27">
        <f t="shared" si="209"/>
        <v>48.262486575260489</v>
      </c>
      <c r="AE770" s="27">
        <f t="shared" si="209"/>
        <v>50.215254069567393</v>
      </c>
      <c r="AF770" s="27">
        <f t="shared" si="209"/>
        <v>52.288550985565294</v>
      </c>
      <c r="AG770" s="27">
        <f t="shared" si="209"/>
        <v>54.654552405924512</v>
      </c>
      <c r="AH770" s="27">
        <f t="shared" si="209"/>
        <v>56.936801071048151</v>
      </c>
      <c r="AI770" s="27">
        <f t="shared" si="209"/>
        <v>59.393783597496402</v>
      </c>
      <c r="AJ770" s="27">
        <f t="shared" si="209"/>
        <v>62.08274888108123</v>
      </c>
      <c r="AK770" s="27">
        <f t="shared" si="209"/>
        <v>64.668675697843938</v>
      </c>
      <c r="AL770" s="27">
        <f t="shared" si="209"/>
        <v>67.32835365415778</v>
      </c>
      <c r="AM770" s="27">
        <f t="shared" si="209"/>
        <v>70.03229658694471</v>
      </c>
      <c r="AN770" s="27">
        <f t="shared" si="209"/>
        <v>72.891537637177734</v>
      </c>
      <c r="AO770" s="27">
        <f t="shared" si="209"/>
        <v>75.636138241031261</v>
      </c>
      <c r="AP770" s="27">
        <f t="shared" si="209"/>
        <v>78.438227798805514</v>
      </c>
      <c r="AQ770" s="27">
        <f t="shared" si="209"/>
        <v>81.342116961899578</v>
      </c>
      <c r="AR770" s="27">
        <f t="shared" si="209"/>
        <v>84.362122670179488</v>
      </c>
      <c r="AS770" s="27">
        <f t="shared" si="209"/>
        <v>87.460000056776124</v>
      </c>
      <c r="AT770" s="27">
        <f t="shared" si="209"/>
        <v>88.380251366377081</v>
      </c>
      <c r="AU770" s="27">
        <f t="shared" si="209"/>
        <v>88.848830806215247</v>
      </c>
      <c r="AV770" s="27">
        <f t="shared" si="209"/>
        <v>89.285368350258679</v>
      </c>
      <c r="AW770" s="27">
        <f t="shared" si="209"/>
        <v>89.513841012573394</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135.255951318342</v>
      </c>
      <c r="T771" s="27">
        <f t="shared" si="209"/>
        <v>135.45945708034915</v>
      </c>
      <c r="U771" s="27">
        <f t="shared" si="209"/>
        <v>135.6856824494628</v>
      </c>
      <c r="V771" s="27">
        <f t="shared" si="209"/>
        <v>135.94064706032725</v>
      </c>
      <c r="W771" s="27">
        <f t="shared" si="209"/>
        <v>136.2273087067787</v>
      </c>
      <c r="X771" s="27">
        <f t="shared" si="209"/>
        <v>136.54497611046153</v>
      </c>
      <c r="Y771" s="27">
        <f t="shared" si="209"/>
        <v>136.74028465423547</v>
      </c>
      <c r="Z771" s="27">
        <f t="shared" si="209"/>
        <v>136.96184811112809</v>
      </c>
      <c r="AA771" s="27">
        <f t="shared" si="209"/>
        <v>137.20766293718725</v>
      </c>
      <c r="AB771" s="27">
        <f t="shared" si="209"/>
        <v>137.47621060478573</v>
      </c>
      <c r="AC771" s="27">
        <f t="shared" si="209"/>
        <v>137.76516008812649</v>
      </c>
      <c r="AD771" s="27">
        <f t="shared" si="209"/>
        <v>137.95778310282327</v>
      </c>
      <c r="AE771" s="27">
        <f t="shared" si="209"/>
        <v>138.17004248943877</v>
      </c>
      <c r="AF771" s="27">
        <f t="shared" si="209"/>
        <v>138.40120269960332</v>
      </c>
      <c r="AG771" s="27">
        <f t="shared" si="209"/>
        <v>138.65391991365723</v>
      </c>
      <c r="AH771" s="27">
        <f t="shared" si="209"/>
        <v>138.92006671325987</v>
      </c>
      <c r="AI771" s="27">
        <f t="shared" si="209"/>
        <v>139.08955287048946</v>
      </c>
      <c r="AJ771" s="27">
        <f t="shared" si="209"/>
        <v>139.27655934190597</v>
      </c>
      <c r="AK771" s="27">
        <f t="shared" si="209"/>
        <v>139.47409685465857</v>
      </c>
      <c r="AL771" s="27">
        <f t="shared" si="209"/>
        <v>139.68509059126924</v>
      </c>
      <c r="AM771" s="27">
        <f t="shared" si="209"/>
        <v>139.90852917277039</v>
      </c>
      <c r="AN771" s="27">
        <f t="shared" si="209"/>
        <v>140.04103563650384</v>
      </c>
      <c r="AO771" s="27">
        <f t="shared" si="209"/>
        <v>140.18165068704718</v>
      </c>
      <c r="AP771" s="27">
        <f t="shared" si="209"/>
        <v>140.3332038105066</v>
      </c>
      <c r="AQ771" s="27">
        <f t="shared" si="209"/>
        <v>140.4961388101847</v>
      </c>
      <c r="AR771" s="27">
        <f t="shared" si="209"/>
        <v>140.67036017791719</v>
      </c>
      <c r="AS771" s="27">
        <f t="shared" si="209"/>
        <v>140.74708808423716</v>
      </c>
      <c r="AT771" s="27">
        <f t="shared" si="209"/>
        <v>140.79320105360316</v>
      </c>
      <c r="AU771" s="27">
        <f t="shared" si="209"/>
        <v>140.83967568247962</v>
      </c>
      <c r="AV771" s="27">
        <f t="shared" si="209"/>
        <v>140.893758592767</v>
      </c>
      <c r="AW771" s="27">
        <f t="shared" si="209"/>
        <v>140.95214098936782</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14.658203603760658</v>
      </c>
      <c r="T772" s="27">
        <f t="shared" si="211"/>
        <v>14.680258299801483</v>
      </c>
      <c r="U772" s="27">
        <f t="shared" si="211"/>
        <v>14.704775206366271</v>
      </c>
      <c r="V772" s="27">
        <f t="shared" si="211"/>
        <v>14.732406694233367</v>
      </c>
      <c r="W772" s="27">
        <f t="shared" si="211"/>
        <v>14.763473310808225</v>
      </c>
      <c r="X772" s="27">
        <f t="shared" si="211"/>
        <v>14.797900139617417</v>
      </c>
      <c r="Y772" s="27">
        <f t="shared" si="211"/>
        <v>14.819066471836354</v>
      </c>
      <c r="Z772" s="27">
        <f t="shared" si="211"/>
        <v>14.843078149183114</v>
      </c>
      <c r="AA772" s="27">
        <f t="shared" si="211"/>
        <v>14.869718039953746</v>
      </c>
      <c r="AB772" s="27">
        <f t="shared" si="211"/>
        <v>14.898821575514326</v>
      </c>
      <c r="AC772" s="27">
        <f t="shared" si="211"/>
        <v>14.930136133703648</v>
      </c>
      <c r="AD772" s="27">
        <f t="shared" si="211"/>
        <v>14.95101142488806</v>
      </c>
      <c r="AE772" s="27">
        <f t="shared" si="211"/>
        <v>14.974014784633001</v>
      </c>
      <c r="AF772" s="27">
        <f t="shared" si="211"/>
        <v>14.99906649875466</v>
      </c>
      <c r="AG772" s="27">
        <f t="shared" si="211"/>
        <v>15.026454427652951</v>
      </c>
      <c r="AH772" s="27">
        <f t="shared" si="211"/>
        <v>15.055297771986705</v>
      </c>
      <c r="AI772" s="27">
        <f t="shared" si="211"/>
        <v>15.073665633633274</v>
      </c>
      <c r="AJ772" s="27">
        <f t="shared" si="211"/>
        <v>15.093932238588737</v>
      </c>
      <c r="AK772" s="27">
        <f t="shared" si="211"/>
        <v>15.115340132682009</v>
      </c>
      <c r="AL772" s="27">
        <f t="shared" si="211"/>
        <v>15.138206329105987</v>
      </c>
      <c r="AM772" s="27">
        <f t="shared" si="211"/>
        <v>15.162421220862363</v>
      </c>
      <c r="AN772" s="27">
        <f t="shared" si="211"/>
        <v>15.176781452004045</v>
      </c>
      <c r="AO772" s="27">
        <f t="shared" si="211"/>
        <v>15.19202044164204</v>
      </c>
      <c r="AP772" s="27">
        <f t="shared" si="211"/>
        <v>15.208444831983471</v>
      </c>
      <c r="AQ772" s="27">
        <f t="shared" si="211"/>
        <v>15.226102719685869</v>
      </c>
      <c r="AR772" s="27">
        <f t="shared" si="211"/>
        <v>15.244983754164993</v>
      </c>
      <c r="AS772" s="27">
        <f t="shared" si="211"/>
        <v>15.253299050179447</v>
      </c>
      <c r="AT772" s="27">
        <f t="shared" si="211"/>
        <v>15.258296488644463</v>
      </c>
      <c r="AU772" s="27">
        <f t="shared" si="211"/>
        <v>15.263333121530781</v>
      </c>
      <c r="AV772" s="27">
        <f t="shared" si="211"/>
        <v>15.269194292908081</v>
      </c>
      <c r="AW772" s="27">
        <f t="shared" si="211"/>
        <v>15.275521416024727</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15.123414197798356</v>
      </c>
      <c r="L773" s="27">
        <f t="shared" si="211"/>
        <v>15.162727774721571</v>
      </c>
      <c r="M773" s="27">
        <f t="shared" si="211"/>
        <v>15.216959464794311</v>
      </c>
      <c r="N773" s="27">
        <f t="shared" si="211"/>
        <v>15.283027985940226</v>
      </c>
      <c r="O773" s="27">
        <f t="shared" si="211"/>
        <v>15.360839106953575</v>
      </c>
      <c r="P773" s="27">
        <f t="shared" si="211"/>
        <v>15.449919228540612</v>
      </c>
      <c r="Q773" s="27">
        <f t="shared" si="211"/>
        <v>15.545788610572219</v>
      </c>
      <c r="R773" s="27">
        <f t="shared" si="211"/>
        <v>15.648067752449878</v>
      </c>
      <c r="S773" s="27">
        <f t="shared" si="211"/>
        <v>15.740823343156523</v>
      </c>
      <c r="T773" s="27">
        <f t="shared" si="211"/>
        <v>15.78613083813253</v>
      </c>
      <c r="U773" s="27">
        <f t="shared" si="211"/>
        <v>15.834140674730845</v>
      </c>
      <c r="V773" s="27">
        <f t="shared" si="211"/>
        <v>15.885990418651044</v>
      </c>
      <c r="W773" s="27">
        <f t="shared" si="211"/>
        <v>15.942259706209601</v>
      </c>
      <c r="X773" s="27">
        <f t="shared" si="211"/>
        <v>16.002876485634687</v>
      </c>
      <c r="Y773" s="27">
        <f t="shared" si="211"/>
        <v>16.041159147021002</v>
      </c>
      <c r="Z773" s="27">
        <f t="shared" si="211"/>
        <v>16.08315986287732</v>
      </c>
      <c r="AA773" s="27">
        <f t="shared" si="211"/>
        <v>16.128561561252567</v>
      </c>
      <c r="AB773" s="27">
        <f t="shared" si="211"/>
        <v>16.177129279089701</v>
      </c>
      <c r="AC773" s="27">
        <f t="shared" si="211"/>
        <v>16.22848566497311</v>
      </c>
      <c r="AD773" s="27">
        <f t="shared" si="211"/>
        <v>16.262533596936784</v>
      </c>
      <c r="AE773" s="27">
        <f t="shared" si="211"/>
        <v>16.299365127249494</v>
      </c>
      <c r="AF773" s="27">
        <f t="shared" si="211"/>
        <v>16.338870103045821</v>
      </c>
      <c r="AG773" s="27">
        <f t="shared" si="211"/>
        <v>16.381518068217904</v>
      </c>
      <c r="AH773" s="27">
        <f t="shared" si="211"/>
        <v>16.425928737694665</v>
      </c>
      <c r="AI773" s="27">
        <f t="shared" si="211"/>
        <v>16.453326773213362</v>
      </c>
      <c r="AJ773" s="27">
        <f t="shared" si="211"/>
        <v>16.483284351530397</v>
      </c>
      <c r="AK773" s="27">
        <f t="shared" si="211"/>
        <v>16.514619438792021</v>
      </c>
      <c r="AL773" s="27">
        <f t="shared" si="211"/>
        <v>16.547840309015974</v>
      </c>
      <c r="AM773" s="27">
        <f t="shared" si="211"/>
        <v>16.582783337073316</v>
      </c>
      <c r="AN773" s="27">
        <f t="shared" si="211"/>
        <v>16.601970665198401</v>
      </c>
      <c r="AO773" s="27">
        <f t="shared" si="211"/>
        <v>16.622222962050291</v>
      </c>
      <c r="AP773" s="27">
        <f t="shared" si="211"/>
        <v>16.64402518209608</v>
      </c>
      <c r="AQ773" s="27">
        <f t="shared" si="211"/>
        <v>16.667456738742661</v>
      </c>
      <c r="AR773" s="27">
        <f t="shared" si="211"/>
        <v>16.692505236110083</v>
      </c>
      <c r="AS773" s="27">
        <f t="shared" si="211"/>
        <v>16.700930101343612</v>
      </c>
      <c r="AT773" s="27">
        <f t="shared" si="211"/>
        <v>16.70402129701586</v>
      </c>
      <c r="AU773" s="27">
        <f t="shared" si="211"/>
        <v>16.706991905980683</v>
      </c>
      <c r="AV773" s="27">
        <f t="shared" si="211"/>
        <v>16.711060095736595</v>
      </c>
      <c r="AW773" s="27">
        <f t="shared" si="211"/>
        <v>16.715676896160037</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22.381101687842737</v>
      </c>
      <c r="L774" s="27">
        <f t="shared" si="211"/>
        <v>22.439281748993178</v>
      </c>
      <c r="M774" s="27">
        <f t="shared" si="211"/>
        <v>22.519539087339318</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23.294803890568687</v>
      </c>
      <c r="T774" s="27">
        <f t="shared" si="211"/>
        <v>23.361854335594984</v>
      </c>
      <c r="U774" s="27">
        <f t="shared" si="211"/>
        <v>23.432903969022341</v>
      </c>
      <c r="V774" s="27">
        <f t="shared" si="211"/>
        <v>23.509636271397255</v>
      </c>
      <c r="W774" s="27">
        <f t="shared" si="211"/>
        <v>23.592909045010366</v>
      </c>
      <c r="X774" s="27">
        <f t="shared" si="211"/>
        <v>23.682615660630262</v>
      </c>
      <c r="Y774" s="27">
        <f t="shared" si="211"/>
        <v>23.739270072535017</v>
      </c>
      <c r="Z774" s="27">
        <f t="shared" si="211"/>
        <v>23.801426823665945</v>
      </c>
      <c r="AA774" s="27">
        <f t="shared" si="211"/>
        <v>23.868616680059962</v>
      </c>
      <c r="AB774" s="27">
        <f t="shared" si="211"/>
        <v>23.940491920494591</v>
      </c>
      <c r="AC774" s="27">
        <f t="shared" si="211"/>
        <v>24.016494103582588</v>
      </c>
      <c r="AD774" s="27">
        <f t="shared" si="211"/>
        <v>24.066881550330596</v>
      </c>
      <c r="AE774" s="27">
        <f t="shared" si="211"/>
        <v>24.121388437100101</v>
      </c>
      <c r="AF774" s="27">
        <f t="shared" si="211"/>
        <v>24.179851748949488</v>
      </c>
      <c r="AG774" s="27">
        <f t="shared" si="211"/>
        <v>24.242966362674405</v>
      </c>
      <c r="AH774" s="27">
        <f t="shared" si="211"/>
        <v>24.308689597956107</v>
      </c>
      <c r="AI774" s="27">
        <f t="shared" si="211"/>
        <v>24.349235880096572</v>
      </c>
      <c r="AJ774" s="27">
        <f t="shared" si="211"/>
        <v>24.393570023026598</v>
      </c>
      <c r="AK774" s="27">
        <f t="shared" si="211"/>
        <v>24.43994273789292</v>
      </c>
      <c r="AL774" s="27">
        <f t="shared" si="211"/>
        <v>24.489106218104236</v>
      </c>
      <c r="AM774" s="27">
        <f t="shared" si="211"/>
        <v>24.540818315253986</v>
      </c>
      <c r="AN774" s="27">
        <f t="shared" si="211"/>
        <v>24.569213592687301</v>
      </c>
      <c r="AO774" s="27">
        <f t="shared" si="211"/>
        <v>24.599184914594268</v>
      </c>
      <c r="AP774" s="27">
        <f t="shared" si="211"/>
        <v>24.631449963840655</v>
      </c>
      <c r="AQ774" s="27">
        <f t="shared" si="211"/>
        <v>24.666126264122632</v>
      </c>
      <c r="AR774" s="27">
        <f t="shared" si="211"/>
        <v>24.703195470809415</v>
      </c>
      <c r="AS774" s="27">
        <f t="shared" si="211"/>
        <v>24.715663407151812</v>
      </c>
      <c r="AT774" s="27">
        <f t="shared" si="211"/>
        <v>24.720238059659035</v>
      </c>
      <c r="AU774" s="27">
        <f t="shared" si="211"/>
        <v>24.724634256208766</v>
      </c>
      <c r="AV774" s="27">
        <f t="shared" si="211"/>
        <v>24.730654759742006</v>
      </c>
      <c r="AW774" s="27">
        <f t="shared" si="211"/>
        <v>24.73748715078797</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5.5795235710196529</v>
      </c>
      <c r="M775" s="27">
        <f t="shared" si="211"/>
        <v>5.6203482259438022</v>
      </c>
      <c r="N775" s="27">
        <f t="shared" si="211"/>
        <v>5.6290756550083767</v>
      </c>
      <c r="O775" s="27">
        <f t="shared" si="211"/>
        <v>5.6165815405282293</v>
      </c>
      <c r="P775" s="27">
        <f t="shared" si="211"/>
        <v>5.5833231296706112</v>
      </c>
      <c r="Q775" s="27">
        <f t="shared" si="211"/>
        <v>5.5648827699457346</v>
      </c>
      <c r="R775" s="27">
        <f t="shared" si="211"/>
        <v>5.5483103177944031</v>
      </c>
      <c r="S775" s="27">
        <f t="shared" si="211"/>
        <v>5.2311191381526676</v>
      </c>
      <c r="T775" s="27">
        <f t="shared" si="211"/>
        <v>5.2959025395474395</v>
      </c>
      <c r="U775" s="27">
        <f t="shared" si="211"/>
        <v>5.3230521113321068</v>
      </c>
      <c r="V775" s="27">
        <f t="shared" si="211"/>
        <v>5.3403401009073859</v>
      </c>
      <c r="W775" s="27">
        <f t="shared" si="211"/>
        <v>5.3638381702397817</v>
      </c>
      <c r="X775" s="27">
        <f t="shared" si="211"/>
        <v>5.396367608704919</v>
      </c>
      <c r="Y775" s="27">
        <f t="shared" si="211"/>
        <v>5.4379574418624088</v>
      </c>
      <c r="Z775" s="27">
        <f t="shared" si="211"/>
        <v>5.4869454404583609</v>
      </c>
      <c r="AA775" s="27">
        <f t="shared" si="211"/>
        <v>5.5405093400211358</v>
      </c>
      <c r="AB775" s="27">
        <f t="shared" si="211"/>
        <v>5.5970694348623855</v>
      </c>
      <c r="AC775" s="27">
        <f t="shared" si="211"/>
        <v>5.6520829501212333</v>
      </c>
      <c r="AD775" s="27">
        <f t="shared" si="211"/>
        <v>5.7278621328095713</v>
      </c>
      <c r="AE775" s="27">
        <f t="shared" si="211"/>
        <v>5.8086304285708898</v>
      </c>
      <c r="AF775" s="27">
        <f t="shared" si="211"/>
        <v>5.8943694344234476</v>
      </c>
      <c r="AG775" s="27">
        <f t="shared" si="211"/>
        <v>5.9957157562256116</v>
      </c>
      <c r="AH775" s="27">
        <f t="shared" si="211"/>
        <v>6.0885147212172139</v>
      </c>
      <c r="AI775" s="27">
        <f t="shared" si="211"/>
        <v>6.193737522497603</v>
      </c>
      <c r="AJ775" s="27">
        <f t="shared" si="211"/>
        <v>6.3099936318591539</v>
      </c>
      <c r="AK775" s="27">
        <f t="shared" si="211"/>
        <v>6.4167041105400688</v>
      </c>
      <c r="AL775" s="27">
        <f t="shared" si="211"/>
        <v>6.5246629574302135</v>
      </c>
      <c r="AM775" s="27">
        <f t="shared" si="211"/>
        <v>6.6320511480139777</v>
      </c>
      <c r="AN775" s="27">
        <f t="shared" si="211"/>
        <v>6.755527296721481</v>
      </c>
      <c r="AO775" s="27">
        <f t="shared" si="211"/>
        <v>6.8696082133454697</v>
      </c>
      <c r="AP775" s="27">
        <f t="shared" si="211"/>
        <v>6.9843319054307971</v>
      </c>
      <c r="AQ775" s="27">
        <f t="shared" si="211"/>
        <v>7.1021442852932823</v>
      </c>
      <c r="AR775" s="27">
        <f t="shared" si="211"/>
        <v>7.2237212385094018</v>
      </c>
      <c r="AS775" s="27">
        <f t="shared" si="211"/>
        <v>7.3524477370748427</v>
      </c>
      <c r="AT775" s="27">
        <f t="shared" si="211"/>
        <v>7.3592473103348555</v>
      </c>
      <c r="AU775" s="27">
        <f t="shared" si="211"/>
        <v>7.3410637918136903</v>
      </c>
      <c r="AV775" s="27">
        <f t="shared" si="211"/>
        <v>7.3211493013508449</v>
      </c>
      <c r="AW775" s="27">
        <f t="shared" si="211"/>
        <v>7.2901505558898405</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1.8300977880312255</v>
      </c>
      <c r="M777" s="27">
        <f t="shared" si="211"/>
        <v>1.8309187348828151</v>
      </c>
      <c r="N777" s="27">
        <f t="shared" si="211"/>
        <v>1.8141094978660448</v>
      </c>
      <c r="O777" s="27">
        <f t="shared" si="211"/>
        <v>1.7866561368117297</v>
      </c>
      <c r="P777" s="27">
        <f t="shared" si="211"/>
        <v>1.7489975228040082</v>
      </c>
      <c r="Q777" s="27">
        <f t="shared" si="211"/>
        <v>1.721653192801009</v>
      </c>
      <c r="R777" s="27">
        <f t="shared" si="211"/>
        <v>1.6967284692901876</v>
      </c>
      <c r="S777" s="27">
        <f t="shared" si="211"/>
        <v>1.4981261490798357</v>
      </c>
      <c r="T777" s="27">
        <f t="shared" si="211"/>
        <v>1.5170711906378702</v>
      </c>
      <c r="U777" s="27">
        <f t="shared" si="211"/>
        <v>1.514656074238504</v>
      </c>
      <c r="V777" s="27">
        <f t="shared" si="211"/>
        <v>1.5071687495766388</v>
      </c>
      <c r="W777" s="27">
        <f t="shared" si="211"/>
        <v>1.5036791396317424</v>
      </c>
      <c r="X777" s="27">
        <f t="shared" si="211"/>
        <v>1.5055875970801837</v>
      </c>
      <c r="Y777" s="27">
        <f t="shared" si="211"/>
        <v>1.510361827763651</v>
      </c>
      <c r="Z777" s="27">
        <f t="shared" si="211"/>
        <v>1.5192553744544208</v>
      </c>
      <c r="AA777" s="27">
        <f t="shared" si="211"/>
        <v>1.5306113166979629</v>
      </c>
      <c r="AB777" s="27">
        <f t="shared" si="211"/>
        <v>1.5435021269900402</v>
      </c>
      <c r="AC777" s="27">
        <f t="shared" si="211"/>
        <v>1.5554947833745845</v>
      </c>
      <c r="AD777" s="27">
        <f t="shared" si="211"/>
        <v>1.5761713393306924</v>
      </c>
      <c r="AE777" s="27">
        <f t="shared" si="211"/>
        <v>1.5990231189454507</v>
      </c>
      <c r="AF777" s="27">
        <f t="shared" si="211"/>
        <v>1.6239561458547789</v>
      </c>
      <c r="AG777" s="27">
        <f t="shared" si="211"/>
        <v>1.656196579912576</v>
      </c>
      <c r="AH777" s="27">
        <f t="shared" si="211"/>
        <v>1.6835751841204845</v>
      </c>
      <c r="AI777" s="27">
        <f t="shared" si="211"/>
        <v>1.7144888544113861</v>
      </c>
      <c r="AJ777" s="27">
        <f t="shared" si="211"/>
        <v>1.7499736736602312</v>
      </c>
      <c r="AK777" s="27">
        <f t="shared" si="211"/>
        <v>1.7800516056467517</v>
      </c>
      <c r="AL777" s="27">
        <f t="shared" si="211"/>
        <v>1.8099754029871815</v>
      </c>
      <c r="AM777" s="27">
        <f t="shared" si="211"/>
        <v>1.838886780755973</v>
      </c>
      <c r="AN777" s="27">
        <f t="shared" si="211"/>
        <v>1.8724699813481924</v>
      </c>
      <c r="AO777" s="27">
        <f t="shared" si="211"/>
        <v>1.9008180318401502</v>
      </c>
      <c r="AP777" s="27">
        <f t="shared" si="211"/>
        <v>1.9286036487167406</v>
      </c>
      <c r="AQ777" s="27">
        <f t="shared" si="211"/>
        <v>1.9569095678441164</v>
      </c>
      <c r="AR777" s="27">
        <f t="shared" si="211"/>
        <v>1.9859906123663478</v>
      </c>
      <c r="AS777" s="27">
        <f t="shared" si="211"/>
        <v>2.0151015886626751</v>
      </c>
      <c r="AT777" s="27">
        <f t="shared" si="211"/>
        <v>1.9912114099696356</v>
      </c>
      <c r="AU777" s="27">
        <f t="shared" si="211"/>
        <v>1.9571549094483571</v>
      </c>
      <c r="AV777" s="27">
        <f t="shared" si="211"/>
        <v>1.9229785220375206</v>
      </c>
      <c r="AW777" s="27">
        <f t="shared" si="211"/>
        <v>1.8848553684818887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0.25358132281546897</v>
      </c>
      <c r="M778" s="27">
        <f t="shared" si="211"/>
        <v>0.25369507454499335</v>
      </c>
      <c r="N778" s="27">
        <f t="shared" si="211"/>
        <v>0.25136595935447842</v>
      </c>
      <c r="O778" s="27">
        <f t="shared" si="211"/>
        <v>0.24756197704412702</v>
      </c>
      <c r="P778" s="27">
        <f t="shared" si="211"/>
        <v>0.24234393830437845</v>
      </c>
      <c r="Q778" s="27">
        <f t="shared" si="211"/>
        <v>0.23855506351363695</v>
      </c>
      <c r="R778" s="27">
        <f t="shared" si="211"/>
        <v>0.23510145332951488</v>
      </c>
      <c r="S778" s="27">
        <f t="shared" si="211"/>
        <v>0.20758279317784045</v>
      </c>
      <c r="T778" s="27">
        <f t="shared" si="211"/>
        <v>0.21020784891557159</v>
      </c>
      <c r="U778" s="27">
        <f t="shared" si="211"/>
        <v>0.2098732064635071</v>
      </c>
      <c r="V778" s="27">
        <f t="shared" si="211"/>
        <v>0.20883575059392367</v>
      </c>
      <c r="W778" s="27">
        <f t="shared" si="211"/>
        <v>0.20835222457049252</v>
      </c>
      <c r="X778" s="27">
        <f t="shared" si="211"/>
        <v>0.20861666353516306</v>
      </c>
      <c r="Y778" s="27">
        <f t="shared" si="211"/>
        <v>0.20927818869521594</v>
      </c>
      <c r="Z778" s="27">
        <f t="shared" si="211"/>
        <v>0.21051049297377183</v>
      </c>
      <c r="AA778" s="27">
        <f t="shared" si="211"/>
        <v>0.21208399078070125</v>
      </c>
      <c r="AB778" s="27">
        <f t="shared" si="211"/>
        <v>0.21387016239809048</v>
      </c>
      <c r="AC778" s="27">
        <f t="shared" si="211"/>
        <v>0.2155318843508478</v>
      </c>
      <c r="AD778" s="27">
        <f t="shared" si="211"/>
        <v>0.21839686153671636</v>
      </c>
      <c r="AE778" s="27">
        <f t="shared" si="211"/>
        <v>0.22156324124674914</v>
      </c>
      <c r="AF778" s="27">
        <f t="shared" si="211"/>
        <v>0.22501800196325863</v>
      </c>
      <c r="AG778" s="27">
        <f t="shared" si="211"/>
        <v>0.22948528888638864</v>
      </c>
      <c r="AH778" s="27">
        <f t="shared" si="211"/>
        <v>0.23327891276664667</v>
      </c>
      <c r="AI778" s="27">
        <f t="shared" si="211"/>
        <v>0.23756236114668167</v>
      </c>
      <c r="AJ778" s="27">
        <f t="shared" si="211"/>
        <v>0.24247919535294019</v>
      </c>
      <c r="AK778" s="27">
        <f t="shared" si="211"/>
        <v>0.24664684247572086</v>
      </c>
      <c r="AL778" s="27">
        <f t="shared" si="211"/>
        <v>0.25079313245152118</v>
      </c>
      <c r="AM778" s="27">
        <f t="shared" si="211"/>
        <v>0.25479913992662712</v>
      </c>
      <c r="AN778" s="27">
        <f t="shared" si="211"/>
        <v>0.25945248276231986</v>
      </c>
      <c r="AO778" s="27">
        <f t="shared" si="211"/>
        <v>0.2633804346947265</v>
      </c>
      <c r="AP778" s="27">
        <f t="shared" si="211"/>
        <v>0.26723045491161851</v>
      </c>
      <c r="AQ778" s="27">
        <f t="shared" ref="AQ778:AW778" si="212">AQ1392</f>
        <v>0.27115256905369906</v>
      </c>
      <c r="AR778" s="27">
        <f t="shared" si="212"/>
        <v>0.27518208582981413</v>
      </c>
      <c r="AS778" s="27">
        <f t="shared" si="212"/>
        <v>0.27921575000117721</v>
      </c>
      <c r="AT778" s="27">
        <f t="shared" si="212"/>
        <v>0.27590548802780152</v>
      </c>
      <c r="AU778" s="27">
        <f t="shared" si="212"/>
        <v>0.27118656398498192</v>
      </c>
      <c r="AV778" s="27">
        <f t="shared" si="212"/>
        <v>0.26645102821996847</v>
      </c>
      <c r="AW778" s="27">
        <f t="shared" si="212"/>
        <v>0.26116862212573771</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7.5131092090175455</v>
      </c>
      <c r="P779" s="93">
        <f>IF('Net zero activities &amp; levers'!$C$10="Off",'Activity data'!AI5*EF!$H18*kgtoGg,IF('Net zero activities &amp; levers'!$C$10="On",'Net zero Activity data'!AI5*'Net zero supporting data'!G190*kgtoGg,"ERROR"))</f>
        <v>7.5251923679492423</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7.3545861283831604</v>
      </c>
      <c r="T779" s="93">
        <f>IF('Net zero activities &amp; levers'!$C$10="Off",'Activity data'!AM5*EF!$H18*kgtoGg,IF('Net zero activities &amp; levers'!$C$10="On",'Net zero Activity data'!AM5*'Net zero supporting data'!K190*kgtoGg,"ERROR"))</f>
        <v>7.4319208106653187</v>
      </c>
      <c r="U779" s="93">
        <f>IF('Net zero activities &amp; levers'!$C$10="Off",'Activity data'!AN5*EF!$H18*kgtoGg,IF('Net zero activities &amp; levers'!$C$10="On",'Net zero Activity data'!AN5*'Net zero supporting data'!L190*kgtoGg,"ERROR"))</f>
        <v>7.4786665088648778</v>
      </c>
      <c r="V779" s="93">
        <f>IF('Net zero activities &amp; levers'!$C$10="Off",'Activity data'!AO5*EF!$H18*kgtoGg,IF('Net zero activities &amp; levers'!$C$10="On",'Net zero Activity data'!AO5*'Net zero supporting data'!M190*kgtoGg,"ERROR"))</f>
        <v>7.5186809140650803</v>
      </c>
      <c r="W779" s="93">
        <f>IF('Net zero activities &amp; levers'!$C$10="Off",'Activity data'!AP5*EF!$H18*kgtoGg,IF('Net zero activities &amp; levers'!$C$10="On",'Net zero Activity data'!AP5*'Net zero supporting data'!N190*kgtoGg,"ERROR"))</f>
        <v>7.5660014009486476</v>
      </c>
      <c r="X779" s="93">
        <f>IF('Net zero activities &amp; levers'!$C$10="Off",'Activity data'!AQ5*EF!$H18*kgtoGg,IF('Net zero activities &amp; levers'!$C$10="On",'Net zero Activity data'!AQ5*'Net zero supporting data'!O190*kgtoGg,"ERROR"))</f>
        <v>7.6231849108818368</v>
      </c>
      <c r="Y779" s="93">
        <f>IF('Net zero activities &amp; levers'!$C$10="Off",'Activity data'!AR5*EF!$H18*kgtoGg,IF('Net zero activities &amp; levers'!$C$10="On",'Net zero Activity data'!AR5*'Net zero supporting data'!P190*kgtoGg,"ERROR"))</f>
        <v>7.6804691876753424</v>
      </c>
      <c r="Z779" s="93">
        <f>IF('Net zero activities &amp; levers'!$C$10="Off",'Activity data'!AS5*EF!$H18*kgtoGg,IF('Net zero activities &amp; levers'!$C$10="On",'Net zero Activity data'!AS5*'Net zero supporting data'!Q190*kgtoGg,"ERROR"))</f>
        <v>7.7460946483538748</v>
      </c>
      <c r="AA779" s="93">
        <f>IF('Net zero activities &amp; levers'!$C$10="Off",'Activity data'!AT5*EF!$H18*kgtoGg,IF('Net zero activities &amp; levers'!$C$10="On",'Net zero Activity data'!AT5*'Net zero supporting data'!R190*kgtoGg,"ERROR"))</f>
        <v>7.8175626193694123</v>
      </c>
      <c r="AB779" s="93">
        <f>IF('Net zero activities &amp; levers'!$C$10="Off",'Activity data'!AU5*EF!$H18*kgtoGg,IF('Net zero activities &amp; levers'!$C$10="On",'Net zero Activity data'!AU5*'Net zero supporting data'!S190*kgtoGg,"ERROR"))</f>
        <v>7.8934652081971901</v>
      </c>
      <c r="AC779" s="93">
        <f>IF('Net zero activities &amp; levers'!$C$10="Off",'Activity data'!AV5*EF!$H18*kgtoGg,IF('Net zero activities &amp; levers'!$C$10="On",'Net zero Activity data'!AV5*'Net zero supporting data'!T190*kgtoGg,"ERROR"))</f>
        <v>7.9696565668771848</v>
      </c>
      <c r="AD779" s="93">
        <f>IF('Net zero activities &amp; levers'!$C$10="Off",'Activity data'!AW5*EF!$H18*kgtoGg,IF('Net zero activities &amp; levers'!$C$10="On",'Net zero Activity data'!AW5*'Net zero supporting data'!U190*kgtoGg,"ERROR"))</f>
        <v>8.0583188590390158</v>
      </c>
      <c r="AE779" s="93">
        <f>IF('Net zero activities &amp; levers'!$C$10="Off",'Activity data'!AX5*EF!$H18*kgtoGg,IF('Net zero activities &amp; levers'!$C$10="On",'Net zero Activity data'!AX5*'Net zero supporting data'!V190*kgtoGg,"ERROR"))</f>
        <v>8.153191031891609</v>
      </c>
      <c r="AF779" s="93">
        <f>IF('Net zero activities &amp; levers'!$C$10="Off",'Activity data'!AY5*EF!$H18*kgtoGg,IF('Net zero activities &amp; levers'!$C$10="On",'Net zero Activity data'!AY5*'Net zero supporting data'!W190*kgtoGg,"ERROR"))</f>
        <v>8.2543024705569152</v>
      </c>
      <c r="AG779" s="93">
        <f>IF('Net zero activities &amp; levers'!$C$10="Off",'Activity data'!AZ5*EF!$H18*kgtoGg,IF('Net zero activities &amp; levers'!$C$10="On",'Net zero Activity data'!AZ5*'Net zero supporting data'!X190*kgtoGg,"ERROR"))</f>
        <v>8.3716215959433935</v>
      </c>
      <c r="AH779" s="93">
        <f>IF('Net zero activities &amp; levers'!$C$10="Off",'Activity data'!BA5*EF!$H18*kgtoGg,IF('Net zero activities &amp; levers'!$C$10="On",'Net zero Activity data'!BA5*'Net zero supporting data'!Y190*kgtoGg,"ERROR"))</f>
        <v>8.4827190446094427</v>
      </c>
      <c r="AI779" s="93">
        <f>IF('Net zero activities &amp; levers'!$C$10="Off",'Activity data'!BB5*EF!$H18*kgtoGg,IF('Net zero activities &amp; levers'!$C$10="On",'Net zero Activity data'!BB5*'Net zero supporting data'!Z190*kgtoGg,"ERROR"))</f>
        <v>8.598812123936737</v>
      </c>
      <c r="AJ779" s="93">
        <f>IF('Net zero activities &amp; levers'!$C$10="Off",'Activity data'!BC5*EF!$H18*kgtoGg,IF('Net zero activities &amp; levers'!$C$10="On",'Net zero Activity data'!BC5*'Net zero supporting data'!AA190*kgtoGg,"ERROR"))</f>
        <v>8.726821281139344</v>
      </c>
      <c r="AK779" s="93">
        <f>IF('Net zero activities &amp; levers'!$C$10="Off",'Activity data'!BD5*EF!$H18*kgtoGg,IF('Net zero activities &amp; levers'!$C$10="On",'Net zero Activity data'!BD5*'Net zero supporting data'!AB190*kgtoGg,"ERROR"))</f>
        <v>8.8473810210435584</v>
      </c>
      <c r="AL779" s="93">
        <f>IF('Net zero activities &amp; levers'!$C$10="Off",'Activity data'!BE5*EF!$H18*kgtoGg,IF('Net zero activities &amp; levers'!$C$10="On",'Net zero Activity data'!BE5*'Net zero supporting data'!AC190*kgtoGg,"ERROR"))</f>
        <v>8.9706482832709469</v>
      </c>
      <c r="AM779" s="93">
        <f>IF('Net zero activities &amp; levers'!$C$10="Off",'Activity data'!BF5*EF!$H18*kgtoGg,IF('Net zero activities &amp; levers'!$C$10="On",'Net zero Activity data'!BF5*'Net zero supporting data'!AD190*kgtoGg,"ERROR"))</f>
        <v>9.0949036332095492</v>
      </c>
      <c r="AN779" s="93">
        <f>IF('Net zero activities &amp; levers'!$C$10="Off",'Activity data'!BG5*EF!$H18*kgtoGg,IF('Net zero activities &amp; levers'!$C$10="On",'Net zero Activity data'!BG5*'Net zero supporting data'!AE190*kgtoGg,"ERROR"))</f>
        <v>9.2276624574361712</v>
      </c>
      <c r="AO779" s="93">
        <f>IF('Net zero activities &amp; levers'!$C$10="Off",'Activity data'!BH5*EF!$H18*kgtoGg,IF('Net zero activities &amp; levers'!$C$10="On",'Net zero Activity data'!BH5*'Net zero supporting data'!AF190*kgtoGg,"ERROR"))</f>
        <v>9.3527507069244837</v>
      </c>
      <c r="AP779" s="93">
        <f>IF('Net zero activities &amp; levers'!$C$10="Off",'Activity data'!BI5*EF!$H18*kgtoGg,IF('Net zero activities &amp; levers'!$C$10="On",'Net zero Activity data'!BI5*'Net zero supporting data'!AG190*kgtoGg,"ERROR"))</f>
        <v>9.4797459075971382</v>
      </c>
      <c r="AQ779" s="93">
        <f>IF('Net zero activities &amp; levers'!$C$10="Off",'Activity data'!BJ5*EF!$H18*kgtoGg,IF('Net zero activities &amp; levers'!$C$10="On",'Net zero Activity data'!BJ5*'Net zero supporting data'!AH190*kgtoGg,"ERROR"))</f>
        <v>9.6110139593304549</v>
      </c>
      <c r="AR779" s="93">
        <f>IF('Net zero activities &amp; levers'!$C$10="Off",'Activity data'!BK5*EF!$H18*kgtoGg,IF('Net zero activities &amp; levers'!$C$10="On",'Net zero Activity data'!BK5*'Net zero supporting data'!AI190*kgtoGg,"ERROR"))</f>
        <v>9.7472377960546694</v>
      </c>
      <c r="AS779" s="93">
        <f>IF('Net zero activities &amp; levers'!$C$10="Off",'Activity data'!BL5*EF!$H18*kgtoGg,IF('Net zero activities &amp; levers'!$C$10="On",'Net zero Activity data'!BL5*'Net zero supporting data'!AJ190*kgtoGg,"ERROR"))</f>
        <v>9.882585224626105</v>
      </c>
      <c r="AT779" s="93">
        <f>IF('Net zero activities &amp; levers'!$C$10="Off",'Activity data'!BM5*EF!$H18*kgtoGg,IF('Net zero activities &amp; levers'!$C$10="On",'Net zero Activity data'!BM5*'Net zero supporting data'!AK190*kgtoGg,"ERROR"))</f>
        <v>9.9006343052918346</v>
      </c>
      <c r="AU779" s="93">
        <f>IF('Net zero activities &amp; levers'!$C$10="Off",'Activity data'!BN5*EF!$H18*kgtoGg,IF('Net zero activities &amp; levers'!$C$10="On",'Net zero Activity data'!BN5*'Net zero supporting data'!AL190*kgtoGg,"ERROR"))</f>
        <v>9.8949744116093381</v>
      </c>
      <c r="AV779" s="93">
        <f>IF('Net zero activities &amp; levers'!$C$10="Off",'Activity data'!BO5*EF!$H18*kgtoGg,IF('Net zero activities &amp; levers'!$C$10="On",'Net zero Activity data'!BO5*'Net zero supporting data'!AM190*kgtoGg,"ERROR"))</f>
        <v>9.8881041992192689</v>
      </c>
      <c r="AW779" s="93">
        <f>IF('Net zero activities &amp; levers'!$C$10="Off",'Activity data'!BP5*EF!$H18*kgtoGg,IF('Net zero activities &amp; levers'!$C$10="On",'Net zero Activity data'!BP5*'Net zero supporting data'!AN190*kgtoGg,"ERROR"))</f>
        <v>9.870857576580633</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2.1405410097083362</v>
      </c>
      <c r="P780" s="93">
        <f>IF('Net zero activities &amp; levers'!$C$10="Off",'Activity data'!AI6*EF!$H19*kgtoGg,IF('Net zero activities &amp; levers'!$C$10="On",'Net zero Activity data'!AI6*'Net zero supporting data'!G191*kgtoGg,"ERROR"))</f>
        <v>2.1439835920667925</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2.0953765983251063</v>
      </c>
      <c r="T780" s="93">
        <f>IF('Net zero activities &amp; levers'!$C$10="Off",'Activity data'!AM6*EF!$H19*kgtoGg,IF('Net zero activities &amp; levers'!$C$10="On",'Net zero Activity data'!AM6*'Net zero supporting data'!K191*kgtoGg,"ERROR"))</f>
        <v>2.1174098277501541</v>
      </c>
      <c r="U780" s="93">
        <f>IF('Net zero activities &amp; levers'!$C$10="Off",'Activity data'!AN6*EF!$H19*kgtoGg,IF('Net zero activities &amp; levers'!$C$10="On",'Net zero Activity data'!AN6*'Net zero supporting data'!L191*kgtoGg,"ERROR"))</f>
        <v>2.1307280268126019</v>
      </c>
      <c r="V780" s="93">
        <f>IF('Net zero activities &amp; levers'!$C$10="Off",'Activity data'!AO6*EF!$H19*kgtoGg,IF('Net zero activities &amp; levers'!$C$10="On",'Net zero Activity data'!AO6*'Net zero supporting data'!M191*kgtoGg,"ERROR"))</f>
        <v>2.1421284301512511</v>
      </c>
      <c r="W780" s="93">
        <f>IF('Net zero activities &amp; levers'!$C$10="Off",'Activity data'!AP6*EF!$H19*kgtoGg,IF('Net zero activities &amp; levers'!$C$10="On",'Net zero Activity data'!AP6*'Net zero supporting data'!N191*kgtoGg,"ERROR"))</f>
        <v>2.1556103908090396</v>
      </c>
      <c r="X780" s="93">
        <f>IF('Net zero activities &amp; levers'!$C$10="Off",'Activity data'!AQ6*EF!$H19*kgtoGg,IF('Net zero activities &amp; levers'!$C$10="On",'Net zero Activity data'!AQ6*'Net zero supporting data'!O191*kgtoGg,"ERROR"))</f>
        <v>2.1719024005064549</v>
      </c>
      <c r="Y780" s="93">
        <f>IF('Net zero activities &amp; levers'!$C$10="Off",'Activity data'!AR6*EF!$H19*kgtoGg,IF('Net zero activities &amp; levers'!$C$10="On",'Net zero Activity data'!AR6*'Net zero supporting data'!P191*kgtoGg,"ERROR"))</f>
        <v>2.1882231194360839</v>
      </c>
      <c r="Z780" s="93">
        <f>IF('Net zero activities &amp; levers'!$C$10="Off",'Activity data'!AS6*EF!$H19*kgtoGg,IF('Net zero activities &amp; levers'!$C$10="On",'Net zero Activity data'!AS6*'Net zero supporting data'!Q191*kgtoGg,"ERROR"))</f>
        <v>2.2069203040443948</v>
      </c>
      <c r="AA780" s="93">
        <f>IF('Net zero activities &amp; levers'!$C$10="Off",'Activity data'!AT6*EF!$H19*kgtoGg,IF('Net zero activities &amp; levers'!$C$10="On",'Net zero Activity data'!AT6*'Net zero supporting data'!R191*kgtoGg,"ERROR"))</f>
        <v>2.2272820635481416</v>
      </c>
      <c r="AB780" s="93">
        <f>IF('Net zero activities &amp; levers'!$C$10="Off",'Activity data'!AU6*EF!$H19*kgtoGg,IF('Net zero activities &amp; levers'!$C$10="On",'Net zero Activity data'!AU6*'Net zero supporting data'!S191*kgtoGg,"ERROR"))</f>
        <v>2.2489072788363589</v>
      </c>
      <c r="AC780" s="93">
        <f>IF('Net zero activities &amp; levers'!$C$10="Off",'Activity data'!AV6*EF!$H19*kgtoGg,IF('Net zero activities &amp; levers'!$C$10="On",'Net zero Activity data'!AV6*'Net zero supporting data'!T191*kgtoGg,"ERROR"))</f>
        <v>2.2706147668153935</v>
      </c>
      <c r="AD780" s="93">
        <f>IF('Net zero activities &amp; levers'!$C$10="Off",'Activity data'!AW6*EF!$H19*kgtoGg,IF('Net zero activities &amp; levers'!$C$10="On",'Net zero Activity data'!AW6*'Net zero supporting data'!U191*kgtoGg,"ERROR"))</f>
        <v>2.2958753170226704</v>
      </c>
      <c r="AE780" s="93">
        <f>IF('Net zero activities &amp; levers'!$C$10="Off",'Activity data'!AX6*EF!$H19*kgtoGg,IF('Net zero activities &amp; levers'!$C$10="On",'Net zero Activity data'!AX6*'Net zero supporting data'!V191*kgtoGg,"ERROR"))</f>
        <v>2.3229051086870016</v>
      </c>
      <c r="AF780" s="93">
        <f>IF('Net zero activities &amp; levers'!$C$10="Off",'Activity data'!AY6*EF!$H19*kgtoGg,IF('Net zero activities &amp; levers'!$C$10="On",'Net zero Activity data'!AY6*'Net zero supporting data'!W191*kgtoGg,"ERROR"))</f>
        <v>2.3517125138494244</v>
      </c>
      <c r="AG780" s="93">
        <f>IF('Net zero activities &amp; levers'!$C$10="Off",'Activity data'!AZ6*EF!$H19*kgtoGg,IF('Net zero activities &amp; levers'!$C$10="On",'Net zero Activity data'!AZ6*'Net zero supporting data'!X191*kgtoGg,"ERROR"))</f>
        <v>2.3851376101878961</v>
      </c>
      <c r="AH780" s="93">
        <f>IF('Net zero activities &amp; levers'!$C$10="Off",'Activity data'!BA6*EF!$H19*kgtoGg,IF('Net zero activities &amp; levers'!$C$10="On",'Net zero Activity data'!BA6*'Net zero supporting data'!Y191*kgtoGg,"ERROR"))</f>
        <v>2.4167901042922302</v>
      </c>
      <c r="AI780" s="93">
        <f>IF('Net zero activities &amp; levers'!$C$10="Off",'Activity data'!BB6*EF!$H19*kgtoGg,IF('Net zero activities &amp; levers'!$C$10="On",'Net zero Activity data'!BB6*'Net zero supporting data'!Z191*kgtoGg,"ERROR"))</f>
        <v>2.449865890937942</v>
      </c>
      <c r="AJ780" s="93">
        <f>IF('Net zero activities &amp; levers'!$C$10="Off",'Activity data'!BC6*EF!$H19*kgtoGg,IF('Net zero activities &amp; levers'!$C$10="On",'Net zero Activity data'!BC6*'Net zero supporting data'!AA191*kgtoGg,"ERROR"))</f>
        <v>2.4863366572994243</v>
      </c>
      <c r="AK780" s="93">
        <f>IF('Net zero activities &amp; levers'!$C$10="Off",'Activity data'!BD6*EF!$H19*kgtoGg,IF('Net zero activities &amp; levers'!$C$10="On",'Net zero Activity data'!BD6*'Net zero supporting data'!AB191*kgtoGg,"ERROR"))</f>
        <v>2.5206850289529346</v>
      </c>
      <c r="AL780" s="93">
        <f>IF('Net zero activities &amp; levers'!$C$10="Off",'Activity data'!BE6*EF!$H19*kgtoGg,IF('Net zero activities &amp; levers'!$C$10="On",'Net zero Activity data'!BE6*'Net zero supporting data'!AC191*kgtoGg,"ERROR"))</f>
        <v>2.5558047939678636</v>
      </c>
      <c r="AM780" s="93">
        <f>IF('Net zero activities &amp; levers'!$C$10="Off",'Activity data'!BF6*EF!$H19*kgtoGg,IF('Net zero activities &amp; levers'!$C$10="On",'Net zero Activity data'!BF6*'Net zero supporting data'!AD191*kgtoGg,"ERROR"))</f>
        <v>2.5912060725623505</v>
      </c>
      <c r="AN780" s="93">
        <f>IF('Net zero activities &amp; levers'!$C$10="Off",'Activity data'!BG6*EF!$H19*kgtoGg,IF('Net zero activities &amp; levers'!$C$10="On",'Net zero Activity data'!BG6*'Net zero supporting data'!AE191*kgtoGg,"ERROR"))</f>
        <v>2.6290300545852219</v>
      </c>
      <c r="AO780" s="93">
        <f>IF('Net zero activities &amp; levers'!$C$10="Off",'Activity data'!BH6*EF!$H19*kgtoGg,IF('Net zero activities &amp; levers'!$C$10="On",'Net zero Activity data'!BH6*'Net zero supporting data'!AF191*kgtoGg,"ERROR"))</f>
        <v>2.6646686324912885</v>
      </c>
      <c r="AP780" s="93">
        <f>IF('Net zero activities &amp; levers'!$C$10="Off",'Activity data'!BI6*EF!$H19*kgtoGg,IF('Net zero activities &amp; levers'!$C$10="On",'Net zero Activity data'!BI6*'Net zero supporting data'!AG191*kgtoGg,"ERROR"))</f>
        <v>2.7008505150532622</v>
      </c>
      <c r="AQ780" s="93">
        <f>IF('Net zero activities &amp; levers'!$C$10="Off",'Activity data'!BJ6*EF!$H19*kgtoGg,IF('Net zero activities &amp; levers'!$C$10="On",'Net zero Activity data'!BJ6*'Net zero supporting data'!AH191*kgtoGg,"ERROR"))</f>
        <v>2.7382497648422079</v>
      </c>
      <c r="AR780" s="93">
        <f>IF('Net zero activities &amp; levers'!$C$10="Off",'Activity data'!BK6*EF!$H19*kgtoGg,IF('Net zero activities &amp; levers'!$C$10="On",'Net zero Activity data'!BK6*'Net zero supporting data'!AI191*kgtoGg,"ERROR"))</f>
        <v>2.7770609548430158</v>
      </c>
      <c r="AS780" s="93">
        <f>IF('Net zero activities &amp; levers'!$C$10="Off",'Activity data'!BL6*EF!$H19*kgtoGg,IF('Net zero activities &amp; levers'!$C$10="On",'Net zero Activity data'!BL6*'Net zero supporting data'!AJ191*kgtoGg,"ERROR"))</f>
        <v>2.8156224496057964</v>
      </c>
      <c r="AT780" s="93">
        <f>IF('Net zero activities &amp; levers'!$C$10="Off",'Activity data'!BM6*EF!$H19*kgtoGg,IF('Net zero activities &amp; levers'!$C$10="On",'Net zero Activity data'!BM6*'Net zero supporting data'!AK191*kgtoGg,"ERROR"))</f>
        <v>2.8207647676897869</v>
      </c>
      <c r="AU780" s="93">
        <f>IF('Net zero activities &amp; levers'!$C$10="Off",'Activity data'!BN6*EF!$H19*kgtoGg,IF('Net zero activities &amp; levers'!$C$10="On",'Net zero Activity data'!BN6*'Net zero supporting data'!AL191*kgtoGg,"ERROR"))</f>
        <v>2.8191522216451439</v>
      </c>
      <c r="AV780" s="93">
        <f>IF('Net zero activities &amp; levers'!$C$10="Off",'Activity data'!BO6*EF!$H19*kgtoGg,IF('Net zero activities &amp; levers'!$C$10="On",'Net zero Activity data'!BO6*'Net zero supporting data'!AM191*kgtoGg,"ERROR"))</f>
        <v>2.8171948467478511</v>
      </c>
      <c r="AW780" s="93">
        <f>IF('Net zero activities &amp; levers'!$C$10="Off",'Activity data'!BP6*EF!$H19*kgtoGg,IF('Net zero activities &amp; levers'!$C$10="On",'Net zero Activity data'!BP6*'Net zero supporting data'!AN191*kgtoGg,"ERROR"))</f>
        <v>2.8122811549579518</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0.43500213637199753</v>
      </c>
      <c r="M781" s="27">
        <f t="shared" si="213"/>
        <v>0.43843338143569016</v>
      </c>
      <c r="N781" s="27">
        <f t="shared" si="213"/>
        <v>0.44063832189202168</v>
      </c>
      <c r="O781" s="27">
        <f t="shared" si="213"/>
        <v>0.44210351490980404</v>
      </c>
      <c r="P781" s="27">
        <f t="shared" si="213"/>
        <v>0.44281453971808249</v>
      </c>
      <c r="Q781" s="27">
        <f t="shared" si="213"/>
        <v>0.44438545813589125</v>
      </c>
      <c r="R781" s="27">
        <f t="shared" si="213"/>
        <v>0.44618756541973903</v>
      </c>
      <c r="S781" s="27">
        <f t="shared" si="213"/>
        <v>0.4327753380933837</v>
      </c>
      <c r="T781" s="27">
        <f t="shared" si="213"/>
        <v>0.43732604192454033</v>
      </c>
      <c r="U781" s="27">
        <f t="shared" si="213"/>
        <v>0.44007675895872556</v>
      </c>
      <c r="V781" s="27">
        <f t="shared" si="213"/>
        <v>0.44243137789129761</v>
      </c>
      <c r="W781" s="27">
        <f t="shared" si="213"/>
        <v>0.44521591795273563</v>
      </c>
      <c r="X781" s="27">
        <f t="shared" si="213"/>
        <v>0.44858084052114444</v>
      </c>
      <c r="Y781" s="27">
        <f t="shared" si="213"/>
        <v>0.45195169264306995</v>
      </c>
      <c r="Z781" s="27">
        <f t="shared" si="213"/>
        <v>0.45581337573942793</v>
      </c>
      <c r="AA781" s="27">
        <f t="shared" si="213"/>
        <v>0.460018857160025</v>
      </c>
      <c r="AB781" s="27">
        <f t="shared" si="213"/>
        <v>0.46448529048049886</v>
      </c>
      <c r="AC781" s="27">
        <f t="shared" si="213"/>
        <v>0.46896871625550957</v>
      </c>
      <c r="AD781" s="27">
        <f t="shared" si="213"/>
        <v>0.474185985153672</v>
      </c>
      <c r="AE781" s="27">
        <f t="shared" si="213"/>
        <v>0.47976867002066687</v>
      </c>
      <c r="AF781" s="27">
        <f t="shared" si="213"/>
        <v>0.48571850000288863</v>
      </c>
      <c r="AG781" s="27">
        <f t="shared" si="213"/>
        <v>0.49262205966860634</v>
      </c>
      <c r="AH781" s="27">
        <f t="shared" si="213"/>
        <v>0.4991595092365988</v>
      </c>
      <c r="AI781" s="27">
        <f t="shared" si="213"/>
        <v>0.50599092310260463</v>
      </c>
      <c r="AJ781" s="27">
        <f t="shared" si="213"/>
        <v>0.5135235300121368</v>
      </c>
      <c r="AK781" s="27">
        <f t="shared" si="213"/>
        <v>0.52061778131149139</v>
      </c>
      <c r="AL781" s="27">
        <f t="shared" si="213"/>
        <v>0.52787135481720149</v>
      </c>
      <c r="AM781" s="27">
        <f t="shared" si="213"/>
        <v>0.53518307163455714</v>
      </c>
      <c r="AN781" s="27">
        <f t="shared" si="213"/>
        <v>0.54299516928854008</v>
      </c>
      <c r="AO781" s="27">
        <f t="shared" si="213"/>
        <v>0.55035589748164571</v>
      </c>
      <c r="AP781" s="27">
        <f t="shared" si="213"/>
        <v>0.55782883884747447</v>
      </c>
      <c r="AQ781" s="27">
        <f t="shared" si="213"/>
        <v>0.56555321306487649</v>
      </c>
      <c r="AR781" s="27">
        <f t="shared" si="213"/>
        <v>0.57356920689044089</v>
      </c>
      <c r="AS781" s="27">
        <f t="shared" si="213"/>
        <v>0.58153362910775885</v>
      </c>
      <c r="AT781" s="27">
        <f t="shared" si="213"/>
        <v>0.582595714295291</v>
      </c>
      <c r="AU781" s="27">
        <f t="shared" si="213"/>
        <v>0.58226266191691678</v>
      </c>
      <c r="AV781" s="27">
        <f t="shared" si="213"/>
        <v>0.58185838920353994</v>
      </c>
      <c r="AW781" s="27">
        <f t="shared" si="213"/>
        <v>0.58084352408222484</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9.4871637196006525E-2</v>
      </c>
      <c r="L782" s="27">
        <f t="shared" si="214"/>
        <v>9.4048845784615517E-2</v>
      </c>
      <c r="M782" s="27">
        <f t="shared" si="214"/>
        <v>9.3735634002294274E-2</v>
      </c>
      <c r="N782" s="27">
        <f t="shared" si="214"/>
        <v>9.2483917307495084E-2</v>
      </c>
      <c r="O782" s="27">
        <f t="shared" si="214"/>
        <v>9.0667019955957356E-2</v>
      </c>
      <c r="P782" s="27">
        <f t="shared" si="214"/>
        <v>8.8322512540543865E-2</v>
      </c>
      <c r="Q782" s="27">
        <f t="shared" si="214"/>
        <v>8.6473330972337878E-2</v>
      </c>
      <c r="R782" s="27">
        <f t="shared" si="214"/>
        <v>8.4723794986300296E-2</v>
      </c>
      <c r="S782" s="27">
        <f t="shared" si="214"/>
        <v>7.4532236521614198E-2</v>
      </c>
      <c r="T782" s="27">
        <f t="shared" si="214"/>
        <v>7.5742875433824242E-2</v>
      </c>
      <c r="U782" s="27">
        <f t="shared" si="214"/>
        <v>7.5904634878193322E-2</v>
      </c>
      <c r="V782" s="27">
        <f t="shared" si="214"/>
        <v>7.5806928443022642E-2</v>
      </c>
      <c r="W782" s="27">
        <f t="shared" si="214"/>
        <v>7.5892286397700501E-2</v>
      </c>
      <c r="X782" s="27">
        <f t="shared" si="214"/>
        <v>7.6230801465466153E-2</v>
      </c>
      <c r="Y782" s="27">
        <f t="shared" si="214"/>
        <v>7.6674051999384291E-2</v>
      </c>
      <c r="Z782" s="27">
        <f t="shared" si="214"/>
        <v>7.7311114077535645E-2</v>
      </c>
      <c r="AA782" s="27">
        <f t="shared" si="214"/>
        <v>7.8061746179112407E-2</v>
      </c>
      <c r="AB782" s="27">
        <f t="shared" si="214"/>
        <v>7.8881069094071346E-2</v>
      </c>
      <c r="AC782" s="27">
        <f t="shared" si="214"/>
        <v>7.964979879873213E-2</v>
      </c>
      <c r="AD782" s="27">
        <f t="shared" si="214"/>
        <v>8.0141559774788873E-2</v>
      </c>
      <c r="AE782" s="27">
        <f t="shared" si="214"/>
        <v>8.0702746634930239E-2</v>
      </c>
      <c r="AF782" s="27">
        <f t="shared" si="214"/>
        <v>8.132576279000861E-2</v>
      </c>
      <c r="AG782" s="27">
        <f t="shared" si="214"/>
        <v>8.2256887791167577E-2</v>
      </c>
      <c r="AH782" s="27">
        <f t="shared" si="214"/>
        <v>8.291061437514162E-2</v>
      </c>
      <c r="AI782" s="27">
        <f t="shared" si="214"/>
        <v>8.3669505250008477E-2</v>
      </c>
      <c r="AJ782" s="27">
        <f t="shared" si="214"/>
        <v>8.4593210984080028E-2</v>
      </c>
      <c r="AK782" s="27">
        <f t="shared" si="214"/>
        <v>8.5215240839078665E-2</v>
      </c>
      <c r="AL782" s="27">
        <f t="shared" si="214"/>
        <v>8.578106616446779E-2</v>
      </c>
      <c r="AM782" s="27">
        <f t="shared" si="214"/>
        <v>8.6251014191196393E-2</v>
      </c>
      <c r="AN782" s="27">
        <f t="shared" si="214"/>
        <v>8.7308980908068726E-2</v>
      </c>
      <c r="AO782" s="27">
        <f t="shared" si="214"/>
        <v>8.8102031734706404E-2</v>
      </c>
      <c r="AP782" s="27">
        <f t="shared" si="214"/>
        <v>8.8840817700634192E-2</v>
      </c>
      <c r="AQ782" s="27">
        <f t="shared" si="214"/>
        <v>8.9572867586300398E-2</v>
      </c>
      <c r="AR782" s="27">
        <f t="shared" si="214"/>
        <v>9.0308232928721505E-2</v>
      </c>
      <c r="AS782" s="27">
        <f t="shared" si="214"/>
        <v>9.1000814242625849E-2</v>
      </c>
      <c r="AT782" s="27">
        <f t="shared" si="214"/>
        <v>8.9367283067039061E-2</v>
      </c>
      <c r="AU782" s="27">
        <f t="shared" si="214"/>
        <v>8.7294816512801618E-2</v>
      </c>
      <c r="AV782" s="27">
        <f t="shared" si="214"/>
        <v>8.5221774923965918E-2</v>
      </c>
      <c r="AW782" s="27">
        <f t="shared" si="214"/>
        <v>8.298664847702153E-2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6.968944973410629E-2</v>
      </c>
      <c r="L783" s="27">
        <f t="shared" si="215"/>
        <v>6.9085055392441017E-2</v>
      </c>
      <c r="M783" s="27">
        <f t="shared" si="215"/>
        <v>6.8854980763127821E-2</v>
      </c>
      <c r="N783" s="27">
        <f t="shared" si="215"/>
        <v>6.7935512624264269E-2</v>
      </c>
      <c r="O783" s="27">
        <f t="shared" si="215"/>
        <v>6.6600882165738284E-2</v>
      </c>
      <c r="P783" s="27">
        <f t="shared" si="215"/>
        <v>6.4878687456057696E-2</v>
      </c>
      <c r="Q783" s="27">
        <f t="shared" si="215"/>
        <v>6.3520342119606055E-2</v>
      </c>
      <c r="R783" s="27">
        <f t="shared" si="215"/>
        <v>6.2235193009076005E-2</v>
      </c>
      <c r="S783" s="27">
        <f t="shared" si="215"/>
        <v>5.4748823822998088E-2</v>
      </c>
      <c r="T783" s="27">
        <f t="shared" si="215"/>
        <v>5.5638117632108908E-2</v>
      </c>
      <c r="U783" s="27">
        <f t="shared" si="215"/>
        <v>5.5756940570139218E-2</v>
      </c>
      <c r="V783" s="27">
        <f t="shared" si="215"/>
        <v>5.5685168775071965E-2</v>
      </c>
      <c r="W783" s="27">
        <f t="shared" si="215"/>
        <v>5.5747869800033094E-2</v>
      </c>
      <c r="X783" s="27">
        <f t="shared" si="215"/>
        <v>5.599653135470356E-2</v>
      </c>
      <c r="Y783" s="27">
        <f t="shared" si="215"/>
        <v>5.6322127989441549E-2</v>
      </c>
      <c r="Z783" s="27">
        <f t="shared" si="215"/>
        <v>5.6790091935094891E-2</v>
      </c>
      <c r="AA783" s="27">
        <f t="shared" si="215"/>
        <v>5.7341480523483673E-2</v>
      </c>
      <c r="AB783" s="27">
        <f t="shared" si="215"/>
        <v>5.7943327026670585E-2</v>
      </c>
      <c r="AC783" s="27">
        <f t="shared" si="215"/>
        <v>5.8508009493374417E-2</v>
      </c>
      <c r="AD783" s="27">
        <f t="shared" si="215"/>
        <v>5.8869240234563143E-2</v>
      </c>
      <c r="AE783" s="27">
        <f t="shared" si="215"/>
        <v>5.9281468848268432E-2</v>
      </c>
      <c r="AF783" s="27">
        <f t="shared" si="215"/>
        <v>5.9739115140733788E-2</v>
      </c>
      <c r="AG783" s="27">
        <f t="shared" si="215"/>
        <v>6.0423087620626544E-2</v>
      </c>
      <c r="AH783" s="27">
        <f t="shared" si="215"/>
        <v>6.0903292740514849E-2</v>
      </c>
      <c r="AI783" s="27">
        <f t="shared" si="215"/>
        <v>6.1460747940412383E-2</v>
      </c>
      <c r="AJ783" s="27">
        <f t="shared" si="215"/>
        <v>6.2139270481250258E-2</v>
      </c>
      <c r="AK783" s="27">
        <f t="shared" si="215"/>
        <v>6.2596192271515999E-2</v>
      </c>
      <c r="AL783" s="27">
        <f t="shared" si="215"/>
        <v>6.3011828142651272E-2</v>
      </c>
      <c r="AM783" s="27">
        <f t="shared" si="215"/>
        <v>6.3357035839643805E-2</v>
      </c>
      <c r="AN783" s="27">
        <f t="shared" si="215"/>
        <v>6.4134181892088374E-2</v>
      </c>
      <c r="AO783" s="27">
        <f t="shared" si="215"/>
        <v>6.4716729820563326E-2</v>
      </c>
      <c r="AP783" s="27">
        <f t="shared" si="215"/>
        <v>6.5259416644133331E-2</v>
      </c>
      <c r="AQ783" s="27">
        <f t="shared" si="215"/>
        <v>6.5797155374251307E-2</v>
      </c>
      <c r="AR783" s="27">
        <f t="shared" si="215"/>
        <v>6.6337329525151464E-2</v>
      </c>
      <c r="AS783" s="27">
        <f t="shared" si="215"/>
        <v>6.684607599657999E-2</v>
      </c>
      <c r="AT783" s="27">
        <f t="shared" si="215"/>
        <v>6.5646140039799211E-2</v>
      </c>
      <c r="AU783" s="27">
        <f t="shared" si="215"/>
        <v>6.412377721329128E-2</v>
      </c>
      <c r="AV783" s="27">
        <f t="shared" si="215"/>
        <v>6.2600991986096338E-2</v>
      </c>
      <c r="AW783" s="27">
        <f t="shared" si="215"/>
        <v>6.0959144783102562E-2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0.48695387967725967</v>
      </c>
      <c r="M784" s="93">
        <f>IF('Net zero activities &amp; levers'!$C$10="Off",'Activity data'!AF10*EF!$H23*kgtoGg,IF('Net zero activities &amp; levers'!$C$10="On",'Net zero Activity data'!AF10*'Net zero supporting data'!D192*kgtoGg,"ERROR"))</f>
        <v>0.50580611066616821</v>
      </c>
      <c r="N784" s="93">
        <f>IF('Net zero activities &amp; levers'!$C$10="Off",'Activity data'!AG10*EF!$H23*kgtoGg,IF('Net zero activities &amp; levers'!$C$10="On",'Net zero Activity data'!AG10*'Net zero supporting data'!E192*kgtoGg,"ERROR"))</f>
        <v>0.51986569055899423</v>
      </c>
      <c r="O784" s="93">
        <f>IF('Net zero activities &amp; levers'!$C$10="Off",'Activity data'!AH10*EF!$H23*kgtoGg,IF('Net zero activities &amp; levers'!$C$10="On",'Net zero Activity data'!AH10*'Net zero supporting data'!F192*kgtoGg,"ERROR"))</f>
        <v>0.53070826286138573</v>
      </c>
      <c r="P784" s="93">
        <f>IF('Net zero activities &amp; levers'!$C$10="Off",'Activity data'!AI10*EF!$H23*kgtoGg,IF('Net zero activities &amp; levers'!$C$10="On",'Net zero Activity data'!AI10*'Net zero supporting data'!G192*kgtoGg,"ERROR"))</f>
        <v>0.53817886796858139</v>
      </c>
      <c r="Q784" s="93">
        <f>IF('Net zero activities &amp; levers'!$C$10="Off",'Activity data'!AJ10*EF!$H23*kgtoGg,IF('Net zero activities &amp; levers'!$C$10="On",'Net zero Activity data'!AJ10*'Net zero supporting data'!H192*kgtoGg,"ERROR"))</f>
        <v>0.54837935702304763</v>
      </c>
      <c r="R784" s="93">
        <f>IF('Net zero activities &amp; levers'!$C$10="Off",'Activity data'!AK10*EF!$H23*kgtoGg,IF('Net zero activities &amp; levers'!$C$10="On",'Net zero Activity data'!AK10*'Net zero supporting data'!I192*kgtoGg,"ERROR"))</f>
        <v>0.5590724478102268</v>
      </c>
      <c r="S784" s="93">
        <f>IF('Net zero activities &amp; levers'!$C$10="Off",'Activity data'!AL10*EF!$H23*kgtoGg,IF('Net zero activities &amp; levers'!$C$10="On",'Net zero Activity data'!AL10*'Net zero supporting data'!J192*kgtoGg,"ERROR"))</f>
        <v>0.51169796682687108</v>
      </c>
      <c r="T784" s="93">
        <f>IF('Net zero activities &amp; levers'!$C$10="Off",'Activity data'!AM10*EF!$H23*kgtoGg,IF('Net zero activities &amp; levers'!$C$10="On",'Net zero Activity data'!AM10*'Net zero supporting data'!K192*kgtoGg,"ERROR"))</f>
        <v>0.5325379888835422</v>
      </c>
      <c r="U784" s="93">
        <f>IF('Net zero activities &amp; levers'!$C$10="Off",'Activity data'!AN10*EF!$H23*kgtoGg,IF('Net zero activities &amp; levers'!$C$10="On",'Net zero Activity data'!AN10*'Net zero supporting data'!L192*kgtoGg,"ERROR"))</f>
        <v>0.54635641265898882</v>
      </c>
      <c r="V784" s="93">
        <f>IF('Net zero activities &amp; levers'!$C$10="Off",'Activity data'!AO10*EF!$H23*kgtoGg,IF('Net zero activities &amp; levers'!$C$10="On",'Net zero Activity data'!AO10*'Net zero supporting data'!M192*kgtoGg,"ERROR"))</f>
        <v>0.55845406828956323</v>
      </c>
      <c r="W784" s="93">
        <f>IF('Net zero activities &amp; levers'!$C$10="Off",'Activity data'!AP10*EF!$H23*kgtoGg,IF('Net zero activities &amp; levers'!$C$10="On",'Net zero Activity data'!AP10*'Net zero supporting data'!N192*kgtoGg,"ERROR"))</f>
        <v>0.57204449891076126</v>
      </c>
      <c r="X784" s="93">
        <f>IF('Net zero activities &amp; levers'!$C$10="Off",'Activity data'!AQ10*EF!$H23*kgtoGg,IF('Net zero activities &amp; levers'!$C$10="On",'Net zero Activity data'!AQ10*'Net zero supporting data'!O192*kgtoGg,"ERROR"))</f>
        <v>0.58777208809358217</v>
      </c>
      <c r="Y784" s="93">
        <f>IF('Net zero activities &amp; levers'!$C$10="Off",'Activity data'!AR10*EF!$H23*kgtoGg,IF('Net zero activities &amp; levers'!$C$10="On",'Net zero Activity data'!AR10*'Net zero supporting data'!P192*kgtoGg,"ERROR"))</f>
        <v>0.60460927816492771</v>
      </c>
      <c r="Z784" s="93">
        <f>IF('Net zero activities &amp; levers'!$C$10="Off",'Activity data'!AS10*EF!$H23*kgtoGg,IF('Net zero activities &amp; levers'!$C$10="On",'Net zero Activity data'!AS10*'Net zero supporting data'!Q192*kgtoGg,"ERROR"))</f>
        <v>0.62334145248933948</v>
      </c>
      <c r="AA784" s="93">
        <f>IF('Net zero activities &amp; levers'!$C$10="Off",'Activity data'!AT10*EF!$H23*kgtoGg,IF('Net zero activities &amp; levers'!$C$10="On",'Net zero Activity data'!AT10*'Net zero supporting data'!R192*kgtoGg,"ERROR"))</f>
        <v>0.64342396041395933</v>
      </c>
      <c r="AB784" s="93">
        <f>IF('Net zero activities &amp; levers'!$C$10="Off",'Activity data'!AU10*EF!$H23*kgtoGg,IF('Net zero activities &amp; levers'!$C$10="On",'Net zero Activity data'!AU10*'Net zero supporting data'!S192*kgtoGg,"ERROR"))</f>
        <v>0.66455461770484803</v>
      </c>
      <c r="AC784" s="93">
        <f>IF('Net zero activities &amp; levers'!$C$10="Off",'Activity data'!AV10*EF!$H23*kgtoGg,IF('Net zero activities &amp; levers'!$C$10="On",'Net zero Activity data'!AV10*'Net zero supporting data'!T192*kgtoGg,"ERROR"))</f>
        <v>0.68575948234334294</v>
      </c>
      <c r="AD784" s="93">
        <f>IF('Net zero activities &amp; levers'!$C$10="Off",'Activity data'!AW10*EF!$H23*kgtoGg,IF('Net zero activities &amp; levers'!$C$10="On",'Net zero Activity data'!AW10*'Net zero supporting data'!U192*kgtoGg,"ERROR"))</f>
        <v>0.71287543837821099</v>
      </c>
      <c r="AE784" s="93">
        <f>IF('Net zero activities &amp; levers'!$C$10="Off",'Activity data'!AX10*EF!$H23*kgtoGg,IF('Net zero activities &amp; levers'!$C$10="On",'Net zero Activity data'!AX10*'Net zero supporting data'!V192*kgtoGg,"ERROR"))</f>
        <v>0.7417193725046457</v>
      </c>
      <c r="AF784" s="93">
        <f>IF('Net zero activities &amp; levers'!$C$10="Off",'Activity data'!AY10*EF!$H23*kgtoGg,IF('Net zero activities &amp; levers'!$C$10="On",'Net zero Activity data'!AY10*'Net zero supporting data'!W192*kgtoGg,"ERROR"))</f>
        <v>0.77234362236743315</v>
      </c>
      <c r="AG784" s="93">
        <f>IF('Net zero activities &amp; levers'!$C$10="Off",'Activity data'!AZ10*EF!$H23*kgtoGg,IF('Net zero activities &amp; levers'!$C$10="On",'Net zero Activity data'!AZ10*'Net zero supporting data'!X192*kgtoGg,"ERROR"))</f>
        <v>0.80729135132689867</v>
      </c>
      <c r="AH784" s="93">
        <f>IF('Net zero activities &amp; levers'!$C$10="Off",'Activity data'!BA10*EF!$H23*kgtoGg,IF('Net zero activities &amp; levers'!$C$10="On",'Net zero Activity data'!BA10*'Net zero supporting data'!Y192*kgtoGg,"ERROR"))</f>
        <v>0.84100198525996428</v>
      </c>
      <c r="AI784" s="93">
        <f>IF('Net zero activities &amp; levers'!$C$10="Off",'Activity data'!BB10*EF!$H23*kgtoGg,IF('Net zero activities &amp; levers'!$C$10="On",'Net zero Activity data'!BB10*'Net zero supporting data'!Z192*kgtoGg,"ERROR"))</f>
        <v>0.87729357775588912</v>
      </c>
      <c r="AJ784" s="93">
        <f>IF('Net zero activities &amp; levers'!$C$10="Off",'Activity data'!BC10*EF!$H23*kgtoGg,IF('Net zero activities &amp; levers'!$C$10="On",'Net zero Activity data'!BC10*'Net zero supporting data'!AA192*kgtoGg,"ERROR"))</f>
        <v>0.91701174068829661</v>
      </c>
      <c r="AK784" s="93">
        <f>IF('Net zero activities &amp; levers'!$C$10="Off",'Activity data'!BD10*EF!$H23*kgtoGg,IF('Net zero activities &amp; levers'!$C$10="On",'Net zero Activity data'!BD10*'Net zero supporting data'!AB192*kgtoGg,"ERROR"))</f>
        <v>0.95520794324489366</v>
      </c>
      <c r="AL784" s="93">
        <f>IF('Net zero activities &amp; levers'!$C$10="Off",'Activity data'!BE10*EF!$H23*kgtoGg,IF('Net zero activities &amp; levers'!$C$10="On",'Net zero Activity data'!BE10*'Net zero supporting data'!AC192*kgtoGg,"ERROR"))</f>
        <v>0.99449350898331523</v>
      </c>
      <c r="AM784" s="93">
        <f>IF('Net zero activities &amp; levers'!$C$10="Off",'Activity data'!BF10*EF!$H23*kgtoGg,IF('Net zero activities &amp; levers'!$C$10="On",'Net zero Activity data'!BF10*'Net zero supporting data'!AD192*kgtoGg,"ERROR"))</f>
        <v>1.0344329037460425</v>
      </c>
      <c r="AN784" s="93">
        <f>IF('Net zero activities &amp; levers'!$C$10="Off",'Activity data'!BG10*EF!$H23*kgtoGg,IF('Net zero activities &amp; levers'!$C$10="On",'Net zero Activity data'!BG10*'Net zero supporting data'!AE192*kgtoGg,"ERROR"))</f>
        <v>1.0766661756255453</v>
      </c>
      <c r="AO784" s="93">
        <f>IF('Net zero activities &amp; levers'!$C$10="Off",'Activity data'!BH10*EF!$H23*kgtoGg,IF('Net zero activities &amp; levers'!$C$10="On",'Net zero Activity data'!BH10*'Net zero supporting data'!AF192*kgtoGg,"ERROR"))</f>
        <v>1.1172061166332292</v>
      </c>
      <c r="AP784" s="93">
        <f>IF('Net zero activities &amp; levers'!$C$10="Off",'Activity data'!BI10*EF!$H23*kgtoGg,IF('Net zero activities &amp; levers'!$C$10="On",'Net zero Activity data'!BI10*'Net zero supporting data'!AG192*kgtoGg,"ERROR"))</f>
        <v>1.1585952153643599</v>
      </c>
      <c r="AQ784" s="93">
        <f>IF('Net zero activities &amp; levers'!$C$10="Off",'Activity data'!BJ10*EF!$H23*kgtoGg,IF('Net zero activities &amp; levers'!$C$10="On",'Net zero Activity data'!BJ10*'Net zero supporting data'!AH192*kgtoGg,"ERROR"))</f>
        <v>1.201487975498347</v>
      </c>
      <c r="AR784" s="93">
        <f>IF('Net zero activities &amp; levers'!$C$10="Off",'Activity data'!BK10*EF!$H23*kgtoGg,IF('Net zero activities &amp; levers'!$C$10="On",'Net zero Activity data'!BK10*'Net zero supporting data'!AI192*kgtoGg,"ERROR"))</f>
        <v>1.2460958696613949</v>
      </c>
      <c r="AS784" s="93">
        <f>IF('Net zero activities &amp; levers'!$C$10="Off",'Activity data'!BL10*EF!$H23*kgtoGg,IF('Net zero activities &amp; levers'!$C$10="On",'Net zero Activity data'!BL10*'Net zero supporting data'!AJ192*kgtoGg,"ERROR"))</f>
        <v>1.2918539906518716</v>
      </c>
      <c r="AT784" s="93">
        <f>IF('Net zero activities &amp; levers'!$C$10="Off",'Activity data'!BM10*EF!$H23*kgtoGg,IF('Net zero activities &amp; levers'!$C$10="On",'Net zero Activity data'!BM10*'Net zero supporting data'!AK192*kgtoGg,"ERROR"))</f>
        <v>1.3054468368208498</v>
      </c>
      <c r="AU784" s="93">
        <f>IF('Net zero activities &amp; levers'!$C$10="Off",'Activity data'!BN10*EF!$H23*kgtoGg,IF('Net zero activities &amp; levers'!$C$10="On",'Net zero Activity data'!BN10*'Net zero supporting data'!AL192*kgtoGg,"ERROR"))</f>
        <v>1.3123681290561504</v>
      </c>
      <c r="AV784" s="93">
        <f>IF('Net zero activities &amp; levers'!$C$10="Off",'Activity data'!BO10*EF!$H23*kgtoGg,IF('Net zero activities &amp; levers'!$C$10="On",'Net zero Activity data'!BO10*'Net zero supporting data'!AM192*kgtoGg,"ERROR"))</f>
        <v>1.3188161369223268</v>
      </c>
      <c r="AW784" s="93">
        <f>IF('Net zero activities &amp; levers'!$C$10="Off",'Activity data'!BP10*EF!$H23*kgtoGg,IF('Net zero activities &amp; levers'!$C$10="On",'Net zero Activity data'!BP10*'Net zero supporting data'!AN192*kgtoGg,"ERROR"))</f>
        <v>1.3221908604573658</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3.677952184356148E-2</v>
      </c>
      <c r="T785" s="27">
        <f t="shared" si="216"/>
        <v>3.6834860219034628E-2</v>
      </c>
      <c r="U785" s="27">
        <f t="shared" si="216"/>
        <v>3.6896376631612285E-2</v>
      </c>
      <c r="V785" s="27">
        <f t="shared" si="216"/>
        <v>3.6965707972549396E-2</v>
      </c>
      <c r="W785" s="27">
        <f t="shared" si="216"/>
        <v>3.7043658540968798E-2</v>
      </c>
      <c r="X785" s="27">
        <f t="shared" si="216"/>
        <v>3.7130040360762007E-2</v>
      </c>
      <c r="Y785" s="27">
        <f t="shared" si="216"/>
        <v>3.7183149704801598E-2</v>
      </c>
      <c r="Z785" s="27">
        <f t="shared" si="216"/>
        <v>3.7243398425268893E-2</v>
      </c>
      <c r="AA785" s="27">
        <f t="shared" si="216"/>
        <v>3.731024170777434E-2</v>
      </c>
      <c r="AB785" s="27">
        <f t="shared" si="216"/>
        <v>3.7383266626162065E-2</v>
      </c>
      <c r="AC785" s="27">
        <f t="shared" si="216"/>
        <v>3.7461839315427355E-2</v>
      </c>
      <c r="AD785" s="27">
        <f t="shared" si="216"/>
        <v>3.751421839603386E-2</v>
      </c>
      <c r="AE785" s="27">
        <f t="shared" si="216"/>
        <v>3.7571937103938628E-2</v>
      </c>
      <c r="AF785" s="27">
        <f t="shared" si="216"/>
        <v>3.7634795424894132E-2</v>
      </c>
      <c r="AG785" s="27">
        <f t="shared" si="216"/>
        <v>3.7703515641667906E-2</v>
      </c>
      <c r="AH785" s="27">
        <f t="shared" si="216"/>
        <v>3.7775887703186586E-2</v>
      </c>
      <c r="AI785" s="27">
        <f t="shared" si="216"/>
        <v>3.7821975285738392E-2</v>
      </c>
      <c r="AJ785" s="27">
        <f t="shared" si="216"/>
        <v>3.787282708585004E-2</v>
      </c>
      <c r="AK785" s="27">
        <f t="shared" si="216"/>
        <v>3.7926542543058335E-2</v>
      </c>
      <c r="AL785" s="27">
        <f t="shared" si="216"/>
        <v>3.7983917088643106E-2</v>
      </c>
      <c r="AM785" s="27">
        <f t="shared" si="216"/>
        <v>3.8044675703025055E-2</v>
      </c>
      <c r="AN785" s="27">
        <f t="shared" si="216"/>
        <v>3.808070756949597E-2</v>
      </c>
      <c r="AO785" s="27">
        <f t="shared" si="216"/>
        <v>3.8118944366269662E-2</v>
      </c>
      <c r="AP785" s="27">
        <f t="shared" si="216"/>
        <v>3.8160155502344681E-2</v>
      </c>
      <c r="AQ785" s="27">
        <f t="shared" si="216"/>
        <v>3.8204461659089209E-2</v>
      </c>
      <c r="AR785" s="27">
        <f t="shared" si="216"/>
        <v>3.8251836865412295E-2</v>
      </c>
      <c r="AS785" s="27">
        <f t="shared" si="216"/>
        <v>3.8272701128160079E-2</v>
      </c>
      <c r="AT785" s="27">
        <f t="shared" si="216"/>
        <v>3.82852404134746E-2</v>
      </c>
      <c r="AU785" s="27">
        <f t="shared" si="216"/>
        <v>3.8297878043177927E-2</v>
      </c>
      <c r="AV785" s="27">
        <f t="shared" si="216"/>
        <v>3.8312584557463551E-2</v>
      </c>
      <c r="AW785" s="27">
        <f t="shared" si="216"/>
        <v>3.8328460211067915E-2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4.2003967051393596E-3</v>
      </c>
      <c r="T786" s="27">
        <f t="shared" si="217"/>
        <v>4.2067166113902849E-3</v>
      </c>
      <c r="U786" s="27">
        <f t="shared" si="217"/>
        <v>4.2137420789263294E-3</v>
      </c>
      <c r="V786" s="27">
        <f t="shared" si="217"/>
        <v>4.2216600485310944E-3</v>
      </c>
      <c r="W786" s="27">
        <f t="shared" si="217"/>
        <v>4.2305623749981239E-3</v>
      </c>
      <c r="X786" s="27">
        <f t="shared" si="217"/>
        <v>4.2404275905598334E-3</v>
      </c>
      <c r="Y786" s="27">
        <f t="shared" si="217"/>
        <v>4.2464929307963074E-3</v>
      </c>
      <c r="Z786" s="27">
        <f t="shared" si="217"/>
        <v>4.2533736218508594E-3</v>
      </c>
      <c r="AA786" s="27">
        <f t="shared" si="217"/>
        <v>4.2610074433233293E-3</v>
      </c>
      <c r="AB786" s="27">
        <f t="shared" si="217"/>
        <v>4.2693472370784937E-3</v>
      </c>
      <c r="AC786" s="27">
        <f t="shared" si="217"/>
        <v>4.27832061271148E-3</v>
      </c>
      <c r="AD786" s="27">
        <f t="shared" si="217"/>
        <v>4.2843025533830731E-3</v>
      </c>
      <c r="AE786" s="27">
        <f t="shared" si="217"/>
        <v>4.2908943049436111E-3</v>
      </c>
      <c r="AF786" s="27">
        <f t="shared" si="217"/>
        <v>4.2980730248126479E-3</v>
      </c>
      <c r="AG786" s="27">
        <f t="shared" si="217"/>
        <v>4.305921201125021E-3</v>
      </c>
      <c r="AH786" s="27">
        <f t="shared" si="217"/>
        <v>4.3141864355138804E-3</v>
      </c>
      <c r="AI786" s="27">
        <f t="shared" si="217"/>
        <v>4.3194498571190289E-3</v>
      </c>
      <c r="AJ786" s="27">
        <f t="shared" si="217"/>
        <v>4.3252573750782869E-3</v>
      </c>
      <c r="AK786" s="27">
        <f t="shared" si="217"/>
        <v>4.3313919363276799E-3</v>
      </c>
      <c r="AL786" s="27">
        <f t="shared" si="217"/>
        <v>4.337944382910814E-3</v>
      </c>
      <c r="AM786" s="27">
        <f t="shared" si="217"/>
        <v>4.3448833062808435E-3</v>
      </c>
      <c r="AN786" s="27">
        <f t="shared" si="217"/>
        <v>4.3489983171787058E-3</v>
      </c>
      <c r="AO786" s="27">
        <f t="shared" si="217"/>
        <v>4.3533651416270075E-3</v>
      </c>
      <c r="AP786" s="27">
        <f t="shared" si="217"/>
        <v>4.3580716498007903E-3</v>
      </c>
      <c r="AQ786" s="27">
        <f t="shared" si="217"/>
        <v>4.3631316240875326E-3</v>
      </c>
      <c r="AR786" s="27">
        <f t="shared" si="217"/>
        <v>4.3685420984648574E-3</v>
      </c>
      <c r="AS786" s="27">
        <f t="shared" si="217"/>
        <v>4.3709248967207367E-3</v>
      </c>
      <c r="AT786" s="27">
        <f t="shared" si="217"/>
        <v>4.372356942872504E-3</v>
      </c>
      <c r="AU786" s="27">
        <f t="shared" si="217"/>
        <v>4.3738002204222349E-3</v>
      </c>
      <c r="AV786" s="27">
        <f t="shared" si="217"/>
        <v>4.3754797744526581E-3</v>
      </c>
      <c r="AW786" s="27">
        <f t="shared" si="217"/>
        <v>4.3772928497660176E-3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1.5789672763163298E-2</v>
      </c>
      <c r="L787" s="27">
        <f t="shared" si="218"/>
        <v>1.5830718290757023E-2</v>
      </c>
      <c r="M787" s="27">
        <f t="shared" si="218"/>
        <v>1.5887339145574744E-2</v>
      </c>
      <c r="N787" s="27">
        <f t="shared" si="218"/>
        <v>1.5956318300360574E-2</v>
      </c>
      <c r="O787" s="27">
        <f t="shared" si="218"/>
        <v>1.6037557372574476E-2</v>
      </c>
      <c r="P787" s="27">
        <f t="shared" si="218"/>
        <v>1.6130561898613765E-2</v>
      </c>
      <c r="Q787" s="27">
        <f t="shared" si="218"/>
        <v>1.623065478441902E-2</v>
      </c>
      <c r="R787" s="27">
        <f t="shared" si="218"/>
        <v>1.6337439810579345E-2</v>
      </c>
      <c r="S787" s="27">
        <f t="shared" si="218"/>
        <v>1.6434281727692551E-2</v>
      </c>
      <c r="T787" s="27">
        <f t="shared" si="218"/>
        <v>1.6481585234032672E-2</v>
      </c>
      <c r="U787" s="27">
        <f t="shared" si="218"/>
        <v>1.6531710133039321E-2</v>
      </c>
      <c r="V787" s="27">
        <f t="shared" si="218"/>
        <v>1.6585844105609673E-2</v>
      </c>
      <c r="W787" s="27">
        <f t="shared" si="218"/>
        <v>1.664459232380602E-2</v>
      </c>
      <c r="X787" s="27">
        <f t="shared" si="218"/>
        <v>1.6707879561632135E-2</v>
      </c>
      <c r="Y787" s="27">
        <f t="shared" si="218"/>
        <v>1.6747848756939958E-2</v>
      </c>
      <c r="Z787" s="27">
        <f t="shared" si="218"/>
        <v>1.6791699804759995E-2</v>
      </c>
      <c r="AA787" s="27">
        <f t="shared" si="218"/>
        <v>1.6839101664608638E-2</v>
      </c>
      <c r="AB787" s="27">
        <f t="shared" si="218"/>
        <v>1.6889809022184919E-2</v>
      </c>
      <c r="AC787" s="27">
        <f t="shared" si="218"/>
        <v>1.6943427901942632E-2</v>
      </c>
      <c r="AD787" s="27">
        <f t="shared" si="218"/>
        <v>1.697897580778833E-2</v>
      </c>
      <c r="AE787" s="27">
        <f t="shared" si="218"/>
        <v>1.701742994277386E-2</v>
      </c>
      <c r="AF787" s="27">
        <f t="shared" si="218"/>
        <v>1.7058675301274421E-2</v>
      </c>
      <c r="AG787" s="27">
        <f t="shared" si="218"/>
        <v>1.7103202112831298E-2</v>
      </c>
      <c r="AH787" s="27">
        <f t="shared" si="218"/>
        <v>1.714956928422922E-2</v>
      </c>
      <c r="AI787" s="27">
        <f t="shared" si="218"/>
        <v>1.7178174333957786E-2</v>
      </c>
      <c r="AJ787" s="27">
        <f t="shared" si="218"/>
        <v>1.7209451686559272E-2</v>
      </c>
      <c r="AK787" s="27">
        <f t="shared" si="218"/>
        <v>1.7242167233947919E-2</v>
      </c>
      <c r="AL787" s="27">
        <f t="shared" si="218"/>
        <v>1.7276851642037468E-2</v>
      </c>
      <c r="AM787" s="27">
        <f t="shared" si="218"/>
        <v>1.7313334077231221E-2</v>
      </c>
      <c r="AN787" s="27">
        <f t="shared" si="218"/>
        <v>1.733336669872344E-2</v>
      </c>
      <c r="AO787" s="27">
        <f t="shared" si="218"/>
        <v>1.735451120589698E-2</v>
      </c>
      <c r="AP787" s="27">
        <f t="shared" si="218"/>
        <v>1.737727391777745E-2</v>
      </c>
      <c r="AQ787" s="27">
        <f t="shared" si="218"/>
        <v>1.7401737746311277E-2</v>
      </c>
      <c r="AR787" s="27">
        <f t="shared" si="218"/>
        <v>1.7427889749520854E-2</v>
      </c>
      <c r="AS787" s="27">
        <f t="shared" si="218"/>
        <v>1.7436685770271944E-2</v>
      </c>
      <c r="AT787" s="27">
        <f t="shared" si="218"/>
        <v>1.7439913147864951E-2</v>
      </c>
      <c r="AU787" s="27">
        <f t="shared" si="218"/>
        <v>1.7443014626330623E-2</v>
      </c>
      <c r="AV787" s="27">
        <f t="shared" si="218"/>
        <v>1.7447262039258955E-2</v>
      </c>
      <c r="AW787" s="27">
        <f t="shared" si="218"/>
        <v>1.745208223177273E-2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2.6592218800664796E-2</v>
      </c>
      <c r="L788" s="27">
        <f t="shared" si="219"/>
        <v>2.6661345733624889E-2</v>
      </c>
      <c r="M788" s="27">
        <f t="shared" si="219"/>
        <v>2.6756703894783632E-2</v>
      </c>
      <c r="N788" s="27">
        <f t="shared" si="219"/>
        <v>2.6872875319249701E-2</v>
      </c>
      <c r="O788" s="27">
        <f t="shared" si="219"/>
        <v>2.7009694315810226E-2</v>
      </c>
      <c r="P788" s="27">
        <f t="shared" si="219"/>
        <v>2.7166328132291764E-2</v>
      </c>
      <c r="Q788" s="27">
        <f t="shared" si="219"/>
        <v>2.7334899828466049E-2</v>
      </c>
      <c r="R788" s="27">
        <f t="shared" si="219"/>
        <v>2.7514742110372921E-2</v>
      </c>
      <c r="S788" s="27">
        <f t="shared" si="219"/>
        <v>2.7677838679097139E-2</v>
      </c>
      <c r="T788" s="27">
        <f t="shared" si="219"/>
        <v>2.7757505003377762E-2</v>
      </c>
      <c r="U788" s="27">
        <f t="shared" si="219"/>
        <v>2.7841922983518282E-2</v>
      </c>
      <c r="V788" s="27">
        <f t="shared" si="219"/>
        <v>2.7933092855416987E-2</v>
      </c>
      <c r="W788" s="27">
        <f t="shared" si="219"/>
        <v>2.8032033821189951E-2</v>
      </c>
      <c r="X788" s="27">
        <f t="shared" si="219"/>
        <v>2.8138619188778323E-2</v>
      </c>
      <c r="Y788" s="27">
        <f t="shared" si="219"/>
        <v>2.8205933413895875E-2</v>
      </c>
      <c r="Z788" s="27">
        <f t="shared" si="219"/>
        <v>2.827978527110404E-2</v>
      </c>
      <c r="AA788" s="27">
        <f t="shared" si="219"/>
        <v>2.8359617237704034E-2</v>
      </c>
      <c r="AB788" s="27">
        <f t="shared" si="219"/>
        <v>2.8445016166972394E-2</v>
      </c>
      <c r="AC788" s="27">
        <f t="shared" si="219"/>
        <v>2.8535318543959586E-2</v>
      </c>
      <c r="AD788" s="27">
        <f t="shared" si="219"/>
        <v>2.8595186642832383E-2</v>
      </c>
      <c r="AE788" s="27">
        <f t="shared" si="219"/>
        <v>2.8659949275134131E-2</v>
      </c>
      <c r="AF788" s="27">
        <f t="shared" si="219"/>
        <v>2.8729412753840135E-2</v>
      </c>
      <c r="AG788" s="27">
        <f t="shared" si="219"/>
        <v>2.8804402700318244E-2</v>
      </c>
      <c r="AH788" s="27">
        <f t="shared" si="219"/>
        <v>2.8882492093649934E-2</v>
      </c>
      <c r="AI788" s="27">
        <f t="shared" si="219"/>
        <v>2.8930667363181839E-2</v>
      </c>
      <c r="AJ788" s="27">
        <f t="shared" si="219"/>
        <v>2.8983343198606671E-2</v>
      </c>
      <c r="AK788" s="27">
        <f t="shared" si="219"/>
        <v>2.90384411735547E-2</v>
      </c>
      <c r="AL788" s="27">
        <f t="shared" si="219"/>
        <v>2.909685501041652E-2</v>
      </c>
      <c r="AM788" s="27">
        <f t="shared" si="219"/>
        <v>2.915829699934213E-2</v>
      </c>
      <c r="AN788" s="27">
        <f t="shared" si="219"/>
        <v>2.9192034991374152E-2</v>
      </c>
      <c r="AO788" s="27">
        <f t="shared" si="219"/>
        <v>2.9227645568592885E-2</v>
      </c>
      <c r="AP788" s="27">
        <f t="shared" si="219"/>
        <v>2.9265981449513357E-2</v>
      </c>
      <c r="AQ788" s="27">
        <f t="shared" si="219"/>
        <v>2.9307182270507649E-2</v>
      </c>
      <c r="AR788" s="27">
        <f t="shared" si="219"/>
        <v>2.9351226235310213E-2</v>
      </c>
      <c r="AS788" s="27">
        <f t="shared" si="219"/>
        <v>2.9366040076730274E-2</v>
      </c>
      <c r="AT788" s="27">
        <f t="shared" si="219"/>
        <v>2.9371475473169002E-2</v>
      </c>
      <c r="AU788" s="27">
        <f t="shared" si="219"/>
        <v>2.9376698836262195E-2</v>
      </c>
      <c r="AV788" s="27">
        <f t="shared" si="219"/>
        <v>2.9383852127886485E-2</v>
      </c>
      <c r="AW788" s="27">
        <f t="shared" si="219"/>
        <v>2.9391970067752009E-2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4.1536453250924088E-3</v>
      </c>
      <c r="M789" s="27">
        <f t="shared" si="220"/>
        <v>4.1840370126470534E-3</v>
      </c>
      <c r="N789" s="27">
        <f t="shared" si="220"/>
        <v>4.1905340987284578E-3</v>
      </c>
      <c r="O789" s="27">
        <f t="shared" si="220"/>
        <v>4.1812329246154606E-3</v>
      </c>
      <c r="P789" s="27">
        <f t="shared" si="220"/>
        <v>4.1564738854214557E-3</v>
      </c>
      <c r="Q789" s="27">
        <f t="shared" si="220"/>
        <v>4.1427460620707141E-3</v>
      </c>
      <c r="R789" s="27">
        <f t="shared" si="220"/>
        <v>4.130408792135833E-3</v>
      </c>
      <c r="S789" s="27">
        <f t="shared" si="220"/>
        <v>3.8942775806247638E-3</v>
      </c>
      <c r="T789" s="27">
        <f t="shared" si="220"/>
        <v>3.9425052238853163E-3</v>
      </c>
      <c r="U789" s="27">
        <f t="shared" si="220"/>
        <v>3.962716571769458E-3</v>
      </c>
      <c r="V789" s="27">
        <f t="shared" si="220"/>
        <v>3.9755865195643877E-3</v>
      </c>
      <c r="W789" s="27">
        <f t="shared" si="220"/>
        <v>3.9930795267340601E-3</v>
      </c>
      <c r="X789" s="27">
        <f t="shared" si="220"/>
        <v>4.0172958864803281E-3</v>
      </c>
      <c r="Y789" s="27">
        <f t="shared" si="220"/>
        <v>4.0482572067197936E-3</v>
      </c>
      <c r="Z789" s="27">
        <f t="shared" si="220"/>
        <v>4.0847260501190022E-3</v>
      </c>
      <c r="AA789" s="27">
        <f t="shared" si="220"/>
        <v>4.1246013975712904E-3</v>
      </c>
      <c r="AB789" s="27">
        <f t="shared" si="220"/>
        <v>4.166707245953109E-3</v>
      </c>
      <c r="AC789" s="27">
        <f t="shared" si="220"/>
        <v>4.2076617517569177E-3</v>
      </c>
      <c r="AD789" s="27">
        <f t="shared" si="220"/>
        <v>4.2640751433137931E-3</v>
      </c>
      <c r="AE789" s="27">
        <f t="shared" si="220"/>
        <v>4.3242026523805516E-3</v>
      </c>
      <c r="AF789" s="27">
        <f t="shared" si="220"/>
        <v>4.3880305789596773E-3</v>
      </c>
      <c r="AG789" s="27">
        <f t="shared" si="220"/>
        <v>4.4634772851901774E-3</v>
      </c>
      <c r="AH789" s="27">
        <f t="shared" si="220"/>
        <v>4.5325609591283702E-3</v>
      </c>
      <c r="AI789" s="27">
        <f t="shared" si="220"/>
        <v>4.6108934889704384E-3</v>
      </c>
      <c r="AJ789" s="27">
        <f t="shared" si="220"/>
        <v>4.6974397037173703E-3</v>
      </c>
      <c r="AK789" s="27">
        <f t="shared" si="220"/>
        <v>4.7768797267353849E-3</v>
      </c>
      <c r="AL789" s="27">
        <f t="shared" si="220"/>
        <v>4.8572490905313811E-3</v>
      </c>
      <c r="AM789" s="27">
        <f t="shared" si="220"/>
        <v>4.9371936324104065E-3</v>
      </c>
      <c r="AN789" s="27">
        <f t="shared" si="220"/>
        <v>5.0291147653371022E-3</v>
      </c>
      <c r="AO789" s="27">
        <f t="shared" si="220"/>
        <v>5.1140416699349605E-3</v>
      </c>
      <c r="AP789" s="27">
        <f t="shared" si="220"/>
        <v>5.1994470851540377E-3</v>
      </c>
      <c r="AQ789" s="27">
        <f t="shared" si="220"/>
        <v>5.2871518568294437E-3</v>
      </c>
      <c r="AR789" s="27">
        <f t="shared" si="220"/>
        <v>5.3776591442236668E-3</v>
      </c>
      <c r="AS789" s="27">
        <f t="shared" si="220"/>
        <v>5.4734888709334932E-3</v>
      </c>
      <c r="AT789" s="27">
        <f t="shared" si="220"/>
        <v>5.4785507754715034E-3</v>
      </c>
      <c r="AU789" s="27">
        <f t="shared" si="220"/>
        <v>5.4650141561279689E-3</v>
      </c>
      <c r="AV789" s="27">
        <f t="shared" si="220"/>
        <v>5.4501889243389621E-3</v>
      </c>
      <c r="AW789" s="27">
        <f t="shared" si="220"/>
        <v>5.4271120804957711E-3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23.152530650802607</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22.602951186820604</v>
      </c>
      <c r="P791" s="93">
        <f>IF('Net zero activities &amp; levers'!$C$10="Off",'Activity data'!AI17*EF!$H30*kgtoGg,IF('Net zero activities &amp; levers'!$C$10="On",'Net zero Activity data'!AI17*'Net zero supporting data'!G193*kgtoGg,"ERROR"))</f>
        <v>22.12653281137495</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18.952764061123471</v>
      </c>
      <c r="T791" s="93">
        <f>IF('Net zero activities &amp; levers'!$C$10="Off",'Activity data'!AM17*EF!$H30*kgtoGg,IF('Net zero activities &amp; levers'!$C$10="On",'Net zero Activity data'!AM17*'Net zero supporting data'!K193*kgtoGg,"ERROR"))</f>
        <v>19.192437404385082</v>
      </c>
      <c r="U791" s="93">
        <f>IF('Net zero activities &amp; levers'!$C$10="Off",'Activity data'!AN17*EF!$H30*kgtoGg,IF('Net zero activities &amp; levers'!$C$10="On",'Net zero Activity data'!AN17*'Net zero supporting data'!L193*kgtoGg,"ERROR"))</f>
        <v>19.16188381493906</v>
      </c>
      <c r="V791" s="93">
        <f>IF('Net zero activities &amp; levers'!$C$10="Off",'Activity data'!AO17*EF!$H30*kgtoGg,IF('Net zero activities &amp; levers'!$C$10="On",'Net zero Activity data'!AO17*'Net zero supporting data'!M193*kgtoGg,"ERROR"))</f>
        <v>19.067161819830357</v>
      </c>
      <c r="W791" s="93">
        <f>IF('Net zero activities &amp; levers'!$C$10="Off",'Activity data'!AP17*EF!$H30*kgtoGg,IF('Net zero activities &amp; levers'!$C$10="On",'Net zero Activity data'!AP17*'Net zero supporting data'!N193*kgtoGg,"ERROR"))</f>
        <v>19.023014833949627</v>
      </c>
      <c r="X791" s="93">
        <f>IF('Net zero activities &amp; levers'!$C$10="Off",'Activity data'!AQ17*EF!$H30*kgtoGg,IF('Net zero activities &amp; levers'!$C$10="On",'Net zero Activity data'!AQ17*'Net zero supporting data'!O193*kgtoGg,"ERROR"))</f>
        <v>19.047158691102929</v>
      </c>
      <c r="Y791" s="93">
        <f>IF('Net zero activities &amp; levers'!$C$10="Off",'Activity data'!AR17*EF!$H30*kgtoGg,IF('Net zero activities &amp; levers'!$C$10="On",'Net zero Activity data'!AR17*'Net zero supporting data'!P193*kgtoGg,"ERROR"))</f>
        <v>19.107557388350624</v>
      </c>
      <c r="Z791" s="93">
        <f>IF('Net zero activities &amp; levers'!$C$10="Off",'Activity data'!AS17*EF!$H30*kgtoGg,IF('Net zero activities &amp; levers'!$C$10="On",'Net zero Activity data'!AS17*'Net zero supporting data'!Q193*kgtoGg,"ERROR"))</f>
        <v>19.220069470327349</v>
      </c>
      <c r="AA791" s="93">
        <f>IF('Net zero activities &amp; levers'!$C$10="Off",'Activity data'!AT17*EF!$H30*kgtoGg,IF('Net zero activities &amp; levers'!$C$10="On",'Net zero Activity data'!AT17*'Net zero supporting data'!R193*kgtoGg,"ERROR"))</f>
        <v>19.363733269377779</v>
      </c>
      <c r="AB791" s="93">
        <f>IF('Net zero activities &amp; levers'!$C$10="Off",'Activity data'!AU17*EF!$H30*kgtoGg,IF('Net zero activities &amp; levers'!$C$10="On",'Net zero Activity data'!AU17*'Net zero supporting data'!S193*kgtoGg,"ERROR"))</f>
        <v>19.526814653527239</v>
      </c>
      <c r="AC791" s="93">
        <f>IF('Net zero activities &amp; levers'!$C$10="Off",'Activity data'!AV17*EF!$H30*kgtoGg,IF('Net zero activities &amp; levers'!$C$10="On",'Net zero Activity data'!AV17*'Net zero supporting data'!T193*kgtoGg,"ERROR"))</f>
        <v>19.678533510488652</v>
      </c>
      <c r="AD791" s="93">
        <f>IF('Net zero activities &amp; levers'!$C$10="Off",'Activity data'!AW17*EF!$H30*kgtoGg,IF('Net zero activities &amp; levers'!$C$10="On",'Net zero Activity data'!AW17*'Net zero supporting data'!U193*kgtoGg,"ERROR"))</f>
        <v>19.94011220789903</v>
      </c>
      <c r="AE791" s="93">
        <f>IF('Net zero activities &amp; levers'!$C$10="Off",'Activity data'!AX17*EF!$H30*kgtoGg,IF('Net zero activities &amp; levers'!$C$10="On",'Net zero Activity data'!AX17*'Net zero supporting data'!V193*kgtoGg,"ERROR"))</f>
        <v>20.229209616472616</v>
      </c>
      <c r="AF791" s="93">
        <f>IF('Net zero activities &amp; levers'!$C$10="Off",'Activity data'!AY17*EF!$H30*kgtoGg,IF('Net zero activities &amp; levers'!$C$10="On",'Net zero Activity data'!AY17*'Net zero supporting data'!W193*kgtoGg,"ERROR"))</f>
        <v>20.544636843099951</v>
      </c>
      <c r="AG791" s="93">
        <f>IF('Net zero activities &amp; levers'!$C$10="Off",'Activity data'!AZ17*EF!$H30*kgtoGg,IF('Net zero activities &amp; levers'!$C$10="On",'Net zero Activity data'!AZ17*'Net zero supporting data'!X193*kgtoGg,"ERROR"))</f>
        <v>20.952509931958954</v>
      </c>
      <c r="AH791" s="93">
        <f>IF('Net zero activities &amp; levers'!$C$10="Off",'Activity data'!BA17*EF!$H30*kgtoGg,IF('Net zero activities &amp; levers'!$C$10="On",'Net zero Activity data'!BA17*'Net zero supporting data'!Y193*kgtoGg,"ERROR"))</f>
        <v>21.298876108261318</v>
      </c>
      <c r="AI791" s="93">
        <f>IF('Net zero activities &amp; levers'!$C$10="Off",'Activity data'!BB17*EF!$H30*kgtoGg,IF('Net zero activities &amp; levers'!$C$10="On",'Net zero Activity data'!BB17*'Net zero supporting data'!Z193*kgtoGg,"ERROR"))</f>
        <v>21.689964335141735</v>
      </c>
      <c r="AJ791" s="93">
        <f>IF('Net zero activities &amp; levers'!$C$10="Off",'Activity data'!BC17*EF!$H30*kgtoGg,IF('Net zero activities &amp; levers'!$C$10="On",'Net zero Activity data'!BC17*'Net zero supporting data'!AA193*kgtoGg,"ERROR"))</f>
        <v>22.138882076406748</v>
      </c>
      <c r="AK791" s="93">
        <f>IF('Net zero activities &amp; levers'!$C$10="Off",'Activity data'!BD17*EF!$H30*kgtoGg,IF('Net zero activities &amp; levers'!$C$10="On",'Net zero Activity data'!BD17*'Net zero supporting data'!AB193*kgtoGg,"ERROR"))</f>
        <v>22.51939739465093</v>
      </c>
      <c r="AL791" s="93">
        <f>IF('Net zero activities &amp; levers'!$C$10="Off",'Activity data'!BE17*EF!$H30*kgtoGg,IF('Net zero activities &amp; levers'!$C$10="On",'Net zero Activity data'!BE17*'Net zero supporting data'!AC193*kgtoGg,"ERROR"))</f>
        <v>22.897962758558627</v>
      </c>
      <c r="AM791" s="93">
        <f>IF('Net zero activities &amp; levers'!$C$10="Off",'Activity data'!BF17*EF!$H30*kgtoGg,IF('Net zero activities &amp; levers'!$C$10="On",'Net zero Activity data'!BF17*'Net zero supporting data'!AD193*kgtoGg,"ERROR"))</f>
        <v>23.263720022638473</v>
      </c>
      <c r="AN791" s="93">
        <f>IF('Net zero activities &amp; levers'!$C$10="Off",'Activity data'!BG17*EF!$H30*kgtoGg,IF('Net zero activities &amp; levers'!$C$10="On",'Net zero Activity data'!BG17*'Net zero supporting data'!AE193*kgtoGg,"ERROR"))</f>
        <v>23.688580424169185</v>
      </c>
      <c r="AO791" s="93">
        <f>IF('Net zero activities &amp; levers'!$C$10="Off",'Activity data'!BH17*EF!$H30*kgtoGg,IF('Net zero activities &amp; levers'!$C$10="On",'Net zero Activity data'!BH17*'Net zero supporting data'!AF193*kgtoGg,"ERROR"))</f>
        <v>24.047211046094372</v>
      </c>
      <c r="AP791" s="93">
        <f>IF('Net zero activities &amp; levers'!$C$10="Off",'Activity data'!BI17*EF!$H30*kgtoGg,IF('Net zero activities &amp; levers'!$C$10="On",'Net zero Activity data'!BI17*'Net zero supporting data'!AG193*kgtoGg,"ERROR"))</f>
        <v>24.398726331558311</v>
      </c>
      <c r="AQ791" s="93">
        <f>IF('Net zero activities &amp; levers'!$C$10="Off",'Activity data'!BJ17*EF!$H30*kgtoGg,IF('Net zero activities &amp; levers'!$C$10="On",'Net zero Activity data'!BJ17*'Net zero supporting data'!AH193*kgtoGg,"ERROR"))</f>
        <v>24.756823950429663</v>
      </c>
      <c r="AR791" s="93">
        <f>IF('Net zero activities &amp; levers'!$C$10="Off",'Activity data'!BK17*EF!$H30*kgtoGg,IF('Net zero activities &amp; levers'!$C$10="On",'Net zero Activity data'!BK17*'Net zero supporting data'!AI193*kgtoGg,"ERROR"))</f>
        <v>25.12472766522658</v>
      </c>
      <c r="AS791" s="93">
        <f>IF('Net zero activities &amp; levers'!$C$10="Off",'Activity data'!BL17*EF!$H30*kgtoGg,IF('Net zero activities &amp; levers'!$C$10="On",'Net zero Activity data'!BL17*'Net zero supporting data'!AJ193*kgtoGg,"ERROR"))</f>
        <v>25.493010046301183</v>
      </c>
      <c r="AT791" s="93">
        <f>IF('Net zero activities &amp; levers'!$C$10="Off",'Activity data'!BM17*EF!$H30*kgtoGg,IF('Net zero activities &amp; levers'!$C$10="On",'Net zero Activity data'!BM17*'Net zero supporting data'!AK193*kgtoGg,"ERROR"))</f>
        <v>25.19077587167887</v>
      </c>
      <c r="AU791" s="93">
        <f>IF('Net zero activities &amp; levers'!$C$10="Off",'Activity data'!BN17*EF!$H30*kgtoGg,IF('Net zero activities &amp; levers'!$C$10="On",'Net zero Activity data'!BN17*'Net zero supporting data'!AL193*kgtoGg,"ERROR"))</f>
        <v>24.75992776217636</v>
      </c>
      <c r="AV791" s="93">
        <f>IF('Net zero activities &amp; levers'!$C$10="Off",'Activity data'!BO17*EF!$H30*kgtoGg,IF('Net zero activities &amp; levers'!$C$10="On",'Net zero Activity data'!BO17*'Net zero supporting data'!AM193*kgtoGg,"ERROR"))</f>
        <v>24.32756296602286</v>
      </c>
      <c r="AW791" s="93">
        <f>IF('Net zero activities &amp; levers'!$C$10="Off",'Activity data'!BP17*EF!$H30*kgtoGg,IF('Net zero activities &amp; levers'!$C$10="On",'Net zero Activity data'!BP17*'Net zero supporting data'!AN193*kgtoGg,"ERROR"))</f>
        <v>23.845267710012767</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7.7508449141861155E-2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7.5668604825232036E-2</v>
      </c>
      <c r="P792" s="93">
        <f>IF('Net zero activities &amp; levers'!$C$10="Off",'Activity data'!AI18*EF!$H31*kgtoGg,IF('Net zero activities &amp; levers'!$C$10="On",'Net zero Activity data'!AI18*'Net zero supporting data'!G194*kgtoGg,"ERROR"))</f>
        <v>7.4073684167079393E-2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7.1859980996426695E-2</v>
      </c>
      <c r="S792" s="93">
        <f>IF('Net zero activities &amp; levers'!$C$10="Off",'Activity data'!AL18*EF!$H31*kgtoGg,IF('Net zero activities &amp; levers'!$C$10="On",'Net zero Activity data'!AL18*'Net zero supporting data'!J194*kgtoGg,"ERROR"))</f>
        <v>6.3448759510803532E-2</v>
      </c>
      <c r="T792" s="93">
        <f>IF('Net zero activities &amp; levers'!$C$10="Off",'Activity data'!AM18*EF!$H31*kgtoGg,IF('Net zero activities &amp; levers'!$C$10="On",'Net zero Activity data'!AM18*'Net zero supporting data'!K194*kgtoGg,"ERROR"))</f>
        <v>6.4251121439053843E-2</v>
      </c>
      <c r="U792" s="93">
        <f>IF('Net zero activities &amp; levers'!$C$10="Off",'Activity data'!AN18*EF!$H31*kgtoGg,IF('Net zero activities &amp; levers'!$C$10="On",'Net zero Activity data'!AN18*'Net zero supporting data'!L194*kgtoGg,"ERROR"))</f>
        <v>6.4148836234494744E-2</v>
      </c>
      <c r="V792" s="93">
        <f>IF('Net zero activities &amp; levers'!$C$10="Off",'Activity data'!AO18*EF!$H31*kgtoGg,IF('Net zero activities &amp; levers'!$C$10="On",'Net zero Activity data'!AO18*'Net zero supporting data'!M194*kgtoGg,"ERROR"))</f>
        <v>6.3831732456457235E-2</v>
      </c>
      <c r="W792" s="93">
        <f>IF('Net zero activities &amp; levers'!$C$10="Off",'Activity data'!AP18*EF!$H31*kgtoGg,IF('Net zero activities &amp; levers'!$C$10="On",'Net zero Activity data'!AP18*'Net zero supporting data'!N194*kgtoGg,"ERROR"))</f>
        <v>6.3683940214584789E-2</v>
      </c>
      <c r="X792" s="93">
        <f>IF('Net zero activities &amp; levers'!$C$10="Off",'Activity data'!AQ18*EF!$H31*kgtoGg,IF('Net zero activities &amp; levers'!$C$10="On",'Net zero Activity data'!AQ18*'Net zero supporting data'!O194*kgtoGg,"ERROR"))</f>
        <v>6.3764767358385155E-2</v>
      </c>
      <c r="Y792" s="93">
        <f>IF('Net zero activities &amp; levers'!$C$10="Off",'Activity data'!AR18*EF!$H31*kgtoGg,IF('Net zero activities &amp; levers'!$C$10="On",'Net zero Activity data'!AR18*'Net zero supporting data'!P194*kgtoGg,"ERROR"))</f>
        <v>6.3966965961400293E-2</v>
      </c>
      <c r="Z792" s="93">
        <f>IF('Net zero activities &amp; levers'!$C$10="Off",'Activity data'!AS18*EF!$H31*kgtoGg,IF('Net zero activities &amp; levers'!$C$10="On",'Net zero Activity data'!AS18*'Net zero supporting data'!Q194*kgtoGg,"ERROR"))</f>
        <v>6.4343626168237592E-2</v>
      </c>
      <c r="AA792" s="93">
        <f>IF('Net zero activities &amp; levers'!$C$10="Off",'Activity data'!AT18*EF!$H31*kgtoGg,IF('Net zero activities &amp; levers'!$C$10="On",'Net zero Activity data'!AT18*'Net zero supporting data'!R194*kgtoGg,"ERROR"))</f>
        <v>6.4824573950152758E-2</v>
      </c>
      <c r="AB792" s="93">
        <f>IF('Net zero activities &amp; levers'!$C$10="Off",'Activity data'!AU18*EF!$H31*kgtoGg,IF('Net zero activities &amp; levers'!$C$10="On",'Net zero Activity data'!AU18*'Net zero supporting data'!S194*kgtoGg,"ERROR"))</f>
        <v>6.5370526587468239E-2</v>
      </c>
      <c r="AC792" s="93">
        <f>IF('Net zero activities &amp; levers'!$C$10="Off",'Activity data'!AV18*EF!$H31*kgtoGg,IF('Net zero activities &amp; levers'!$C$10="On",'Net zero Activity data'!AV18*'Net zero supporting data'!T194*kgtoGg,"ERROR"))</f>
        <v>6.5878440538043093E-2</v>
      </c>
      <c r="AD792" s="93">
        <f>IF('Net zero activities &amp; levers'!$C$10="Off",'Activity data'!AW18*EF!$H31*kgtoGg,IF('Net zero activities &amp; levers'!$C$10="On",'Net zero Activity data'!AW18*'Net zero supporting data'!U194*kgtoGg,"ERROR"))</f>
        <v>6.675413570375166E-2</v>
      </c>
      <c r="AE792" s="93">
        <f>IF('Net zero activities &amp; levers'!$C$10="Off",'Activity data'!AX18*EF!$H31*kgtoGg,IF('Net zero activities &amp; levers'!$C$10="On",'Net zero Activity data'!AX18*'Net zero supporting data'!V194*kgtoGg,"ERROR"))</f>
        <v>6.772195611731377E-2</v>
      </c>
      <c r="AF792" s="93">
        <f>IF('Net zero activities &amp; levers'!$C$10="Off",'Activity data'!AY18*EF!$H31*kgtoGg,IF('Net zero activities &amp; levers'!$C$10="On",'Net zero Activity data'!AY18*'Net zero supporting data'!W194*kgtoGg,"ERROR"))</f>
        <v>6.8777921684177429E-2</v>
      </c>
      <c r="AG792" s="93">
        <f>IF('Net zero activities &amp; levers'!$C$10="Off",'Activity data'!AZ18*EF!$H31*kgtoGg,IF('Net zero activities &amp; levers'!$C$10="On",'Net zero Activity data'!AZ18*'Net zero supporting data'!X194*kgtoGg,"ERROR"))</f>
        <v>7.0143371148038342E-2</v>
      </c>
      <c r="AH792" s="93">
        <f>IF('Net zero activities &amp; levers'!$C$10="Off",'Activity data'!BA18*EF!$H31*kgtoGg,IF('Net zero activities &amp; levers'!$C$10="On",'Net zero Activity data'!BA18*'Net zero supporting data'!Y194*kgtoGg,"ERROR"))</f>
        <v>7.130291200192175E-2</v>
      </c>
      <c r="AI792" s="93">
        <f>IF('Net zero activities &amp; levers'!$C$10="Off",'Activity data'!BB18*EF!$H31*kgtoGg,IF('Net zero activities &amp; levers'!$C$10="On",'Net zero Activity data'!BB18*'Net zero supporting data'!Z194*kgtoGg,"ERROR"))</f>
        <v>7.2612170259704914E-2</v>
      </c>
      <c r="AJ792" s="93">
        <f>IF('Net zero activities &amp; levers'!$C$10="Off",'Activity data'!BC18*EF!$H31*kgtoGg,IF('Net zero activities &amp; levers'!$C$10="On",'Net zero Activity data'!BC18*'Net zero supporting data'!AA194*kgtoGg,"ERROR"))</f>
        <v>7.4115026186882468E-2</v>
      </c>
      <c r="AK792" s="93">
        <f>IF('Net zero activities &amp; levers'!$C$10="Off",'Activity data'!BD18*EF!$H31*kgtoGg,IF('Net zero activities &amp; levers'!$C$10="On",'Net zero Activity data'!BD18*'Net zero supporting data'!AB194*kgtoGg,"ERROR"))</f>
        <v>7.5388889188584426E-2</v>
      </c>
      <c r="AL792" s="93">
        <f>IF('Net zero activities &amp; levers'!$C$10="Off",'Activity data'!BE18*EF!$H31*kgtoGg,IF('Net zero activities &amp; levers'!$C$10="On",'Net zero Activity data'!BE18*'Net zero supporting data'!AC194*kgtoGg,"ERROR"))</f>
        <v>7.6656224267322035E-2</v>
      </c>
      <c r="AM792" s="93">
        <f>IF('Net zero activities &amp; levers'!$C$10="Off",'Activity data'!BF18*EF!$H31*kgtoGg,IF('Net zero activities &amp; levers'!$C$10="On",'Net zero Activity data'!BF18*'Net zero supporting data'!AD194*kgtoGg,"ERROR"))</f>
        <v>7.7880681270695709E-2</v>
      </c>
      <c r="AN792" s="93">
        <f>IF('Net zero activities &amp; levers'!$C$10="Off",'Activity data'!BG18*EF!$H31*kgtoGg,IF('Net zero activities &amp; levers'!$C$10="On",'Net zero Activity data'!BG18*'Net zero supporting data'!AE194*kgtoGg,"ERROR"))</f>
        <v>7.9302999691135523E-2</v>
      </c>
      <c r="AO792" s="93">
        <f>IF('Net zero activities &amp; levers'!$C$10="Off",'Activity data'!BH18*EF!$H31*kgtoGg,IF('Net zero activities &amp; levers'!$C$10="On",'Net zero Activity data'!BH18*'Net zero supporting data'!AF194*kgtoGg,"ERROR"))</f>
        <v>8.0503598612240448E-2</v>
      </c>
      <c r="AP792" s="93">
        <f>IF('Net zero activities &amp; levers'!$C$10="Off",'Activity data'!BI18*EF!$H31*kgtoGg,IF('Net zero activities &amp; levers'!$C$10="On",'Net zero Activity data'!BI18*'Net zero supporting data'!AG194*kgtoGg,"ERROR"))</f>
        <v>8.168037729949916E-2</v>
      </c>
      <c r="AQ792" s="93">
        <f>IF('Net zero activities &amp; levers'!$C$10="Off",'Activity data'!BJ18*EF!$H31*kgtoGg,IF('Net zero activities &amp; levers'!$C$10="On",'Net zero Activity data'!BJ18*'Net zero supporting data'!AH194*kgtoGg,"ERROR"))</f>
        <v>8.2879191869652841E-2</v>
      </c>
      <c r="AR792" s="93">
        <f>IF('Net zero activities &amp; levers'!$C$10="Off",'Activity data'!BK18*EF!$H31*kgtoGg,IF('Net zero activities &amp; levers'!$C$10="On",'Net zero Activity data'!BK18*'Net zero supporting data'!AI194*kgtoGg,"ERROR"))</f>
        <v>8.41108346130542E-2</v>
      </c>
      <c r="AS792" s="93">
        <f>IF('Net zero activities &amp; levers'!$C$10="Off",'Activity data'!BL18*EF!$H31*kgtoGg,IF('Net zero activities &amp; levers'!$C$10="On",'Net zero Activity data'!BL18*'Net zero supporting data'!AJ194*kgtoGg,"ERROR"))</f>
        <v>8.5343745029366494E-2</v>
      </c>
      <c r="AT792" s="93">
        <f>IF('Net zero activities &amp; levers'!$C$10="Off",'Activity data'!BM18*EF!$H31*kgtoGg,IF('Net zero activities &amp; levers'!$C$10="On",'Net zero Activity data'!BM18*'Net zero supporting data'!AK194*kgtoGg,"ERROR"))</f>
        <v>8.4331946254279519E-2</v>
      </c>
      <c r="AU792" s="93">
        <f>IF('Net zero activities &amp; levers'!$C$10="Off",'Activity data'!BN18*EF!$H31*kgtoGg,IF('Net zero activities &amp; levers'!$C$10="On",'Net zero Activity data'!BN18*'Net zero supporting data'!AL194*kgtoGg,"ERROR"))</f>
        <v>8.2889582597065886E-2</v>
      </c>
      <c r="AV792" s="93">
        <f>IF('Net zero activities &amp; levers'!$C$10="Off",'Activity data'!BO18*EF!$H31*kgtoGg,IF('Net zero activities &amp; levers'!$C$10="On",'Net zero Activity data'!BO18*'Net zero supporting data'!AM194*kgtoGg,"ERROR"))</f>
        <v>8.1442141480635138E-2</v>
      </c>
      <c r="AW792" s="93">
        <f>IF('Net zero activities &amp; levers'!$C$10="Off",'Activity data'!BP18*EF!$H31*kgtoGg,IF('Net zero activities &amp; levers'!$C$10="On",'Net zero Activity data'!BP18*'Net zero supporting data'!AN194*kgtoGg,"ERROR"))</f>
        <v>7.9827546606077743E-2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0.58037790885594764</v>
      </c>
      <c r="N793" s="93">
        <f>IF('Net zero activities &amp; levers'!$C$10="Off",'Activity data'!AG19*EF!$H32*kgtoGg,IF('Net zero activities &amp; levers'!$C$10="On",'Net zero Activity data'!AG19*'Net zero supporting data'!E195*kgtoGg,"ERROR"))</f>
        <v>0.59052015237226141</v>
      </c>
      <c r="O793" s="93">
        <f>IF('Net zero activities &amp; levers'!$C$10="Off",'Activity data'!AH19*EF!$H32*kgtoGg,IF('Net zero activities &amp; levers'!$C$10="On",'Net zero Activity data'!AH19*'Net zero supporting data'!F195*kgtoGg,"ERROR"))</f>
        <v>0.59866182774590171</v>
      </c>
      <c r="P793" s="93">
        <f>IF('Net zero activities &amp; levers'!$C$10="Off",'Activity data'!AI19*EF!$H32*kgtoGg,IF('Net zero activities &amp; levers'!$C$10="On",'Net zero Activity data'!AI19*'Net zero supporting data'!G195*kgtoGg,"ERROR"))</f>
        <v>0.60475451589519713</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0.59306382210092123</v>
      </c>
      <c r="T793" s="93">
        <f>IF('Net zero activities &amp; levers'!$C$10="Off",'Activity data'!AM19*EF!$H32*kgtoGg,IF('Net zero activities &amp; levers'!$C$10="On",'Net zero Activity data'!AM19*'Net zero supporting data'!K195*kgtoGg,"ERROR"))</f>
        <v>0.60782513327234611</v>
      </c>
      <c r="U793" s="93">
        <f>IF('Net zero activities &amp; levers'!$C$10="Off",'Activity data'!AN19*EF!$H32*kgtoGg,IF('Net zero activities &amp; levers'!$C$10="On",'Net zero Activity data'!AN19*'Net zero supporting data'!L195*kgtoGg,"ERROR"))</f>
        <v>0.61825436169386483</v>
      </c>
      <c r="V793" s="93">
        <f>IF('Net zero activities &amp; levers'!$C$10="Off",'Activity data'!AO19*EF!$H32*kgtoGg,IF('Net zero activities &amp; levers'!$C$10="On",'Net zero Activity data'!AO19*'Net zero supporting data'!M195*kgtoGg,"ERROR"))</f>
        <v>0.62762435769738256</v>
      </c>
      <c r="W793" s="93">
        <f>IF('Net zero activities &amp; levers'!$C$10="Off",'Activity data'!AP19*EF!$H32*kgtoGg,IF('Net zero activities &amp; levers'!$C$10="On",'Net zero Activity data'!AP19*'Net zero supporting data'!N195*kgtoGg,"ERROR"))</f>
        <v>0.63790180527524676</v>
      </c>
      <c r="X793" s="93">
        <f>IF('Net zero activities &amp; levers'!$C$10="Off",'Activity data'!AQ19*EF!$H32*kgtoGg,IF('Net zero activities &amp; levers'!$C$10="On",'Net zero Activity data'!AQ19*'Net zero supporting data'!O195*kgtoGg,"ERROR"))</f>
        <v>0.64947167874060052</v>
      </c>
      <c r="Y793" s="93">
        <f>IF('Net zero activities &amp; levers'!$C$10="Off",'Activity data'!AR19*EF!$H32*kgtoGg,IF('Net zero activities &amp; levers'!$C$10="On",'Net zero Activity data'!AR19*'Net zero supporting data'!P195*kgtoGg,"ERROR"))</f>
        <v>0.66127278725906635</v>
      </c>
      <c r="Z793" s="93">
        <f>IF('Net zero activities &amp; levers'!$C$10="Off",'Activity data'!AS19*EF!$H32*kgtoGg,IF('Net zero activities &amp; levers'!$C$10="On",'Net zero Activity data'!AS19*'Net zero supporting data'!Q195*kgtoGg,"ERROR"))</f>
        <v>0.67419503912972889</v>
      </c>
      <c r="AA793" s="93">
        <f>IF('Net zero activities &amp; levers'!$C$10="Off",'Activity data'!AT19*EF!$H32*kgtoGg,IF('Net zero activities &amp; levers'!$C$10="On",'Net zero Activity data'!AT19*'Net zero supporting data'!R195*kgtoGg,"ERROR"))</f>
        <v>0.68790175421552868</v>
      </c>
      <c r="AB793" s="93">
        <f>IF('Net zero activities &amp; levers'!$C$10="Off",'Activity data'!AU19*EF!$H32*kgtoGg,IF('Net zero activities &amp; levers'!$C$10="On",'Net zero Activity data'!AU19*'Net zero supporting data'!S195*kgtoGg,"ERROR"))</f>
        <v>0.70220554992880846</v>
      </c>
      <c r="AC793" s="93">
        <f>IF('Net zero activities &amp; levers'!$C$10="Off",'Activity data'!AV19*EF!$H32*kgtoGg,IF('Net zero activities &amp; levers'!$C$10="On",'Net zero Activity data'!AV19*'Net zero supporting data'!T195*kgtoGg,"ERROR"))</f>
        <v>0.71651818996124794</v>
      </c>
      <c r="AD793" s="93">
        <f>IF('Net zero activities &amp; levers'!$C$10="Off",'Activity data'!AW19*EF!$H32*kgtoGg,IF('Net zero activities &amp; levers'!$C$10="On",'Net zero Activity data'!AW19*'Net zero supporting data'!U195*kgtoGg,"ERROR"))</f>
        <v>0.73286035769866442</v>
      </c>
      <c r="AE793" s="93">
        <f>IF('Net zero activities &amp; levers'!$C$10="Off",'Activity data'!AX19*EF!$H32*kgtoGg,IF('Net zero activities &amp; levers'!$C$10="On",'Net zero Activity data'!AX19*'Net zero supporting data'!V195*kgtoGg,"ERROR"))</f>
        <v>0.75010176966563868</v>
      </c>
      <c r="AF793" s="93">
        <f>IF('Net zero activities &amp; levers'!$C$10="Off",'Activity data'!AY19*EF!$H32*kgtoGg,IF('Net zero activities &amp; levers'!$C$10="On",'Net zero Activity data'!AY19*'Net zero supporting data'!W195*kgtoGg,"ERROR"))</f>
        <v>0.76825987071809076</v>
      </c>
      <c r="AG793" s="93">
        <f>IF('Net zero activities &amp; levers'!$C$10="Off",'Activity data'!AZ19*EF!$H32*kgtoGg,IF('Net zero activities &amp; levers'!$C$10="On",'Net zero Activity data'!AZ19*'Net zero supporting data'!X195*kgtoGg,"ERROR"))</f>
        <v>0.78881466515480791</v>
      </c>
      <c r="AH793" s="93">
        <f>IF('Net zero activities &amp; levers'!$C$10="Off",'Activity data'!BA19*EF!$H32*kgtoGg,IF('Net zero activities &amp; levers'!$C$10="On",'Net zero Activity data'!BA19*'Net zero supporting data'!Y195*kgtoGg,"ERROR"))</f>
        <v>0.80848073322401692</v>
      </c>
      <c r="AI793" s="93">
        <f>IF('Net zero activities &amp; levers'!$C$10="Off",'Activity data'!BB19*EF!$H32*kgtoGg,IF('Net zero activities &amp; levers'!$C$10="On",'Net zero Activity data'!BB19*'Net zero supporting data'!Z195*kgtoGg,"ERROR"))</f>
        <v>0.8291497332114649</v>
      </c>
      <c r="AJ793" s="93">
        <f>IF('Net zero activities &amp; levers'!$C$10="Off",'Activity data'!BC19*EF!$H32*kgtoGg,IF('Net zero activities &amp; levers'!$C$10="On",'Net zero Activity data'!BC19*'Net zero supporting data'!AA195*kgtoGg,"ERROR"))</f>
        <v>0.85162740487236666</v>
      </c>
      <c r="AK793" s="93">
        <f>IF('Net zero activities &amp; levers'!$C$10="Off",'Activity data'!BD19*EF!$H32*kgtoGg,IF('Net zero activities &amp; levers'!$C$10="On",'Net zero Activity data'!BD19*'Net zero supporting data'!AB195*kgtoGg,"ERROR"))</f>
        <v>0.87303891035273273</v>
      </c>
      <c r="AL793" s="93">
        <f>IF('Net zero activities &amp; levers'!$C$10="Off",'Activity data'!BE19*EF!$H32*kgtoGg,IF('Net zero activities &amp; levers'!$C$10="On",'Net zero Activity data'!BE19*'Net zero supporting data'!AC195*kgtoGg,"ERROR"))</f>
        <v>0.89489588653053709</v>
      </c>
      <c r="AM793" s="93">
        <f>IF('Net zero activities &amp; levers'!$C$10="Off",'Activity data'!BF19*EF!$H32*kgtoGg,IF('Net zero activities &amp; levers'!$C$10="On",'Net zero Activity data'!BF19*'Net zero supporting data'!AD195*kgtoGg,"ERROR"))</f>
        <v>0.91694386186185395</v>
      </c>
      <c r="AN793" s="93">
        <f>IF('Net zero activities &amp; levers'!$C$10="Off",'Activity data'!BG19*EF!$H32*kgtoGg,IF('Net zero activities &amp; levers'!$C$10="On",'Net zero Activity data'!BG19*'Net zero supporting data'!AE195*kgtoGg,"ERROR"))</f>
        <v>0.94054563741061914</v>
      </c>
      <c r="AO793" s="93">
        <f>IF('Net zero activities &amp; levers'!$C$10="Off",'Activity data'!BH19*EF!$H32*kgtoGg,IF('Net zero activities &amp; levers'!$C$10="On",'Net zero Activity data'!BH19*'Net zero supporting data'!AF195*kgtoGg,"ERROR"))</f>
        <v>0.96303937952225793</v>
      </c>
      <c r="AP793" s="93">
        <f>IF('Net zero activities &amp; levers'!$C$10="Off",'Activity data'!BI19*EF!$H32*kgtoGg,IF('Net zero activities &amp; levers'!$C$10="On",'Net zero Activity data'!BI19*'Net zero supporting data'!AG195*kgtoGg,"ERROR"))</f>
        <v>0.98587011313190998</v>
      </c>
      <c r="AQ793" s="93">
        <f>IF('Net zero activities &amp; levers'!$C$10="Off",'Activity data'!BJ19*EF!$H32*kgtoGg,IF('Net zero activities &amp; levers'!$C$10="On",'Net zero Activity data'!BJ19*'Net zero supporting data'!AH195*kgtoGg,"ERROR"))</f>
        <v>1.0094017308562568</v>
      </c>
      <c r="AR793" s="93">
        <f>IF('Net zero activities &amp; levers'!$C$10="Off",'Activity data'!BK19*EF!$H32*kgtoGg,IF('Net zero activities &amp; levers'!$C$10="On",'Net zero Activity data'!BK19*'Net zero supporting data'!AI195*kgtoGg,"ERROR"))</f>
        <v>1.0337449955148688</v>
      </c>
      <c r="AS793" s="93">
        <f>IF('Net zero activities &amp; levers'!$C$10="Off",'Activity data'!BL19*EF!$H32*kgtoGg,IF('Net zero activities &amp; levers'!$C$10="On",'Net zero Activity data'!BL19*'Net zero supporting data'!AJ195*kgtoGg,"ERROR"))</f>
        <v>1.0582427700236554</v>
      </c>
      <c r="AT793" s="93">
        <f>IF('Net zero activities &amp; levers'!$C$10="Off",'Activity data'!BM19*EF!$H32*kgtoGg,IF('Net zero activities &amp; levers'!$C$10="On",'Net zero Activity data'!BM19*'Net zero supporting data'!AK195*kgtoGg,"ERROR"))</f>
        <v>1.0647215720826737</v>
      </c>
      <c r="AU793" s="93">
        <f>IF('Net zero activities &amp; levers'!$C$10="Off",'Activity data'!BN19*EF!$H32*kgtoGg,IF('Net zero activities &amp; levers'!$C$10="On",'Net zero Activity data'!BN19*'Net zero supporting data'!AL195*kgtoGg,"ERROR"))</f>
        <v>1.0674814654215183</v>
      </c>
      <c r="AV793" s="93">
        <f>IF('Net zero activities &amp; levers'!$C$10="Off",'Activity data'!BO19*EF!$H32*kgtoGg,IF('Net zero activities &amp; levers'!$C$10="On",'Net zero Activity data'!BO19*'Net zero supporting data'!AM195*kgtoGg,"ERROR"))</f>
        <v>1.0699795725388284</v>
      </c>
      <c r="AW793" s="93">
        <f>IF('Net zero activities &amp; levers'!$C$10="Off",'Activity data'!BP19*EF!$H32*kgtoGg,IF('Net zero activities &amp; levers'!$C$10="On",'Net zero Activity data'!BP19*'Net zero supporting data'!AN195*kgtoGg,"ERROR"))</f>
        <v>1.070790821398993</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2.2100196981344116</v>
      </c>
      <c r="L794" s="27">
        <f t="shared" si="222"/>
        <v>2.2391217074451495</v>
      </c>
      <c r="M794" s="27">
        <f t="shared" si="222"/>
        <v>2.2858678822724832</v>
      </c>
      <c r="N794" s="27">
        <f t="shared" si="222"/>
        <v>2.2992900748078609</v>
      </c>
      <c r="O794" s="27">
        <f t="shared" si="222"/>
        <v>2.2910596881616581</v>
      </c>
      <c r="P794" s="27">
        <f t="shared" si="222"/>
        <v>2.2612642885898935</v>
      </c>
      <c r="Q794" s="27">
        <f t="shared" si="222"/>
        <v>2.2487211059946213</v>
      </c>
      <c r="R794" s="27">
        <f t="shared" si="222"/>
        <v>2.2390235702415189</v>
      </c>
      <c r="S794" s="27">
        <f t="shared" si="222"/>
        <v>1.8873804730286565</v>
      </c>
      <c r="T794" s="27">
        <f t="shared" si="222"/>
        <v>1.962130360964824</v>
      </c>
      <c r="U794" s="27">
        <f t="shared" si="222"/>
        <v>1.9947402882912137</v>
      </c>
      <c r="V794" s="27">
        <f t="shared" si="222"/>
        <v>2.0167734386395066</v>
      </c>
      <c r="W794" s="27">
        <f t="shared" si="222"/>
        <v>2.046613194974745</v>
      </c>
      <c r="X794" s="27">
        <f t="shared" si="222"/>
        <v>2.0875609085173608</v>
      </c>
      <c r="Y794" s="27">
        <f t="shared" si="222"/>
        <v>2.1365978918874675</v>
      </c>
      <c r="Z794" s="27">
        <f t="shared" si="222"/>
        <v>2.1948391085815122</v>
      </c>
      <c r="AA794" s="27">
        <f t="shared" si="222"/>
        <v>2.2590650938098573</v>
      </c>
      <c r="AB794" s="27">
        <f t="shared" si="222"/>
        <v>2.3274829816282754</v>
      </c>
      <c r="AC794" s="27">
        <f t="shared" si="222"/>
        <v>2.3948359688956935</v>
      </c>
      <c r="AD794" s="27">
        <f t="shared" si="222"/>
        <v>2.484249624098235</v>
      </c>
      <c r="AE794" s="27">
        <f t="shared" si="222"/>
        <v>2.5801346377548633</v>
      </c>
      <c r="AF794" s="27">
        <f t="shared" si="222"/>
        <v>2.6825178393675806</v>
      </c>
      <c r="AG794" s="27">
        <f t="shared" si="222"/>
        <v>2.8039183162103787</v>
      </c>
      <c r="AH794" s="27">
        <f t="shared" si="222"/>
        <v>2.9160990599871233</v>
      </c>
      <c r="AI794" s="27">
        <f t="shared" si="222"/>
        <v>3.0403046603702588</v>
      </c>
      <c r="AJ794" s="27">
        <f t="shared" si="222"/>
        <v>3.17807318005105</v>
      </c>
      <c r="AK794" s="27">
        <f t="shared" si="222"/>
        <v>3.3052455441789346</v>
      </c>
      <c r="AL794" s="27">
        <f t="shared" si="222"/>
        <v>3.4345369244701307</v>
      </c>
      <c r="AM794" s="27">
        <f t="shared" si="222"/>
        <v>3.5638328115132296</v>
      </c>
      <c r="AN794" s="27">
        <f t="shared" si="222"/>
        <v>3.7089779709020201</v>
      </c>
      <c r="AO794" s="27">
        <f t="shared" si="222"/>
        <v>3.8434837701437496</v>
      </c>
      <c r="AP794" s="27">
        <f t="shared" si="222"/>
        <v>3.9792191002013388</v>
      </c>
      <c r="AQ794" s="27">
        <f t="shared" si="222"/>
        <v>4.1190983419919824</v>
      </c>
      <c r="AR794" s="27">
        <f t="shared" si="222"/>
        <v>4.263949462915309</v>
      </c>
      <c r="AS794" s="27">
        <f t="shared" si="222"/>
        <v>4.4131772986092557</v>
      </c>
      <c r="AT794" s="27">
        <f t="shared" si="222"/>
        <v>4.4186178760804671</v>
      </c>
      <c r="AU794" s="27">
        <f t="shared" si="222"/>
        <v>4.3949031764275945</v>
      </c>
      <c r="AV794" s="27">
        <f t="shared" si="222"/>
        <v>4.3694950303139315</v>
      </c>
      <c r="AW794" s="27">
        <f t="shared" si="222"/>
        <v>4.3313345266506111</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2.3161053423012629E-2</v>
      </c>
      <c r="L795" s="27">
        <f t="shared" si="223"/>
        <v>2.3631963555267661E-2</v>
      </c>
      <c r="M795" s="27">
        <f t="shared" si="223"/>
        <v>2.4182412868997843E-2</v>
      </c>
      <c r="N795" s="27">
        <f t="shared" si="223"/>
        <v>2.4605006348844244E-2</v>
      </c>
      <c r="O795" s="27">
        <f t="shared" si="223"/>
        <v>2.4944242822745932E-2</v>
      </c>
      <c r="P795" s="27">
        <f t="shared" si="223"/>
        <v>2.5198104828966571E-2</v>
      </c>
      <c r="Q795" s="27">
        <f t="shared" si="223"/>
        <v>2.5523625995077459E-2</v>
      </c>
      <c r="R795" s="27">
        <f t="shared" si="223"/>
        <v>2.5862077897454101E-2</v>
      </c>
      <c r="S795" s="27">
        <f t="shared" si="223"/>
        <v>2.4710992587538415E-2</v>
      </c>
      <c r="T795" s="27">
        <f t="shared" si="223"/>
        <v>2.5326047219681107E-2</v>
      </c>
      <c r="U795" s="27">
        <f t="shared" si="223"/>
        <v>2.5760598403911057E-2</v>
      </c>
      <c r="V795" s="27">
        <f t="shared" si="223"/>
        <v>2.6151014904057631E-2</v>
      </c>
      <c r="W795" s="27">
        <f t="shared" si="223"/>
        <v>2.6579241886468635E-2</v>
      </c>
      <c r="X795" s="27">
        <f t="shared" si="223"/>
        <v>2.7061319947525048E-2</v>
      </c>
      <c r="Y795" s="27">
        <f t="shared" si="223"/>
        <v>2.7553032802461117E-2</v>
      </c>
      <c r="Z795" s="27">
        <f t="shared" si="223"/>
        <v>2.809145996373873E-2</v>
      </c>
      <c r="AA795" s="27">
        <f t="shared" si="223"/>
        <v>2.8662573092313723E-2</v>
      </c>
      <c r="AB795" s="27">
        <f t="shared" si="223"/>
        <v>2.9258564580367047E-2</v>
      </c>
      <c r="AC795" s="27">
        <f t="shared" si="223"/>
        <v>2.9854924581718692E-2</v>
      </c>
      <c r="AD795" s="27">
        <f t="shared" si="223"/>
        <v>3.0535848237444381E-2</v>
      </c>
      <c r="AE795" s="27">
        <f t="shared" si="223"/>
        <v>3.1254240402734973E-2</v>
      </c>
      <c r="AF795" s="27">
        <f t="shared" si="223"/>
        <v>3.2010827946587148E-2</v>
      </c>
      <c r="AG795" s="27">
        <f t="shared" si="223"/>
        <v>3.2867277714783698E-2</v>
      </c>
      <c r="AH795" s="27">
        <f t="shared" si="223"/>
        <v>3.36866972176674E-2</v>
      </c>
      <c r="AI795" s="27">
        <f t="shared" si="223"/>
        <v>3.4547905550477737E-2</v>
      </c>
      <c r="AJ795" s="27">
        <f t="shared" si="223"/>
        <v>3.5484475203015314E-2</v>
      </c>
      <c r="AK795" s="27">
        <f t="shared" si="223"/>
        <v>3.6376621264697234E-2</v>
      </c>
      <c r="AL795" s="27">
        <f t="shared" si="223"/>
        <v>3.7287328605439082E-2</v>
      </c>
      <c r="AM795" s="27">
        <f t="shared" si="223"/>
        <v>3.8205994244243945E-2</v>
      </c>
      <c r="AN795" s="27">
        <f t="shared" si="223"/>
        <v>3.9189401558775837E-2</v>
      </c>
      <c r="AO795" s="27">
        <f t="shared" si="223"/>
        <v>4.0126640813427449E-2</v>
      </c>
      <c r="AP795" s="27">
        <f t="shared" si="223"/>
        <v>4.1077921380496291E-2</v>
      </c>
      <c r="AQ795" s="27">
        <f t="shared" si="223"/>
        <v>4.2058405452344072E-2</v>
      </c>
      <c r="AR795" s="27">
        <f t="shared" si="223"/>
        <v>4.30727081464529E-2</v>
      </c>
      <c r="AS795" s="27">
        <f t="shared" si="223"/>
        <v>4.4093448750985677E-2</v>
      </c>
      <c r="AT795" s="27">
        <f t="shared" si="223"/>
        <v>4.436339883677811E-2</v>
      </c>
      <c r="AU795" s="27">
        <f t="shared" si="223"/>
        <v>4.4478394392563299E-2</v>
      </c>
      <c r="AV795" s="27">
        <f t="shared" si="223"/>
        <v>4.4582482189117895E-2</v>
      </c>
      <c r="AW795" s="27">
        <f t="shared" si="223"/>
        <v>4.4616284224958079E-2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9.2084154088933889E-2</v>
      </c>
      <c r="L796" s="27">
        <f t="shared" si="225"/>
        <v>9.3296737810214664E-2</v>
      </c>
      <c r="M796" s="27">
        <f t="shared" si="225"/>
        <v>9.5244495094686882E-2</v>
      </c>
      <c r="N796" s="27">
        <f t="shared" si="225"/>
        <v>9.5803753116994295E-2</v>
      </c>
      <c r="O796" s="27">
        <f t="shared" si="225"/>
        <v>9.5460820340069169E-2</v>
      </c>
      <c r="P796" s="27">
        <f t="shared" si="225"/>
        <v>9.4219345357912307E-2</v>
      </c>
      <c r="Q796" s="27">
        <f t="shared" si="225"/>
        <v>9.3696712749775993E-2</v>
      </c>
      <c r="R796" s="27">
        <f t="shared" si="225"/>
        <v>9.3292648760063379E-2</v>
      </c>
      <c r="S796" s="27">
        <f t="shared" si="225"/>
        <v>7.8640853042860767E-2</v>
      </c>
      <c r="T796" s="27">
        <f t="shared" si="225"/>
        <v>8.1755431706867748E-2</v>
      </c>
      <c r="U796" s="27">
        <f t="shared" si="225"/>
        <v>8.3114178678800651E-2</v>
      </c>
      <c r="V796" s="27">
        <f t="shared" si="225"/>
        <v>8.4032226609979499E-2</v>
      </c>
      <c r="W796" s="27">
        <f t="shared" si="225"/>
        <v>8.5275549790614455E-2</v>
      </c>
      <c r="X796" s="27">
        <f t="shared" si="225"/>
        <v>8.6981704521556791E-2</v>
      </c>
      <c r="Y796" s="27">
        <f t="shared" si="225"/>
        <v>8.9024912161977915E-2</v>
      </c>
      <c r="Z796" s="27">
        <f t="shared" si="225"/>
        <v>9.1451629524229749E-2</v>
      </c>
      <c r="AA796" s="27">
        <f t="shared" si="225"/>
        <v>9.4127712242077485E-2</v>
      </c>
      <c r="AB796" s="27">
        <f t="shared" si="225"/>
        <v>9.69784575678449E-2</v>
      </c>
      <c r="AC796" s="27">
        <f t="shared" si="225"/>
        <v>9.9784832037320664E-2</v>
      </c>
      <c r="AD796" s="27">
        <f t="shared" si="225"/>
        <v>0.10351040100409321</v>
      </c>
      <c r="AE796" s="27">
        <f t="shared" si="225"/>
        <v>0.10750560990645275</v>
      </c>
      <c r="AF796" s="27">
        <f t="shared" si="225"/>
        <v>0.11177157664031596</v>
      </c>
      <c r="AG796" s="27">
        <f t="shared" si="225"/>
        <v>0.11682992984209924</v>
      </c>
      <c r="AH796" s="27">
        <f t="shared" si="225"/>
        <v>0.1215041274994636</v>
      </c>
      <c r="AI796" s="27">
        <f t="shared" si="225"/>
        <v>0.12667936084876091</v>
      </c>
      <c r="AJ796" s="27">
        <f t="shared" si="225"/>
        <v>0.13241971583546056</v>
      </c>
      <c r="AK796" s="27">
        <f t="shared" si="225"/>
        <v>0.13771856434078911</v>
      </c>
      <c r="AL796" s="27">
        <f t="shared" si="225"/>
        <v>0.14310570518625559</v>
      </c>
      <c r="AM796" s="27">
        <f t="shared" si="225"/>
        <v>0.14849303381305134</v>
      </c>
      <c r="AN796" s="27">
        <f t="shared" si="225"/>
        <v>0.15454074878758431</v>
      </c>
      <c r="AO796" s="27">
        <f t="shared" si="225"/>
        <v>0.16014515708932303</v>
      </c>
      <c r="AP796" s="27">
        <f t="shared" si="225"/>
        <v>0.16580079584172261</v>
      </c>
      <c r="AQ796" s="27">
        <f t="shared" si="225"/>
        <v>0.17162909758299946</v>
      </c>
      <c r="AR796" s="27">
        <f t="shared" si="225"/>
        <v>0.17766456095480471</v>
      </c>
      <c r="AS796" s="27">
        <f t="shared" si="225"/>
        <v>0.18388238744205251</v>
      </c>
      <c r="AT796" s="27">
        <f t="shared" si="225"/>
        <v>0.18410907817001962</v>
      </c>
      <c r="AU796" s="27">
        <f t="shared" si="225"/>
        <v>0.18312096568448324</v>
      </c>
      <c r="AV796" s="27">
        <f t="shared" si="225"/>
        <v>0.18206229292974732</v>
      </c>
      <c r="AW796" s="27">
        <f t="shared" si="225"/>
        <v>0.18047227194377563</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5.9806569587962537E-2</v>
      </c>
      <c r="M797" s="27">
        <f t="shared" si="226"/>
        <v>6.0278316688762053E-2</v>
      </c>
      <c r="N797" s="27">
        <f t="shared" si="226"/>
        <v>6.0581464452445992E-2</v>
      </c>
      <c r="O797" s="27">
        <f t="shared" si="226"/>
        <v>6.0782907527895308E-2</v>
      </c>
      <c r="P797" s="27">
        <f t="shared" si="226"/>
        <v>6.0880663265441164E-2</v>
      </c>
      <c r="Q797" s="27">
        <f t="shared" si="226"/>
        <v>6.1096642070638009E-2</v>
      </c>
      <c r="R797" s="27">
        <f t="shared" si="226"/>
        <v>6.1344406036983781E-2</v>
      </c>
      <c r="S797" s="27">
        <f t="shared" si="226"/>
        <v>5.9500416686464171E-2</v>
      </c>
      <c r="T797" s="27">
        <f t="shared" si="226"/>
        <v>6.0126073350181192E-2</v>
      </c>
      <c r="U797" s="27">
        <f t="shared" si="226"/>
        <v>6.0504257584157249E-2</v>
      </c>
      <c r="V797" s="27">
        <f t="shared" si="226"/>
        <v>6.0827983996672101E-2</v>
      </c>
      <c r="W797" s="27">
        <f t="shared" si="226"/>
        <v>6.1210818412943686E-2</v>
      </c>
      <c r="X797" s="27">
        <f t="shared" si="226"/>
        <v>6.1673447119607192E-2</v>
      </c>
      <c r="Y797" s="27">
        <f t="shared" si="226"/>
        <v>6.2136891055037134E-2</v>
      </c>
      <c r="Z797" s="27">
        <f t="shared" si="226"/>
        <v>6.266781722646976E-2</v>
      </c>
      <c r="AA797" s="27">
        <f t="shared" si="226"/>
        <v>6.324601074829822E-2</v>
      </c>
      <c r="AB797" s="27">
        <f t="shared" si="226"/>
        <v>6.3860081422568354E-2</v>
      </c>
      <c r="AC797" s="27">
        <f t="shared" si="226"/>
        <v>6.447648831620334E-2</v>
      </c>
      <c r="AD797" s="27">
        <f t="shared" si="226"/>
        <v>6.5193788139186803E-2</v>
      </c>
      <c r="AE797" s="27">
        <f t="shared" si="226"/>
        <v>6.5961327429384847E-2</v>
      </c>
      <c r="AF797" s="27">
        <f t="shared" si="226"/>
        <v>6.6779343919685485E-2</v>
      </c>
      <c r="AG797" s="27">
        <f t="shared" si="226"/>
        <v>6.7728484595167851E-2</v>
      </c>
      <c r="AH797" s="27">
        <f t="shared" si="226"/>
        <v>6.8627290370644731E-2</v>
      </c>
      <c r="AI797" s="27">
        <f t="shared" si="226"/>
        <v>6.9566512030954167E-2</v>
      </c>
      <c r="AJ797" s="27">
        <f t="shared" si="226"/>
        <v>7.0602137701832365E-2</v>
      </c>
      <c r="AK797" s="27">
        <f t="shared" si="226"/>
        <v>7.1577495748456996E-2</v>
      </c>
      <c r="AL797" s="27">
        <f t="shared" si="226"/>
        <v>7.2574758318817531E-2</v>
      </c>
      <c r="AM797" s="27">
        <f t="shared" si="226"/>
        <v>7.3580014762594403E-2</v>
      </c>
      <c r="AN797" s="27">
        <f t="shared" si="226"/>
        <v>7.465406641178296E-2</v>
      </c>
      <c r="AO797" s="27">
        <f t="shared" si="226"/>
        <v>7.5666061218453512E-2</v>
      </c>
      <c r="AP797" s="27">
        <f t="shared" si="226"/>
        <v>7.6693483730788034E-2</v>
      </c>
      <c r="AQ797" s="27">
        <f t="shared" si="226"/>
        <v>7.7755474662624419E-2</v>
      </c>
      <c r="AR797" s="27">
        <f t="shared" si="226"/>
        <v>7.8857559117987447E-2</v>
      </c>
      <c r="AS797" s="27">
        <f t="shared" si="226"/>
        <v>7.9952553215121278E-2</v>
      </c>
      <c r="AT797" s="27">
        <f t="shared" si="226"/>
        <v>8.0098574731719441E-2</v>
      </c>
      <c r="AU797" s="27">
        <f t="shared" si="226"/>
        <v>8.0052784795123288E-2</v>
      </c>
      <c r="AV797" s="27">
        <f t="shared" si="226"/>
        <v>7.9997203081509802E-2</v>
      </c>
      <c r="AW797" s="27">
        <f t="shared" si="226"/>
        <v>7.9857673648375191E-2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0.26187096745907495</v>
      </c>
      <c r="M798" s="27">
        <f t="shared" si="227"/>
        <v>0.26393657447404822</v>
      </c>
      <c r="N798" s="27">
        <f t="shared" si="227"/>
        <v>0.26526394701365208</v>
      </c>
      <c r="O798" s="27">
        <f t="shared" si="227"/>
        <v>0.26614599213711054</v>
      </c>
      <c r="P798" s="27">
        <f t="shared" si="227"/>
        <v>0.26657402855087214</v>
      </c>
      <c r="Q798" s="27">
        <f t="shared" si="227"/>
        <v>0.26751972028770321</v>
      </c>
      <c r="R798" s="27">
        <f t="shared" si="227"/>
        <v>0.26860458755254507</v>
      </c>
      <c r="S798" s="27">
        <f t="shared" si="227"/>
        <v>0.2605304365264679</v>
      </c>
      <c r="T798" s="27">
        <f t="shared" si="227"/>
        <v>0.26326995689945665</v>
      </c>
      <c r="U798" s="27">
        <f t="shared" si="227"/>
        <v>0.26492588653914978</v>
      </c>
      <c r="V798" s="27">
        <f t="shared" si="227"/>
        <v>0.26634336541181175</v>
      </c>
      <c r="W798" s="27">
        <f t="shared" si="227"/>
        <v>0.26801965648913589</v>
      </c>
      <c r="X798" s="27">
        <f t="shared" si="227"/>
        <v>0.27004533741052927</v>
      </c>
      <c r="Y798" s="27">
        <f t="shared" si="227"/>
        <v>0.27207458791879624</v>
      </c>
      <c r="Z798" s="27">
        <f t="shared" si="227"/>
        <v>0.27439931831414038</v>
      </c>
      <c r="AA798" s="27">
        <f t="shared" si="227"/>
        <v>0.27693101504884593</v>
      </c>
      <c r="AB798" s="27">
        <f t="shared" si="227"/>
        <v>0.27961980463613134</v>
      </c>
      <c r="AC798" s="27">
        <f t="shared" si="227"/>
        <v>0.282318823668601</v>
      </c>
      <c r="AD798" s="27">
        <f t="shared" si="227"/>
        <v>0.28545961572367173</v>
      </c>
      <c r="AE798" s="27">
        <f t="shared" si="227"/>
        <v>0.28882038792431414</v>
      </c>
      <c r="AF798" s="27">
        <f t="shared" si="227"/>
        <v>0.29240218121539124</v>
      </c>
      <c r="AG798" s="27">
        <f t="shared" si="227"/>
        <v>0.29655811907733065</v>
      </c>
      <c r="AH798" s="27">
        <f t="shared" si="227"/>
        <v>0.30049365892861341</v>
      </c>
      <c r="AI798" s="27">
        <f t="shared" si="227"/>
        <v>0.3046061650719728</v>
      </c>
      <c r="AJ798" s="27">
        <f t="shared" si="227"/>
        <v>0.30914078891391455</v>
      </c>
      <c r="AK798" s="27">
        <f t="shared" si="227"/>
        <v>0.31341152299962277</v>
      </c>
      <c r="AL798" s="27">
        <f t="shared" si="227"/>
        <v>0.31777816893685434</v>
      </c>
      <c r="AM798" s="27">
        <f t="shared" si="227"/>
        <v>0.32217981710510685</v>
      </c>
      <c r="AN798" s="27">
        <f t="shared" si="227"/>
        <v>0.32688269417048255</v>
      </c>
      <c r="AO798" s="27">
        <f t="shared" si="227"/>
        <v>0.3313138471510359</v>
      </c>
      <c r="AP798" s="27">
        <f t="shared" si="227"/>
        <v>0.33581255237937302</v>
      </c>
      <c r="AQ798" s="27">
        <f t="shared" si="227"/>
        <v>0.34046262000018385</v>
      </c>
      <c r="AR798" s="27">
        <f t="shared" si="227"/>
        <v>0.34528824241149864</v>
      </c>
      <c r="AS798" s="27">
        <f t="shared" si="227"/>
        <v>0.35008281875242503</v>
      </c>
      <c r="AT798" s="27">
        <f t="shared" si="227"/>
        <v>0.35072219325734738</v>
      </c>
      <c r="AU798" s="27">
        <f t="shared" si="227"/>
        <v>0.35052169596952537</v>
      </c>
      <c r="AV798" s="27">
        <f t="shared" si="227"/>
        <v>0.35027832409220017</v>
      </c>
      <c r="AW798" s="27">
        <f t="shared" si="227"/>
        <v>0.34966737603255199</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1.1651711689683767E-2</v>
      </c>
      <c r="M799" s="27">
        <f t="shared" si="228"/>
        <v>1.1743619004328788E-2</v>
      </c>
      <c r="N799" s="27">
        <f t="shared" si="228"/>
        <v>1.1802679244134426E-2</v>
      </c>
      <c r="O799" s="27">
        <f t="shared" si="228"/>
        <v>1.1841925043604104E-2</v>
      </c>
      <c r="P799" s="27">
        <f t="shared" si="228"/>
        <v>1.186097013643829E-2</v>
      </c>
      <c r="Q799" s="27">
        <f t="shared" si="228"/>
        <v>1.1903047834366352E-2</v>
      </c>
      <c r="R799" s="27">
        <f t="shared" si="228"/>
        <v>1.1951318021451862E-2</v>
      </c>
      <c r="S799" s="27">
        <f t="shared" si="228"/>
        <v>1.1592065979090512E-2</v>
      </c>
      <c r="T799" s="27">
        <f t="shared" si="228"/>
        <v>1.1713958458672343E-2</v>
      </c>
      <c r="U799" s="27">
        <f t="shared" si="228"/>
        <v>1.1787637549284486E-2</v>
      </c>
      <c r="V799" s="27">
        <f t="shared" si="228"/>
        <v>1.1850706988828431E-2</v>
      </c>
      <c r="W799" s="27">
        <f t="shared" si="228"/>
        <v>1.1925292043179762E-2</v>
      </c>
      <c r="X799" s="27">
        <f t="shared" si="228"/>
        <v>1.2015422882426217E-2</v>
      </c>
      <c r="Y799" s="27">
        <f t="shared" si="228"/>
        <v>1.210571254720995E-2</v>
      </c>
      <c r="Z799" s="27">
        <f t="shared" si="228"/>
        <v>1.2209149322143877E-2</v>
      </c>
      <c r="AA799" s="27">
        <f t="shared" si="228"/>
        <v>1.2321794877031944E-2</v>
      </c>
      <c r="AB799" s="27">
        <f t="shared" si="228"/>
        <v>1.2441430136218016E-2</v>
      </c>
      <c r="AC799" s="27">
        <f t="shared" si="228"/>
        <v>1.2561520545309362E-2</v>
      </c>
      <c r="AD799" s="27">
        <f t="shared" si="228"/>
        <v>1.2701267245212823E-2</v>
      </c>
      <c r="AE799" s="27">
        <f t="shared" si="228"/>
        <v>1.285080176259956E-2</v>
      </c>
      <c r="AF799" s="27">
        <f t="shared" si="228"/>
        <v>1.3010170413369125E-2</v>
      </c>
      <c r="AG799" s="27">
        <f t="shared" si="228"/>
        <v>1.3195085107187282E-2</v>
      </c>
      <c r="AH799" s="27">
        <f t="shared" si="228"/>
        <v>1.33701933909934E-2</v>
      </c>
      <c r="AI799" s="27">
        <f t="shared" si="228"/>
        <v>1.3553175629801394E-2</v>
      </c>
      <c r="AJ799" s="27">
        <f t="shared" si="228"/>
        <v>1.3754939613568436E-2</v>
      </c>
      <c r="AK799" s="27">
        <f t="shared" si="228"/>
        <v>1.3944962061466382E-2</v>
      </c>
      <c r="AL799" s="27">
        <f t="shared" si="228"/>
        <v>1.4139252020392443E-2</v>
      </c>
      <c r="AM799" s="27">
        <f t="shared" si="228"/>
        <v>1.4335099371908865E-2</v>
      </c>
      <c r="AN799" s="27">
        <f t="shared" si="228"/>
        <v>1.4544349630574313E-2</v>
      </c>
      <c r="AO799" s="27">
        <f t="shared" si="228"/>
        <v>1.4741509772010608E-2</v>
      </c>
      <c r="AP799" s="27">
        <f t="shared" si="228"/>
        <v>1.49416755895736E-2</v>
      </c>
      <c r="AQ799" s="27">
        <f t="shared" si="228"/>
        <v>1.5148576139798552E-2</v>
      </c>
      <c r="AR799" s="27">
        <f t="shared" si="228"/>
        <v>1.5363287841540375E-2</v>
      </c>
      <c r="AS799" s="27">
        <f t="shared" si="228"/>
        <v>1.5576618176478643E-2</v>
      </c>
      <c r="AT799" s="27">
        <f t="shared" si="228"/>
        <v>1.5605066566406606E-2</v>
      </c>
      <c r="AU799" s="27">
        <f t="shared" si="228"/>
        <v>1.559614562104587E-2</v>
      </c>
      <c r="AV799" s="27">
        <f t="shared" si="228"/>
        <v>1.5585317009629018E-2</v>
      </c>
      <c r="AW799" s="27">
        <f t="shared" si="228"/>
        <v>1.5558133428656055E-2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0.51896282251134895</v>
      </c>
      <c r="N800" s="27">
        <f t="shared" si="229"/>
        <v>0.51203275332440912</v>
      </c>
      <c r="O800" s="27">
        <f t="shared" si="229"/>
        <v>0.50197358865556685</v>
      </c>
      <c r="P800" s="27">
        <f t="shared" si="229"/>
        <v>0.48899333628247271</v>
      </c>
      <c r="Q800" s="27">
        <f t="shared" si="229"/>
        <v>0.47875543160314166</v>
      </c>
      <c r="R800" s="27">
        <f t="shared" si="229"/>
        <v>0.46906920988966799</v>
      </c>
      <c r="S800" s="27">
        <f t="shared" si="229"/>
        <v>0.41264413736609096</v>
      </c>
      <c r="T800" s="27">
        <f t="shared" si="229"/>
        <v>0.41934678138839759</v>
      </c>
      <c r="U800" s="27">
        <f t="shared" si="229"/>
        <v>0.42024235476037247</v>
      </c>
      <c r="V800" s="27">
        <f t="shared" si="229"/>
        <v>0.4197014077884616</v>
      </c>
      <c r="W800" s="27">
        <f t="shared" si="229"/>
        <v>0.4201739879929367</v>
      </c>
      <c r="X800" s="27">
        <f t="shared" si="229"/>
        <v>0.42204816035972287</v>
      </c>
      <c r="Y800" s="27">
        <f t="shared" si="229"/>
        <v>0.42450219558987012</v>
      </c>
      <c r="Z800" s="27">
        <f t="shared" si="229"/>
        <v>0.42802925909897582</v>
      </c>
      <c r="AA800" s="27">
        <f t="shared" si="229"/>
        <v>0.43218509757223311</v>
      </c>
      <c r="AB800" s="27">
        <f t="shared" si="229"/>
        <v>0.43672123942502006</v>
      </c>
      <c r="AC800" s="27">
        <f t="shared" si="229"/>
        <v>0.44097727440601042</v>
      </c>
      <c r="AD800" s="27">
        <f t="shared" si="229"/>
        <v>0.44369988536236338</v>
      </c>
      <c r="AE800" s="27">
        <f t="shared" si="229"/>
        <v>0.44680686938178249</v>
      </c>
      <c r="AF800" s="27">
        <f t="shared" si="229"/>
        <v>0.4502561683143711</v>
      </c>
      <c r="AG800" s="27">
        <f t="shared" si="229"/>
        <v>0.4554112970320211</v>
      </c>
      <c r="AH800" s="27">
        <f t="shared" si="229"/>
        <v>0.45903062277490309</v>
      </c>
      <c r="AI800" s="27">
        <f t="shared" si="229"/>
        <v>0.46323218554866497</v>
      </c>
      <c r="AJ800" s="27">
        <f t="shared" si="229"/>
        <v>0.46834623785146318</v>
      </c>
      <c r="AK800" s="27">
        <f t="shared" si="229"/>
        <v>0.47179007618116953</v>
      </c>
      <c r="AL800" s="27">
        <f t="shared" si="229"/>
        <v>0.47492274084000291</v>
      </c>
      <c r="AM800" s="27">
        <f t="shared" si="229"/>
        <v>0.47752458545310661</v>
      </c>
      <c r="AN800" s="27">
        <f t="shared" si="229"/>
        <v>0.4833819672199775</v>
      </c>
      <c r="AO800" s="27">
        <f t="shared" si="229"/>
        <v>0.48777265492127136</v>
      </c>
      <c r="AP800" s="27">
        <f t="shared" si="229"/>
        <v>0.49186290783512332</v>
      </c>
      <c r="AQ800" s="27">
        <f t="shared" si="229"/>
        <v>0.49591586676507687</v>
      </c>
      <c r="AR800" s="27">
        <f t="shared" si="229"/>
        <v>0.49998718156165189</v>
      </c>
      <c r="AS800" s="27">
        <f t="shared" si="229"/>
        <v>0.50382162464520341</v>
      </c>
      <c r="AT800" s="27">
        <f t="shared" si="229"/>
        <v>0.49477765797696649</v>
      </c>
      <c r="AU800" s="27">
        <f t="shared" si="229"/>
        <v>0.48330354672786457</v>
      </c>
      <c r="AV800" s="27">
        <f t="shared" si="229"/>
        <v>0.47182625182740801</v>
      </c>
      <c r="AW800" s="27">
        <f t="shared" si="229"/>
        <v>0.45945158191748203</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0.80452586370517853</v>
      </c>
      <c r="L801" s="27">
        <f t="shared" si="230"/>
        <v>0.79754846782098054</v>
      </c>
      <c r="M801" s="27">
        <f t="shared" si="230"/>
        <v>0.79489238443144195</v>
      </c>
      <c r="N801" s="27">
        <f t="shared" si="230"/>
        <v>0.78427763712907439</v>
      </c>
      <c r="O801" s="27">
        <f t="shared" si="230"/>
        <v>0.76887007218962333</v>
      </c>
      <c r="P801" s="27">
        <f t="shared" si="230"/>
        <v>0.74898829393537225</v>
      </c>
      <c r="Q801" s="27">
        <f t="shared" si="230"/>
        <v>0.73330695394505496</v>
      </c>
      <c r="R801" s="27">
        <f t="shared" si="230"/>
        <v>0.71847062359542502</v>
      </c>
      <c r="S801" s="27">
        <f t="shared" si="230"/>
        <v>0.63204466301709794</v>
      </c>
      <c r="T801" s="27">
        <f t="shared" si="230"/>
        <v>0.64231106449669528</v>
      </c>
      <c r="U801" s="27">
        <f t="shared" si="230"/>
        <v>0.64368280910382814</v>
      </c>
      <c r="V801" s="27">
        <f t="shared" si="230"/>
        <v>0.64285424372360966</v>
      </c>
      <c r="W801" s="27">
        <f t="shared" si="230"/>
        <v>0.64357809211751327</v>
      </c>
      <c r="X801" s="27">
        <f t="shared" si="230"/>
        <v>0.64644875120299627</v>
      </c>
      <c r="Y801" s="27">
        <f t="shared" si="230"/>
        <v>0.65020758291685732</v>
      </c>
      <c r="Z801" s="27">
        <f t="shared" si="230"/>
        <v>0.65560996590303544</v>
      </c>
      <c r="AA801" s="27">
        <f t="shared" si="230"/>
        <v>0.66197543990237384</v>
      </c>
      <c r="AB801" s="27">
        <f t="shared" si="230"/>
        <v>0.66892342241108671</v>
      </c>
      <c r="AC801" s="27">
        <f t="shared" si="230"/>
        <v>0.67544236682774406</v>
      </c>
      <c r="AD801" s="27">
        <f t="shared" si="230"/>
        <v>0.67961257444396928</v>
      </c>
      <c r="AE801" s="27">
        <f t="shared" si="230"/>
        <v>0.68437152408054436</v>
      </c>
      <c r="AF801" s="27">
        <f t="shared" si="230"/>
        <v>0.68965479551003539</v>
      </c>
      <c r="AG801" s="27">
        <f t="shared" si="230"/>
        <v>0.69755087665626081</v>
      </c>
      <c r="AH801" s="27">
        <f t="shared" si="230"/>
        <v>0.70309457717775736</v>
      </c>
      <c r="AI801" s="27">
        <f t="shared" si="230"/>
        <v>0.70953008682642982</v>
      </c>
      <c r="AJ801" s="27">
        <f t="shared" si="230"/>
        <v>0.71736325146316904</v>
      </c>
      <c r="AK801" s="27">
        <f t="shared" si="230"/>
        <v>0.72263815891848449</v>
      </c>
      <c r="AL801" s="27">
        <f t="shared" si="230"/>
        <v>0.72743644344344183</v>
      </c>
      <c r="AM801" s="27">
        <f t="shared" si="230"/>
        <v>0.73142167394304025</v>
      </c>
      <c r="AN801" s="27">
        <f t="shared" si="230"/>
        <v>0.74039339206470101</v>
      </c>
      <c r="AO801" s="27">
        <f t="shared" si="230"/>
        <v>0.74711858328222625</v>
      </c>
      <c r="AP801" s="27">
        <f t="shared" si="230"/>
        <v>0.75338360025566908</v>
      </c>
      <c r="AQ801" s="27">
        <f t="shared" si="230"/>
        <v>0.75959149424746442</v>
      </c>
      <c r="AR801" s="27">
        <f t="shared" si="230"/>
        <v>0.76582750381508591</v>
      </c>
      <c r="AS801" s="27">
        <f t="shared" si="230"/>
        <v>0.7717006983358442</v>
      </c>
      <c r="AT801" s="27">
        <f t="shared" si="230"/>
        <v>0.7578481063624064</v>
      </c>
      <c r="AU801" s="27">
        <f t="shared" si="230"/>
        <v>0.7402732758458509</v>
      </c>
      <c r="AV801" s="27">
        <f t="shared" si="230"/>
        <v>0.72269356894874037</v>
      </c>
      <c r="AW801" s="27">
        <f t="shared" si="230"/>
        <v>0.70373935788665998</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1.0122801448609147</v>
      </c>
      <c r="M802" s="27">
        <f t="shared" si="231"/>
        <v>1.0514701788925813</v>
      </c>
      <c r="N802" s="27">
        <f t="shared" si="231"/>
        <v>1.0806972456941155</v>
      </c>
      <c r="O802" s="27">
        <f t="shared" si="231"/>
        <v>1.1032367943433716</v>
      </c>
      <c r="P802" s="27">
        <f t="shared" si="231"/>
        <v>1.1187666946803869</v>
      </c>
      <c r="Q802" s="27">
        <f t="shared" si="231"/>
        <v>1.1399714801203364</v>
      </c>
      <c r="R802" s="27">
        <f t="shared" si="231"/>
        <v>1.1622002864669061</v>
      </c>
      <c r="S802" s="27">
        <f t="shared" si="231"/>
        <v>1.0637181745586366</v>
      </c>
      <c r="T802" s="27">
        <f t="shared" si="231"/>
        <v>1.1070404303755808</v>
      </c>
      <c r="U802" s="27">
        <f t="shared" si="231"/>
        <v>1.1357661816324136</v>
      </c>
      <c r="V802" s="27">
        <f t="shared" si="231"/>
        <v>1.1609147985862651</v>
      </c>
      <c r="W802" s="27">
        <f t="shared" si="231"/>
        <v>1.1891665974775001</v>
      </c>
      <c r="X802" s="27">
        <f t="shared" si="231"/>
        <v>1.2218611234290147</v>
      </c>
      <c r="Y802" s="27">
        <f t="shared" si="231"/>
        <v>1.2568622886641467</v>
      </c>
      <c r="Z802" s="27">
        <f t="shared" si="231"/>
        <v>1.29580274879816</v>
      </c>
      <c r="AA802" s="27">
        <f t="shared" si="231"/>
        <v>1.3375502835843665</v>
      </c>
      <c r="AB802" s="27">
        <f t="shared" si="231"/>
        <v>1.3814767121767502</v>
      </c>
      <c r="AC802" s="27">
        <f t="shared" si="231"/>
        <v>1.4255574030673088</v>
      </c>
      <c r="AD802" s="27">
        <f t="shared" si="231"/>
        <v>1.4819260758484165</v>
      </c>
      <c r="AE802" s="27">
        <f t="shared" si="231"/>
        <v>1.5418868709759097</v>
      </c>
      <c r="AF802" s="27">
        <f t="shared" si="231"/>
        <v>1.6055485879908873</v>
      </c>
      <c r="AG802" s="27">
        <f t="shared" si="231"/>
        <v>1.678197957079177</v>
      </c>
      <c r="AH802" s="27">
        <f t="shared" si="231"/>
        <v>1.7482756519601252</v>
      </c>
      <c r="AI802" s="27">
        <f t="shared" si="231"/>
        <v>1.8237186457265093</v>
      </c>
      <c r="AJ802" s="27">
        <f t="shared" si="231"/>
        <v>1.9062847970701935</v>
      </c>
      <c r="AK802" s="27">
        <f t="shared" si="231"/>
        <v>1.9856870958726087</v>
      </c>
      <c r="AL802" s="27">
        <f t="shared" si="231"/>
        <v>2.0673539637965064</v>
      </c>
      <c r="AM802" s="27">
        <f t="shared" si="231"/>
        <v>2.150380012059776</v>
      </c>
      <c r="AN802" s="27">
        <f t="shared" si="231"/>
        <v>2.2381745740508801</v>
      </c>
      <c r="AO802" s="27">
        <f t="shared" si="231"/>
        <v>2.3224490383658782</v>
      </c>
      <c r="AP802" s="27">
        <f t="shared" si="231"/>
        <v>2.4084887324884106</v>
      </c>
      <c r="AQ802" s="27">
        <f t="shared" si="231"/>
        <v>2.4976542392314602</v>
      </c>
      <c r="AR802" s="27">
        <f t="shared" si="231"/>
        <v>2.5903851680726846</v>
      </c>
      <c r="AS802" s="27">
        <f t="shared" si="231"/>
        <v>2.6855071894343436</v>
      </c>
      <c r="AT802" s="27">
        <f t="shared" si="231"/>
        <v>2.7137640097683873</v>
      </c>
      <c r="AU802" s="27">
        <f t="shared" si="231"/>
        <v>2.728151998033761</v>
      </c>
      <c r="AV802" s="27">
        <f t="shared" si="231"/>
        <v>2.7415561223445959</v>
      </c>
      <c r="AW802" s="27">
        <f t="shared" si="231"/>
        <v>2.7485715005384792</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0.11954428343883337</v>
      </c>
      <c r="T803" s="27">
        <f t="shared" si="232"/>
        <v>0.11972414946511681</v>
      </c>
      <c r="U803" s="27">
        <f t="shared" si="232"/>
        <v>0.11992409593240921</v>
      </c>
      <c r="V803" s="27">
        <f t="shared" si="232"/>
        <v>0.1201494432196152</v>
      </c>
      <c r="W803" s="27">
        <f t="shared" si="232"/>
        <v>0.12040280553587868</v>
      </c>
      <c r="X803" s="27">
        <f t="shared" si="232"/>
        <v>0.12068357190345802</v>
      </c>
      <c r="Y803" s="27">
        <f t="shared" si="232"/>
        <v>0.1208561929207764</v>
      </c>
      <c r="Z803" s="27">
        <f t="shared" si="232"/>
        <v>0.12105201901517217</v>
      </c>
      <c r="AA803" s="27">
        <f t="shared" si="232"/>
        <v>0.12126927937934444</v>
      </c>
      <c r="AB803" s="27">
        <f t="shared" si="232"/>
        <v>0.12150663188161379</v>
      </c>
      <c r="AC803" s="27">
        <f t="shared" si="232"/>
        <v>0.12176201627394038</v>
      </c>
      <c r="AD803" s="27">
        <f t="shared" si="232"/>
        <v>0.12193226371992194</v>
      </c>
      <c r="AE803" s="27">
        <f t="shared" si="232"/>
        <v>0.1221198665279965</v>
      </c>
      <c r="AF803" s="27">
        <f t="shared" si="232"/>
        <v>0.12232417459292337</v>
      </c>
      <c r="AG803" s="27">
        <f t="shared" si="232"/>
        <v>0.12254753554652481</v>
      </c>
      <c r="AH803" s="27">
        <f t="shared" si="232"/>
        <v>0.12278276607159908</v>
      </c>
      <c r="AI803" s="27">
        <f t="shared" si="232"/>
        <v>0.12293256429505116</v>
      </c>
      <c r="AJ803" s="27">
        <f t="shared" si="232"/>
        <v>0.12309784762939628</v>
      </c>
      <c r="AK803" s="27">
        <f t="shared" si="232"/>
        <v>0.12327243869311012</v>
      </c>
      <c r="AL803" s="27">
        <f t="shared" si="232"/>
        <v>0.12345892287223388</v>
      </c>
      <c r="AM803" s="27">
        <f t="shared" si="232"/>
        <v>0.12365640627209755</v>
      </c>
      <c r="AN803" s="27">
        <f t="shared" si="232"/>
        <v>0.12377352045527126</v>
      </c>
      <c r="AO803" s="27">
        <f t="shared" si="232"/>
        <v>0.12389780131163342</v>
      </c>
      <c r="AP803" s="27">
        <f t="shared" si="232"/>
        <v>0.12403174964714313</v>
      </c>
      <c r="AQ803" s="27">
        <f t="shared" si="232"/>
        <v>0.124175757711807</v>
      </c>
      <c r="AR803" s="27">
        <f t="shared" si="232"/>
        <v>0.12432974109192675</v>
      </c>
      <c r="AS803" s="27">
        <f t="shared" si="232"/>
        <v>0.1243975560937169</v>
      </c>
      <c r="AT803" s="27">
        <f t="shared" si="232"/>
        <v>0.12443831246581268</v>
      </c>
      <c r="AU803" s="27">
        <f t="shared" si="232"/>
        <v>0.1244793884861502</v>
      </c>
      <c r="AV803" s="27">
        <f t="shared" si="232"/>
        <v>0.12452718899099727</v>
      </c>
      <c r="AW803" s="27">
        <f t="shared" si="232"/>
        <v>0.1245787895431287</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6.3925282681672885E-2</v>
      </c>
      <c r="T804" s="27">
        <f t="shared" si="233"/>
        <v>6.4021464500194386E-2</v>
      </c>
      <c r="U804" s="27">
        <f t="shared" si="233"/>
        <v>6.4128384162726051E-2</v>
      </c>
      <c r="V804" s="27">
        <f t="shared" si="233"/>
        <v>6.4248886696362986E-2</v>
      </c>
      <c r="W804" s="27">
        <f t="shared" si="233"/>
        <v>6.4384370027076254E-2</v>
      </c>
      <c r="X804" s="27">
        <f t="shared" si="233"/>
        <v>6.4534507439746425E-2</v>
      </c>
      <c r="Y804" s="27">
        <f t="shared" si="233"/>
        <v>6.4626815051716205E-2</v>
      </c>
      <c r="Z804" s="27">
        <f t="shared" si="233"/>
        <v>6.4731531380097587E-2</v>
      </c>
      <c r="AA804" s="27">
        <f t="shared" si="233"/>
        <v>6.484770950083843E-2</v>
      </c>
      <c r="AB804" s="27">
        <f t="shared" si="233"/>
        <v>6.4974631720507214E-2</v>
      </c>
      <c r="AC804" s="27">
        <f t="shared" si="233"/>
        <v>6.511119633909325E-2</v>
      </c>
      <c r="AD804" s="27">
        <f t="shared" si="233"/>
        <v>6.5202234704100234E-2</v>
      </c>
      <c r="AE804" s="27">
        <f t="shared" si="233"/>
        <v>6.5302553700484364E-2</v>
      </c>
      <c r="AF804" s="27">
        <f t="shared" si="233"/>
        <v>6.5411805690030786E-2</v>
      </c>
      <c r="AG804" s="27">
        <f t="shared" si="233"/>
        <v>6.5531246048768865E-2</v>
      </c>
      <c r="AH804" s="27">
        <f t="shared" si="233"/>
        <v>6.5657033559289396E-2</v>
      </c>
      <c r="AI804" s="27">
        <f t="shared" si="233"/>
        <v>6.5737136877523653E-2</v>
      </c>
      <c r="AJ804" s="27">
        <f t="shared" si="233"/>
        <v>6.5825520726308748E-2</v>
      </c>
      <c r="AK804" s="27">
        <f t="shared" si="233"/>
        <v>6.5918881803731691E-2</v>
      </c>
      <c r="AL804" s="27">
        <f t="shared" si="233"/>
        <v>6.6018602622855943E-2</v>
      </c>
      <c r="AM804" s="27">
        <f t="shared" si="233"/>
        <v>6.6124205181155471E-2</v>
      </c>
      <c r="AN804" s="27">
        <f t="shared" si="233"/>
        <v>6.6186830988513648E-2</v>
      </c>
      <c r="AO804" s="27">
        <f t="shared" si="233"/>
        <v>6.6253289113037309E-2</v>
      </c>
      <c r="AP804" s="27">
        <f t="shared" si="233"/>
        <v>6.6324916839314824E-2</v>
      </c>
      <c r="AQ804" s="27">
        <f t="shared" si="233"/>
        <v>6.6401923919680902E-2</v>
      </c>
      <c r="AR804" s="27">
        <f t="shared" si="233"/>
        <v>6.6484265214632673E-2</v>
      </c>
      <c r="AS804" s="27">
        <f t="shared" si="233"/>
        <v>6.6520528706577167E-2</v>
      </c>
      <c r="AT804" s="27">
        <f t="shared" si="233"/>
        <v>6.6542322827821215E-2</v>
      </c>
      <c r="AU804" s="27">
        <f t="shared" si="233"/>
        <v>6.6564287878227477E-2</v>
      </c>
      <c r="AV804" s="27">
        <f t="shared" si="233"/>
        <v>6.6589848789186806E-2</v>
      </c>
      <c r="AW804" s="27">
        <f t="shared" si="233"/>
        <v>6.6617441742916117E-2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1.4486129996083083E-2</v>
      </c>
      <c r="L805" s="27">
        <f t="shared" si="234"/>
        <v>1.452378694169551E-2</v>
      </c>
      <c r="M805" s="27">
        <f t="shared" si="234"/>
        <v>1.4575733367418305E-2</v>
      </c>
      <c r="N805" s="27">
        <f t="shared" si="234"/>
        <v>1.4639017833045652E-2</v>
      </c>
      <c r="O805" s="27">
        <f t="shared" si="234"/>
        <v>1.4713550078172181E-2</v>
      </c>
      <c r="P805" s="27">
        <f t="shared" si="234"/>
        <v>1.4798876460462532E-2</v>
      </c>
      <c r="Q805" s="27">
        <f t="shared" si="234"/>
        <v>1.4890706011157254E-2</v>
      </c>
      <c r="R805" s="27">
        <f t="shared" si="234"/>
        <v>1.4988675221399694E-2</v>
      </c>
      <c r="S805" s="27">
        <f t="shared" si="234"/>
        <v>1.5077522192544317E-2</v>
      </c>
      <c r="T805" s="27">
        <f t="shared" si="234"/>
        <v>1.512092047903143E-2</v>
      </c>
      <c r="U805" s="27">
        <f t="shared" si="234"/>
        <v>1.5166907233408305E-2</v>
      </c>
      <c r="V805" s="27">
        <f t="shared" si="234"/>
        <v>1.5216572085594985E-2</v>
      </c>
      <c r="W805" s="27">
        <f t="shared" si="234"/>
        <v>1.5270470246664917E-2</v>
      </c>
      <c r="X805" s="27">
        <f t="shared" si="234"/>
        <v>1.5328532701029456E-2</v>
      </c>
      <c r="Y805" s="27">
        <f t="shared" si="234"/>
        <v>1.5365202172762825E-2</v>
      </c>
      <c r="Z805" s="27">
        <f t="shared" si="234"/>
        <v>1.5405433024200575E-2</v>
      </c>
      <c r="AA805" s="27">
        <f t="shared" si="234"/>
        <v>1.544892154445829E-2</v>
      </c>
      <c r="AB805" s="27">
        <f t="shared" si="234"/>
        <v>1.5495442671566231E-2</v>
      </c>
      <c r="AC805" s="27">
        <f t="shared" si="234"/>
        <v>1.5544634955286424E-2</v>
      </c>
      <c r="AD805" s="27">
        <f t="shared" si="234"/>
        <v>1.5577248144482508E-2</v>
      </c>
      <c r="AE805" s="27">
        <f t="shared" si="234"/>
        <v>1.5612527634225128E-2</v>
      </c>
      <c r="AF805" s="27">
        <f t="shared" si="234"/>
        <v>1.5650367913370627E-2</v>
      </c>
      <c r="AG805" s="27">
        <f t="shared" si="234"/>
        <v>1.5691218739742961E-2</v>
      </c>
      <c r="AH805" s="27">
        <f t="shared" si="234"/>
        <v>1.5733757991980537E-2</v>
      </c>
      <c r="AI805" s="27">
        <f t="shared" si="234"/>
        <v>1.5760001504124706E-2</v>
      </c>
      <c r="AJ805" s="27">
        <f t="shared" si="234"/>
        <v>1.5788696702721563E-2</v>
      </c>
      <c r="AK805" s="27">
        <f t="shared" si="234"/>
        <v>1.5818711363536485E-2</v>
      </c>
      <c r="AL805" s="27">
        <f t="shared" si="234"/>
        <v>1.585053234247372E-2</v>
      </c>
      <c r="AM805" s="27">
        <f t="shared" si="234"/>
        <v>1.5884002909389034E-2</v>
      </c>
      <c r="AN805" s="27">
        <f t="shared" si="234"/>
        <v>1.5902381704405964E-2</v>
      </c>
      <c r="AO805" s="27">
        <f t="shared" si="234"/>
        <v>1.5921780591527525E-2</v>
      </c>
      <c r="AP805" s="27">
        <f t="shared" si="234"/>
        <v>1.5942664089767793E-2</v>
      </c>
      <c r="AQ805" s="27">
        <f t="shared" si="234"/>
        <v>1.5965108266139179E-2</v>
      </c>
      <c r="AR805" s="27">
        <f t="shared" si="234"/>
        <v>1.5989101247110622E-2</v>
      </c>
      <c r="AS805" s="27">
        <f t="shared" si="234"/>
        <v>1.5997171097699662E-2</v>
      </c>
      <c r="AT805" s="27">
        <f t="shared" si="234"/>
        <v>1.6000132033753247E-2</v>
      </c>
      <c r="AU805" s="27">
        <f t="shared" si="234"/>
        <v>1.6002977464491905E-2</v>
      </c>
      <c r="AV805" s="27">
        <f t="shared" si="234"/>
        <v>1.6006874225162619E-2</v>
      </c>
      <c r="AW805" s="27">
        <f t="shared" si="234"/>
        <v>1.6011296478644882E-2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0.11514293539628435</v>
      </c>
      <c r="M806" s="27">
        <f t="shared" si="235"/>
        <v>0.11555476076697306</v>
      </c>
      <c r="N806" s="27">
        <f t="shared" si="235"/>
        <v>0.11605647283191661</v>
      </c>
      <c r="O806" s="27">
        <f t="shared" si="235"/>
        <v>0.1166473560168597</v>
      </c>
      <c r="P806" s="27">
        <f t="shared" si="235"/>
        <v>0.11732381389682567</v>
      </c>
      <c r="Q806" s="27">
        <f t="shared" si="235"/>
        <v>0.11805182815822723</v>
      </c>
      <c r="R806" s="27">
        <f t="shared" si="235"/>
        <v>0.11882851694408274</v>
      </c>
      <c r="S806" s="27">
        <f t="shared" si="235"/>
        <v>0.11953288565313427</v>
      </c>
      <c r="T806" s="27">
        <f t="shared" si="235"/>
        <v>0.11987694234560399</v>
      </c>
      <c r="U806" s="27">
        <f t="shared" si="235"/>
        <v>0.120241520117886</v>
      </c>
      <c r="V806" s="27">
        <f t="shared" si="235"/>
        <v>0.12063525743238622</v>
      </c>
      <c r="W806" s="27">
        <f t="shared" si="235"/>
        <v>0.12106255593951576</v>
      </c>
      <c r="X806" s="27">
        <f t="shared" si="235"/>
        <v>0.12152286849151642</v>
      </c>
      <c r="Y806" s="27">
        <f t="shared" si="235"/>
        <v>0.12181357990388846</v>
      </c>
      <c r="Z806" s="27">
        <f t="shared" si="235"/>
        <v>0.12213252553057868</v>
      </c>
      <c r="AA806" s="27">
        <f t="shared" si="235"/>
        <v>0.12247729758614632</v>
      </c>
      <c r="AB806" s="27">
        <f t="shared" si="235"/>
        <v>0.12284611180482462</v>
      </c>
      <c r="AC806" s="27">
        <f t="shared" si="235"/>
        <v>0.12323610265012742</v>
      </c>
      <c r="AD806" s="27">
        <f t="shared" si="235"/>
        <v>0.1234946563146604</v>
      </c>
      <c r="AE806" s="27">
        <f t="shared" si="235"/>
        <v>0.1237743481074797</v>
      </c>
      <c r="AF806" s="27">
        <f t="shared" si="235"/>
        <v>0.12407434154820687</v>
      </c>
      <c r="AG806" s="27">
        <f t="shared" si="235"/>
        <v>0.12439820226585285</v>
      </c>
      <c r="AH806" s="27">
        <f t="shared" si="235"/>
        <v>0.12473544863223512</v>
      </c>
      <c r="AI806" s="27">
        <f t="shared" si="235"/>
        <v>0.12494350421963241</v>
      </c>
      <c r="AJ806" s="27">
        <f t="shared" si="235"/>
        <v>0.12517099649912439</v>
      </c>
      <c r="AK806" s="27">
        <f t="shared" si="235"/>
        <v>0.12540894932541047</v>
      </c>
      <c r="AL806" s="27">
        <f t="shared" si="235"/>
        <v>0.12566122243687414</v>
      </c>
      <c r="AM806" s="27">
        <f t="shared" si="235"/>
        <v>0.12592657329471016</v>
      </c>
      <c r="AN806" s="27">
        <f t="shared" si="235"/>
        <v>0.12607227829684156</v>
      </c>
      <c r="AO806" s="27">
        <f t="shared" si="235"/>
        <v>0.12622607047346635</v>
      </c>
      <c r="AP806" s="27">
        <f t="shared" si="235"/>
        <v>0.12639163247863622</v>
      </c>
      <c r="AQ806" s="27">
        <f t="shared" si="235"/>
        <v>0.12656956736299715</v>
      </c>
      <c r="AR806" s="27">
        <f t="shared" si="235"/>
        <v>0.12675978099454174</v>
      </c>
      <c r="AS806" s="27">
        <f t="shared" si="235"/>
        <v>0.12682375785462383</v>
      </c>
      <c r="AT806" s="27">
        <f t="shared" si="235"/>
        <v>0.12684723181978866</v>
      </c>
      <c r="AU806" s="27">
        <f t="shared" si="235"/>
        <v>0.1268697900719189</v>
      </c>
      <c r="AV806" s="27">
        <f t="shared" si="235"/>
        <v>0.12690068314849484</v>
      </c>
      <c r="AW806" s="27">
        <f t="shared" si="235"/>
        <v>0.12693574227247248</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9.6937181363551561E-2</v>
      </c>
      <c r="M809" s="27">
        <f t="shared" si="238"/>
        <v>9.6980665528366608E-2</v>
      </c>
      <c r="N809" s="27">
        <f t="shared" si="238"/>
        <v>9.6090308702663593E-2</v>
      </c>
      <c r="O809" s="27">
        <f t="shared" si="238"/>
        <v>9.4636150647850498E-2</v>
      </c>
      <c r="P809" s="27">
        <f t="shared" si="238"/>
        <v>9.2641437622218339E-2</v>
      </c>
      <c r="Q809" s="27">
        <f t="shared" si="238"/>
        <v>9.1193054757597189E-2</v>
      </c>
      <c r="R809" s="27">
        <f t="shared" si="238"/>
        <v>8.9872834352323586E-2</v>
      </c>
      <c r="S809" s="27">
        <f t="shared" si="238"/>
        <v>7.9353205696762089E-2</v>
      </c>
      <c r="T809" s="27">
        <f t="shared" si="238"/>
        <v>8.0356692472967006E-2</v>
      </c>
      <c r="U809" s="27">
        <f t="shared" si="238"/>
        <v>8.0228767846233631E-2</v>
      </c>
      <c r="V809" s="27">
        <f t="shared" si="238"/>
        <v>7.9832176935397237E-2</v>
      </c>
      <c r="W809" s="27">
        <f t="shared" si="238"/>
        <v>7.9647338204740986E-2</v>
      </c>
      <c r="X809" s="27">
        <f t="shared" si="238"/>
        <v>7.974842596464872E-2</v>
      </c>
      <c r="Y809" s="27">
        <f t="shared" si="238"/>
        <v>8.0001308880884886E-2</v>
      </c>
      <c r="Z809" s="27">
        <f t="shared" si="238"/>
        <v>8.0472384991771742E-2</v>
      </c>
      <c r="AA809" s="27">
        <f t="shared" si="238"/>
        <v>8.1073890026101325E-2</v>
      </c>
      <c r="AB809" s="27">
        <f t="shared" si="238"/>
        <v>8.1756694422335546E-2</v>
      </c>
      <c r="AC809" s="27">
        <f t="shared" si="238"/>
        <v>8.2391925126717711E-2</v>
      </c>
      <c r="AD809" s="27">
        <f t="shared" si="238"/>
        <v>8.3487127289027893E-2</v>
      </c>
      <c r="AE809" s="27">
        <f t="shared" si="238"/>
        <v>8.4697547365748915E-2</v>
      </c>
      <c r="AF809" s="27">
        <f t="shared" si="238"/>
        <v>8.6018207587983245E-2</v>
      </c>
      <c r="AG809" s="27">
        <f t="shared" si="238"/>
        <v>8.7725928794980826E-2</v>
      </c>
      <c r="AH809" s="27">
        <f t="shared" si="238"/>
        <v>8.9176127106207703E-2</v>
      </c>
      <c r="AI809" s="27">
        <f t="shared" si="238"/>
        <v>9.0813571882765731E-2</v>
      </c>
      <c r="AJ809" s="27">
        <f t="shared" si="238"/>
        <v>9.2693142680388863E-2</v>
      </c>
      <c r="AK809" s="27">
        <f t="shared" si="238"/>
        <v>9.4286319813920341E-2</v>
      </c>
      <c r="AL809" s="27">
        <f t="shared" si="238"/>
        <v>9.58713326962079E-2</v>
      </c>
      <c r="AM809" s="27">
        <f t="shared" si="238"/>
        <v>9.7402719427874526E-2</v>
      </c>
      <c r="AN809" s="27">
        <f t="shared" si="238"/>
        <v>9.9181564704813874E-2</v>
      </c>
      <c r="AO809" s="27">
        <f t="shared" si="238"/>
        <v>0.10068311294437447</v>
      </c>
      <c r="AP809" s="27">
        <f t="shared" si="238"/>
        <v>0.10215487002756386</v>
      </c>
      <c r="AQ809" s="27">
        <f t="shared" si="238"/>
        <v>0.10365418664007356</v>
      </c>
      <c r="AR809" s="27">
        <f t="shared" si="238"/>
        <v>0.10519456033241363</v>
      </c>
      <c r="AS809" s="27">
        <f t="shared" si="238"/>
        <v>0.10673651946015122</v>
      </c>
      <c r="AT809" s="27">
        <f t="shared" si="238"/>
        <v>0.10547109714232736</v>
      </c>
      <c r="AU809" s="27">
        <f t="shared" si="238"/>
        <v>0.10366718196947174</v>
      </c>
      <c r="AV809" s="27">
        <f t="shared" si="238"/>
        <v>0.1018569165910521</v>
      </c>
      <c r="AW809" s="27">
        <f t="shared" si="238"/>
        <v>9.9837597692061242E-2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3.7923788015899976E-2</v>
      </c>
      <c r="M810" s="27">
        <f t="shared" si="239"/>
        <v>3.7940799901590251E-2</v>
      </c>
      <c r="N810" s="27">
        <f t="shared" si="239"/>
        <v>3.759247428451009E-2</v>
      </c>
      <c r="O810" s="27">
        <f t="shared" si="239"/>
        <v>3.7023578211438576E-2</v>
      </c>
      <c r="P810" s="27">
        <f t="shared" si="239"/>
        <v>3.6243206089281214E-2</v>
      </c>
      <c r="Q810" s="27">
        <f t="shared" si="239"/>
        <v>3.567656938754183E-2</v>
      </c>
      <c r="R810" s="27">
        <f t="shared" si="239"/>
        <v>3.5160072434777256E-2</v>
      </c>
      <c r="S810" s="27">
        <f t="shared" si="239"/>
        <v>3.1044580716039234E-2</v>
      </c>
      <c r="T810" s="27">
        <f t="shared" si="239"/>
        <v>3.1437165060273782E-2</v>
      </c>
      <c r="U810" s="27">
        <f t="shared" si="239"/>
        <v>3.1387118356232993E-2</v>
      </c>
      <c r="V810" s="27">
        <f t="shared" si="239"/>
        <v>3.1231963962222026E-2</v>
      </c>
      <c r="W810" s="27">
        <f t="shared" si="239"/>
        <v>3.1159651308398865E-2</v>
      </c>
      <c r="X810" s="27">
        <f t="shared" si="239"/>
        <v>3.1199198886777135E-2</v>
      </c>
      <c r="Y810" s="27">
        <f t="shared" si="239"/>
        <v>3.12981318036753E-2</v>
      </c>
      <c r="Z810" s="27">
        <f t="shared" si="239"/>
        <v>3.1482426316031993E-2</v>
      </c>
      <c r="AA810" s="27">
        <f t="shared" si="239"/>
        <v>3.1717747264006134E-2</v>
      </c>
      <c r="AB810" s="27">
        <f t="shared" si="239"/>
        <v>3.1984874168408242E-2</v>
      </c>
      <c r="AC810" s="27">
        <f t="shared" si="239"/>
        <v>3.2233389281343408E-2</v>
      </c>
      <c r="AD810" s="27">
        <f t="shared" si="239"/>
        <v>3.2661854541564221E-2</v>
      </c>
      <c r="AE810" s="27">
        <f t="shared" si="239"/>
        <v>3.3135395382695144E-2</v>
      </c>
      <c r="AF810" s="27">
        <f t="shared" si="239"/>
        <v>3.365206440075965E-2</v>
      </c>
      <c r="AG810" s="27">
        <f t="shared" si="239"/>
        <v>3.4320159512804906E-2</v>
      </c>
      <c r="AH810" s="27">
        <f t="shared" si="239"/>
        <v>3.4887506454013402E-2</v>
      </c>
      <c r="AI810" s="27">
        <f t="shared" si="239"/>
        <v>3.5528108003598777E-2</v>
      </c>
      <c r="AJ810" s="27">
        <f t="shared" si="239"/>
        <v>3.626343415489882E-2</v>
      </c>
      <c r="AK810" s="27">
        <f t="shared" si="239"/>
        <v>3.688671730625466E-2</v>
      </c>
      <c r="AL810" s="27">
        <f t="shared" si="239"/>
        <v>3.7506806437224018E-2</v>
      </c>
      <c r="AM810" s="27">
        <f t="shared" si="239"/>
        <v>3.8105915932313217E-2</v>
      </c>
      <c r="AN810" s="27">
        <f t="shared" si="239"/>
        <v>3.8801836220553602E-2</v>
      </c>
      <c r="AO810" s="27">
        <f t="shared" si="239"/>
        <v>3.9389272293397316E-2</v>
      </c>
      <c r="AP810" s="27">
        <f t="shared" si="239"/>
        <v>3.9965053462693426E-2</v>
      </c>
      <c r="AQ810" s="27">
        <f t="shared" si="239"/>
        <v>4.0551616477851542E-2</v>
      </c>
      <c r="AR810" s="27">
        <f t="shared" si="239"/>
        <v>4.1154241853913261E-2</v>
      </c>
      <c r="AS810" s="27">
        <f t="shared" si="239"/>
        <v>4.1757487484402472E-2</v>
      </c>
      <c r="AT810" s="27">
        <f t="shared" si="239"/>
        <v>4.126242865293344E-2</v>
      </c>
      <c r="AU810" s="27">
        <f t="shared" si="239"/>
        <v>4.0556700513825768E-2</v>
      </c>
      <c r="AV810" s="27">
        <f t="shared" si="239"/>
        <v>3.9848488045730199E-2</v>
      </c>
      <c r="AW810" s="27">
        <f t="shared" si="239"/>
        <v>3.9058489607725032E-2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0.3278422472608899</v>
      </c>
      <c r="L811" s="27">
        <f t="shared" si="240"/>
        <v>0.33450793008613738</v>
      </c>
      <c r="M811" s="27">
        <f t="shared" si="240"/>
        <v>0.34229948156355039</v>
      </c>
      <c r="N811" s="27">
        <f t="shared" si="240"/>
        <v>0.34828124731402305</v>
      </c>
      <c r="O811" s="27">
        <f t="shared" si="240"/>
        <v>0.35308310351311484</v>
      </c>
      <c r="P811" s="27">
        <f t="shared" si="240"/>
        <v>0.35667649320457162</v>
      </c>
      <c r="Q811" s="27">
        <f t="shared" si="240"/>
        <v>0.36128421068096001</v>
      </c>
      <c r="R811" s="27">
        <f t="shared" si="240"/>
        <v>0.36607496135357975</v>
      </c>
      <c r="S811" s="27">
        <f t="shared" si="240"/>
        <v>0.34978147124760717</v>
      </c>
      <c r="T811" s="27">
        <f t="shared" si="240"/>
        <v>0.3584875041342433</v>
      </c>
      <c r="U811" s="27">
        <f t="shared" si="240"/>
        <v>0.36463852991816875</v>
      </c>
      <c r="V811" s="27">
        <f t="shared" si="240"/>
        <v>0.37016483394407329</v>
      </c>
      <c r="W811" s="27">
        <f t="shared" si="240"/>
        <v>0.3762263413240392</v>
      </c>
      <c r="X811" s="27">
        <f t="shared" si="240"/>
        <v>0.38305010499339254</v>
      </c>
      <c r="Y811" s="27">
        <f t="shared" si="240"/>
        <v>0.39001024814513446</v>
      </c>
      <c r="Z811" s="27">
        <f t="shared" si="240"/>
        <v>0.39763162733353369</v>
      </c>
      <c r="AA811" s="27">
        <f t="shared" si="240"/>
        <v>0.405715672911797</v>
      </c>
      <c r="AB811" s="27">
        <f t="shared" si="240"/>
        <v>0.41415186902184187</v>
      </c>
      <c r="AC811" s="27">
        <f t="shared" si="240"/>
        <v>0.42259328139842117</v>
      </c>
      <c r="AD811" s="27">
        <f t="shared" si="240"/>
        <v>0.43223168330653139</v>
      </c>
      <c r="AE811" s="27">
        <f t="shared" si="240"/>
        <v>0.44240044798152134</v>
      </c>
      <c r="AF811" s="27">
        <f t="shared" si="240"/>
        <v>0.45310986417671228</v>
      </c>
      <c r="AG811" s="27">
        <f t="shared" si="240"/>
        <v>0.46523281953385692</v>
      </c>
      <c r="AH811" s="27">
        <f t="shared" si="240"/>
        <v>0.47683161542488822</v>
      </c>
      <c r="AI811" s="27">
        <f t="shared" si="240"/>
        <v>0.48902192775791076</v>
      </c>
      <c r="AJ811" s="27">
        <f t="shared" si="240"/>
        <v>0.50227897155451084</v>
      </c>
      <c r="AK811" s="27">
        <f t="shared" si="240"/>
        <v>0.5149072041484628</v>
      </c>
      <c r="AL811" s="27">
        <f t="shared" si="240"/>
        <v>0.52779816967290405</v>
      </c>
      <c r="AM811" s="27">
        <f t="shared" si="240"/>
        <v>0.54080178405979984</v>
      </c>
      <c r="AN811" s="27">
        <f t="shared" si="240"/>
        <v>0.55472180997919929</v>
      </c>
      <c r="AO811" s="27">
        <f t="shared" si="240"/>
        <v>0.56798833192248921</v>
      </c>
      <c r="AP811" s="27">
        <f t="shared" si="240"/>
        <v>0.58145360714928829</v>
      </c>
      <c r="AQ811" s="27">
        <f t="shared" si="240"/>
        <v>0.59533225487947738</v>
      </c>
      <c r="AR811" s="27">
        <f t="shared" si="240"/>
        <v>0.60968960161004593</v>
      </c>
      <c r="AS811" s="27">
        <f t="shared" si="240"/>
        <v>0.62413807627778151</v>
      </c>
      <c r="AT811" s="27">
        <f t="shared" si="240"/>
        <v>0.62795919102407893</v>
      </c>
      <c r="AU811" s="27">
        <f t="shared" si="240"/>
        <v>0.62958694088264855</v>
      </c>
      <c r="AV811" s="27">
        <f t="shared" si="240"/>
        <v>0.63106029256970908</v>
      </c>
      <c r="AW811" s="27">
        <f t="shared" si="240"/>
        <v>0.63153875679106564</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1.7017151675634967</v>
      </c>
      <c r="L812" s="27">
        <f t="shared" si="241"/>
        <v>1.724123714732765</v>
      </c>
      <c r="M812" s="27">
        <f t="shared" si="241"/>
        <v>1.7601182693498119</v>
      </c>
      <c r="N812" s="27">
        <f t="shared" si="241"/>
        <v>1.7704533576020525</v>
      </c>
      <c r="O812" s="27">
        <f t="shared" si="241"/>
        <v>1.7641159598844764</v>
      </c>
      <c r="P812" s="27">
        <f t="shared" si="241"/>
        <v>1.7411735022142174</v>
      </c>
      <c r="Q812" s="27">
        <f t="shared" si="241"/>
        <v>1.7315152516158581</v>
      </c>
      <c r="R812" s="27">
        <f t="shared" si="241"/>
        <v>1.7240481490859694</v>
      </c>
      <c r="S812" s="27">
        <f t="shared" si="241"/>
        <v>1.4532829642320653</v>
      </c>
      <c r="T812" s="27">
        <f t="shared" si="241"/>
        <v>1.5108403779429143</v>
      </c>
      <c r="U812" s="27">
        <f t="shared" si="241"/>
        <v>1.5359500219842341</v>
      </c>
      <c r="V812" s="27">
        <f t="shared" si="241"/>
        <v>1.5529155477524197</v>
      </c>
      <c r="W812" s="27">
        <f t="shared" si="241"/>
        <v>1.5758921601305533</v>
      </c>
      <c r="X812" s="27">
        <f t="shared" si="241"/>
        <v>1.6074218995583676</v>
      </c>
      <c r="Y812" s="27">
        <f t="shared" si="241"/>
        <v>1.6451803767533499</v>
      </c>
      <c r="Z812" s="27">
        <f t="shared" si="241"/>
        <v>1.6900261136077641</v>
      </c>
      <c r="AA812" s="27">
        <f t="shared" si="241"/>
        <v>1.7394801222335898</v>
      </c>
      <c r="AB812" s="27">
        <f t="shared" si="241"/>
        <v>1.7921618958537717</v>
      </c>
      <c r="AC812" s="27">
        <f t="shared" si="241"/>
        <v>1.8440236960496841</v>
      </c>
      <c r="AD812" s="27">
        <f t="shared" si="241"/>
        <v>1.9128722105556406</v>
      </c>
      <c r="AE812" s="27">
        <f t="shared" si="241"/>
        <v>1.9867036710712449</v>
      </c>
      <c r="AF812" s="27">
        <f t="shared" si="241"/>
        <v>2.0655387363130369</v>
      </c>
      <c r="AG812" s="27">
        <f t="shared" si="241"/>
        <v>2.1590171034819914</v>
      </c>
      <c r="AH812" s="27">
        <f t="shared" si="241"/>
        <v>2.2453962761900854</v>
      </c>
      <c r="AI812" s="27">
        <f t="shared" si="241"/>
        <v>2.3410345884850989</v>
      </c>
      <c r="AJ812" s="27">
        <f t="shared" si="241"/>
        <v>2.4471163486393079</v>
      </c>
      <c r="AK812" s="27">
        <f t="shared" si="241"/>
        <v>2.5450390690177795</v>
      </c>
      <c r="AL812" s="27">
        <f t="shared" si="241"/>
        <v>2.6445934318419999</v>
      </c>
      <c r="AM812" s="27">
        <f t="shared" si="241"/>
        <v>2.7441512648651862</v>
      </c>
      <c r="AN812" s="27">
        <f t="shared" si="241"/>
        <v>2.8559130375945547</v>
      </c>
      <c r="AO812" s="27">
        <f t="shared" si="241"/>
        <v>2.9594825030106868</v>
      </c>
      <c r="AP812" s="27">
        <f t="shared" si="241"/>
        <v>3.0639987071550308</v>
      </c>
      <c r="AQ812" s="27">
        <f t="shared" si="241"/>
        <v>3.1717057233338268</v>
      </c>
      <c r="AR812" s="27">
        <f t="shared" si="241"/>
        <v>3.2832410864447872</v>
      </c>
      <c r="AS812" s="27">
        <f t="shared" si="241"/>
        <v>3.3981465199291265</v>
      </c>
      <c r="AT812" s="27">
        <f t="shared" si="241"/>
        <v>3.402335764581959</v>
      </c>
      <c r="AU812" s="27">
        <f t="shared" si="241"/>
        <v>3.3840754458492466</v>
      </c>
      <c r="AV812" s="27">
        <f t="shared" si="241"/>
        <v>3.3645111733417261</v>
      </c>
      <c r="AW812" s="27">
        <f t="shared" si="241"/>
        <v>3.3351275855209699</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1.3660093635870426E-2</v>
      </c>
      <c r="L813" s="27">
        <f t="shared" si="242"/>
        <v>1.3937830420255738E-2</v>
      </c>
      <c r="M813" s="27">
        <f t="shared" si="242"/>
        <v>1.426247839848128E-2</v>
      </c>
      <c r="N813" s="27">
        <f t="shared" si="242"/>
        <v>1.4511718638084306E-2</v>
      </c>
      <c r="O813" s="27">
        <f t="shared" si="242"/>
        <v>1.4711795979713135E-2</v>
      </c>
      <c r="P813" s="27">
        <f t="shared" si="242"/>
        <v>1.4861520550190495E-2</v>
      </c>
      <c r="Q813" s="27">
        <f t="shared" si="242"/>
        <v>1.5053508778373347E-2</v>
      </c>
      <c r="R813" s="27">
        <f t="shared" si="242"/>
        <v>1.5253123389732505E-2</v>
      </c>
      <c r="S813" s="27">
        <f t="shared" si="242"/>
        <v>1.4574227968650315E-2</v>
      </c>
      <c r="T813" s="27">
        <f t="shared" si="242"/>
        <v>1.4936979338926817E-2</v>
      </c>
      <c r="U813" s="27">
        <f t="shared" si="242"/>
        <v>1.5193272079923716E-2</v>
      </c>
      <c r="V813" s="27">
        <f t="shared" si="242"/>
        <v>1.5423534747669736E-2</v>
      </c>
      <c r="W813" s="27">
        <f t="shared" si="242"/>
        <v>1.5676097555168314E-2</v>
      </c>
      <c r="X813" s="27">
        <f t="shared" si="242"/>
        <v>1.5960421041391372E-2</v>
      </c>
      <c r="Y813" s="27">
        <f t="shared" si="242"/>
        <v>1.6250427006047279E-2</v>
      </c>
      <c r="Z813" s="27">
        <f t="shared" si="242"/>
        <v>1.6567984472230592E-2</v>
      </c>
      <c r="AA813" s="27">
        <f t="shared" si="242"/>
        <v>1.6904819704658219E-2</v>
      </c>
      <c r="AB813" s="27">
        <f t="shared" si="242"/>
        <v>1.7256327875910096E-2</v>
      </c>
      <c r="AC813" s="27">
        <f t="shared" si="242"/>
        <v>1.7608053391600896E-2</v>
      </c>
      <c r="AD813" s="27">
        <f t="shared" si="242"/>
        <v>1.8009653471105492E-2</v>
      </c>
      <c r="AE813" s="27">
        <f t="shared" si="242"/>
        <v>1.8433351999230074E-2</v>
      </c>
      <c r="AF813" s="27">
        <f t="shared" si="242"/>
        <v>1.8879577674029695E-2</v>
      </c>
      <c r="AG813" s="27">
        <f t="shared" si="242"/>
        <v>1.9384700813910721E-2</v>
      </c>
      <c r="AH813" s="27">
        <f t="shared" si="242"/>
        <v>1.9867983976037024E-2</v>
      </c>
      <c r="AI813" s="27">
        <f t="shared" si="242"/>
        <v>2.0375913656579637E-2</v>
      </c>
      <c r="AJ813" s="27">
        <f t="shared" si="242"/>
        <v>2.0928290481437968E-2</v>
      </c>
      <c r="AK813" s="27">
        <f t="shared" si="242"/>
        <v>2.1454466839519307E-2</v>
      </c>
      <c r="AL813" s="27">
        <f t="shared" si="242"/>
        <v>2.1991590403037692E-2</v>
      </c>
      <c r="AM813" s="27">
        <f t="shared" si="242"/>
        <v>2.2533407669158349E-2</v>
      </c>
      <c r="AN813" s="27">
        <f t="shared" si="242"/>
        <v>2.3113408749133323E-2</v>
      </c>
      <c r="AO813" s="27">
        <f t="shared" si="242"/>
        <v>2.3666180496770405E-2</v>
      </c>
      <c r="AP813" s="27">
        <f t="shared" si="242"/>
        <v>2.4227233631220365E-2</v>
      </c>
      <c r="AQ813" s="27">
        <f t="shared" si="242"/>
        <v>2.4805510619978249E-2</v>
      </c>
      <c r="AR813" s="27">
        <f t="shared" si="242"/>
        <v>2.5403733400418606E-2</v>
      </c>
      <c r="AS813" s="27">
        <f t="shared" si="242"/>
        <v>2.6005753178240911E-2</v>
      </c>
      <c r="AT813" s="27">
        <f t="shared" si="242"/>
        <v>2.616496629266998E-2</v>
      </c>
      <c r="AU813" s="27">
        <f t="shared" si="242"/>
        <v>2.6232789203443716E-2</v>
      </c>
      <c r="AV813" s="27">
        <f t="shared" si="242"/>
        <v>2.6294178857071242E-2</v>
      </c>
      <c r="AW813" s="27">
        <f t="shared" si="242"/>
        <v>2.6314114866294425E-2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7.0904798648479081E-2</v>
      </c>
      <c r="L814" s="27">
        <f t="shared" si="243"/>
        <v>7.183848811386527E-2</v>
      </c>
      <c r="M814" s="27">
        <f t="shared" si="243"/>
        <v>7.3338261222908901E-2</v>
      </c>
      <c r="N814" s="27">
        <f t="shared" si="243"/>
        <v>7.3768889900085594E-2</v>
      </c>
      <c r="O814" s="27">
        <f t="shared" si="243"/>
        <v>7.3504831661853245E-2</v>
      </c>
      <c r="P814" s="27">
        <f t="shared" si="243"/>
        <v>7.2548895925592466E-2</v>
      </c>
      <c r="Q814" s="27">
        <f t="shared" si="243"/>
        <v>7.2146468817327503E-2</v>
      </c>
      <c r="R814" s="27">
        <f t="shared" si="243"/>
        <v>7.1835339545248789E-2</v>
      </c>
      <c r="S814" s="27">
        <f t="shared" si="243"/>
        <v>6.0553456843002784E-2</v>
      </c>
      <c r="T814" s="27">
        <f t="shared" si="243"/>
        <v>6.2951682414288154E-2</v>
      </c>
      <c r="U814" s="27">
        <f t="shared" si="243"/>
        <v>6.3997917582676492E-2</v>
      </c>
      <c r="V814" s="27">
        <f t="shared" si="243"/>
        <v>6.4704814489684223E-2</v>
      </c>
      <c r="W814" s="27">
        <f t="shared" si="243"/>
        <v>6.5662173338773125E-2</v>
      </c>
      <c r="X814" s="27">
        <f t="shared" si="243"/>
        <v>6.6975912481598718E-2</v>
      </c>
      <c r="Y814" s="27">
        <f t="shared" si="243"/>
        <v>6.8549182364722974E-2</v>
      </c>
      <c r="Z814" s="27">
        <f t="shared" si="243"/>
        <v>7.0417754733656912E-2</v>
      </c>
      <c r="AA814" s="27">
        <f t="shared" si="243"/>
        <v>7.2478338426399641E-2</v>
      </c>
      <c r="AB814" s="27">
        <f t="shared" si="243"/>
        <v>7.4673412327240563E-2</v>
      </c>
      <c r="AC814" s="27">
        <f t="shared" si="243"/>
        <v>7.6834320668736911E-2</v>
      </c>
      <c r="AD814" s="27">
        <f t="shared" si="243"/>
        <v>7.9703008773151771E-2</v>
      </c>
      <c r="AE814" s="27">
        <f t="shared" si="243"/>
        <v>8.2779319627968612E-2</v>
      </c>
      <c r="AF814" s="27">
        <f t="shared" si="243"/>
        <v>8.6064114013043286E-2</v>
      </c>
      <c r="AG814" s="27">
        <f t="shared" si="243"/>
        <v>8.9959045978416391E-2</v>
      </c>
      <c r="AH814" s="27">
        <f t="shared" si="243"/>
        <v>9.3558178174586948E-2</v>
      </c>
      <c r="AI814" s="27">
        <f t="shared" si="243"/>
        <v>9.7543107853545877E-2</v>
      </c>
      <c r="AJ814" s="27">
        <f t="shared" si="243"/>
        <v>0.10196318119330461</v>
      </c>
      <c r="AK814" s="27">
        <f t="shared" si="243"/>
        <v>0.10604329454240757</v>
      </c>
      <c r="AL814" s="27">
        <f t="shared" si="243"/>
        <v>0.11019139299341679</v>
      </c>
      <c r="AM814" s="27">
        <f t="shared" si="243"/>
        <v>0.11433963603604952</v>
      </c>
      <c r="AN814" s="27">
        <f t="shared" si="243"/>
        <v>0.11899637656643992</v>
      </c>
      <c r="AO814" s="27">
        <f t="shared" si="243"/>
        <v>0.12331177095877871</v>
      </c>
      <c r="AP814" s="27">
        <f t="shared" si="243"/>
        <v>0.12766661279812638</v>
      </c>
      <c r="AQ814" s="27">
        <f t="shared" si="243"/>
        <v>0.13215440513890955</v>
      </c>
      <c r="AR814" s="27">
        <f t="shared" si="243"/>
        <v>0.13680171193519958</v>
      </c>
      <c r="AS814" s="27">
        <f t="shared" si="243"/>
        <v>0.1415894383303804</v>
      </c>
      <c r="AT814" s="27">
        <f t="shared" si="243"/>
        <v>0.1417639901909151</v>
      </c>
      <c r="AU814" s="27">
        <f t="shared" si="243"/>
        <v>0.14100314357705207</v>
      </c>
      <c r="AV814" s="27">
        <f t="shared" si="243"/>
        <v>0.14018796555590538</v>
      </c>
      <c r="AW814" s="27">
        <f t="shared" si="243"/>
        <v>0.13896364939670722</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6.6042852152238094</v>
      </c>
      <c r="U815" s="27">
        <f t="shared" si="244"/>
        <v>6.6025684169352203</v>
      </c>
      <c r="V815" s="27">
        <f t="shared" si="244"/>
        <v>6.6014868305049577</v>
      </c>
      <c r="W815" s="27">
        <f t="shared" si="244"/>
        <v>6.6005681257994508</v>
      </c>
      <c r="X815" s="27">
        <f t="shared" si="244"/>
        <v>6.5995424038936434</v>
      </c>
      <c r="Y815" s="27">
        <f t="shared" si="244"/>
        <v>6.5983631780454619</v>
      </c>
      <c r="Z815" s="27">
        <f t="shared" si="244"/>
        <v>6.5971241712512239</v>
      </c>
      <c r="AA815" s="27">
        <f t="shared" si="244"/>
        <v>6.5957642528021454</v>
      </c>
      <c r="AB815" s="27">
        <f t="shared" si="244"/>
        <v>6.594332298362966</v>
      </c>
      <c r="AC815" s="27">
        <f t="shared" si="244"/>
        <v>6.5928557661165899</v>
      </c>
      <c r="AD815" s="27">
        <f t="shared" si="244"/>
        <v>6.5914087042240421</v>
      </c>
      <c r="AE815" s="27">
        <f t="shared" si="244"/>
        <v>6.5897121694283252</v>
      </c>
      <c r="AF815" s="27">
        <f t="shared" si="244"/>
        <v>6.5879502534324397</v>
      </c>
      <c r="AG815" s="27">
        <f t="shared" si="244"/>
        <v>6.5861262120280504</v>
      </c>
      <c r="AH815" s="27">
        <f t="shared" si="244"/>
        <v>6.5840825367148605</v>
      </c>
      <c r="AI815" s="27">
        <f t="shared" si="244"/>
        <v>6.5821887148453193</v>
      </c>
      <c r="AJ815" s="27">
        <f t="shared" si="244"/>
        <v>6.5802043215920403</v>
      </c>
      <c r="AK815" s="27">
        <f t="shared" si="244"/>
        <v>6.5780869550268894</v>
      </c>
      <c r="AL815" s="27">
        <f t="shared" si="244"/>
        <v>6.5761330442639245</v>
      </c>
      <c r="AM815" s="27">
        <f t="shared" si="244"/>
        <v>6.5741856191244104</v>
      </c>
      <c r="AN815" s="27">
        <f t="shared" si="244"/>
        <v>6.5722693960157645</v>
      </c>
      <c r="AO815" s="27">
        <f t="shared" si="244"/>
        <v>6.5702305130032013</v>
      </c>
      <c r="AP815" s="27">
        <f t="shared" si="244"/>
        <v>6.5683441997115697</v>
      </c>
      <c r="AQ815" s="27">
        <f t="shared" si="244"/>
        <v>6.5664742649301147</v>
      </c>
      <c r="AR815" s="27">
        <f t="shared" si="244"/>
        <v>6.5645895538166226</v>
      </c>
      <c r="AS815" s="27">
        <f t="shared" si="244"/>
        <v>6.5626829690139603</v>
      </c>
      <c r="AT815" s="27">
        <f t="shared" si="244"/>
        <v>6.5607856000431974</v>
      </c>
      <c r="AU815" s="27">
        <f t="shared" si="244"/>
        <v>6.56037729248128</v>
      </c>
      <c r="AV815" s="27">
        <f t="shared" si="244"/>
        <v>6.5602713275569711</v>
      </c>
      <c r="AW815" s="27">
        <f t="shared" si="244"/>
        <v>6.5601871872641286</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4.3588282420477152E-2</v>
      </c>
      <c r="U816" s="27">
        <f t="shared" si="245"/>
        <v>4.3576951551772471E-2</v>
      </c>
      <c r="V816" s="27">
        <f t="shared" si="245"/>
        <v>4.3569813081332731E-2</v>
      </c>
      <c r="W816" s="27">
        <f t="shared" si="245"/>
        <v>4.3563749630276392E-2</v>
      </c>
      <c r="X816" s="27">
        <f t="shared" si="245"/>
        <v>4.3556979865698058E-2</v>
      </c>
      <c r="Y816" s="27">
        <f t="shared" si="245"/>
        <v>4.3549196975100048E-2</v>
      </c>
      <c r="Z816" s="27">
        <f t="shared" si="245"/>
        <v>4.3541019530258088E-2</v>
      </c>
      <c r="AA816" s="27">
        <f t="shared" si="244"/>
        <v>4.3532044068494168E-2</v>
      </c>
      <c r="AB816" s="27">
        <f t="shared" si="244"/>
        <v>4.35225931691956E-2</v>
      </c>
      <c r="AC816" s="27">
        <f t="shared" si="244"/>
        <v>4.3512848056369506E-2</v>
      </c>
      <c r="AD816" s="27">
        <f t="shared" si="244"/>
        <v>4.3503297447878682E-2</v>
      </c>
      <c r="AE816" s="27">
        <f t="shared" si="244"/>
        <v>4.3492100318226957E-2</v>
      </c>
      <c r="AF816" s="27">
        <f t="shared" si="244"/>
        <v>4.3480471672654106E-2</v>
      </c>
      <c r="AG816" s="27">
        <f t="shared" si="244"/>
        <v>4.3468432999385138E-2</v>
      </c>
      <c r="AH816" s="27">
        <f t="shared" si="244"/>
        <v>4.3454944742318098E-2</v>
      </c>
      <c r="AI816" s="27">
        <f t="shared" si="244"/>
        <v>4.3442445517979107E-2</v>
      </c>
      <c r="AJ816" s="27">
        <f t="shared" si="244"/>
        <v>4.3429348522507467E-2</v>
      </c>
      <c r="AK816" s="27">
        <f t="shared" si="244"/>
        <v>4.3415373903177484E-2</v>
      </c>
      <c r="AL816" s="27">
        <f t="shared" si="244"/>
        <v>4.3402478092141906E-2</v>
      </c>
      <c r="AM816" s="27">
        <f t="shared" si="244"/>
        <v>4.3389625086221108E-2</v>
      </c>
      <c r="AN816" s="27">
        <f t="shared" si="244"/>
        <v>4.3376978013704055E-2</v>
      </c>
      <c r="AO816" s="27">
        <f t="shared" si="244"/>
        <v>4.3363521385821134E-2</v>
      </c>
      <c r="AP816" s="27">
        <f t="shared" si="244"/>
        <v>4.3351071718096365E-2</v>
      </c>
      <c r="AQ816" s="27">
        <f t="shared" si="244"/>
        <v>4.333873014853877E-2</v>
      </c>
      <c r="AR816" s="27">
        <f t="shared" si="244"/>
        <v>4.3326291055189731E-2</v>
      </c>
      <c r="AS816" s="27">
        <f t="shared" si="244"/>
        <v>4.3313707595492149E-2</v>
      </c>
      <c r="AT816" s="27">
        <f t="shared" si="244"/>
        <v>4.3301184960285115E-2</v>
      </c>
      <c r="AU816" s="27">
        <f t="shared" si="244"/>
        <v>4.3298490130376448E-2</v>
      </c>
      <c r="AV816" s="27">
        <f t="shared" si="244"/>
        <v>4.3297790761876023E-2</v>
      </c>
      <c r="AW816" s="27">
        <f t="shared" si="244"/>
        <v>4.3297235435943257E-2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2.9657034583387558</v>
      </c>
      <c r="U817" s="27">
        <f t="shared" si="244"/>
        <v>2.9785203657401711</v>
      </c>
      <c r="V817" s="27">
        <f t="shared" si="244"/>
        <v>2.9865950435957203</v>
      </c>
      <c r="W817" s="27">
        <f t="shared" si="244"/>
        <v>2.9934537137248642</v>
      </c>
      <c r="X817" s="27">
        <f t="shared" si="244"/>
        <v>3.0011113300993242</v>
      </c>
      <c r="Y817" s="27">
        <f t="shared" si="244"/>
        <v>3.0099149435476535</v>
      </c>
      <c r="Z817" s="27">
        <f t="shared" si="244"/>
        <v>3.0191648568642107</v>
      </c>
      <c r="AA817" s="27">
        <f t="shared" si="244"/>
        <v>3.0293174466886432</v>
      </c>
      <c r="AB817" s="27">
        <f t="shared" si="244"/>
        <v>3.0400078274817584</v>
      </c>
      <c r="AC817" s="27">
        <f t="shared" si="244"/>
        <v>3.0510310077835987</v>
      </c>
      <c r="AD817" s="27">
        <f t="shared" si="244"/>
        <v>3.0618341745878643</v>
      </c>
      <c r="AE817" s="27">
        <f t="shared" si="244"/>
        <v>3.074499803115406</v>
      </c>
      <c r="AF817" s="27">
        <f t="shared" si="244"/>
        <v>3.0876535406968308</v>
      </c>
      <c r="AG817" s="27">
        <f t="shared" si="244"/>
        <v>3.1012710809354167</v>
      </c>
      <c r="AH817" s="27">
        <f t="shared" si="244"/>
        <v>3.1165283172815856</v>
      </c>
      <c r="AI817" s="27">
        <f t="shared" si="244"/>
        <v>3.1306668096706085</v>
      </c>
      <c r="AJ817" s="27">
        <f t="shared" si="244"/>
        <v>3.1454814706265948</v>
      </c>
      <c r="AK817" s="27">
        <f t="shared" si="244"/>
        <v>3.1612888554432925</v>
      </c>
      <c r="AL817" s="27">
        <f t="shared" si="244"/>
        <v>3.1758759467084774</v>
      </c>
      <c r="AM817" s="27">
        <f t="shared" si="244"/>
        <v>3.1904146189859648</v>
      </c>
      <c r="AN817" s="27">
        <f t="shared" si="244"/>
        <v>3.2047203497798442</v>
      </c>
      <c r="AO817" s="27">
        <f t="shared" si="244"/>
        <v>3.2199418087876062</v>
      </c>
      <c r="AP817" s="27">
        <f t="shared" si="244"/>
        <v>3.234024245233162</v>
      </c>
      <c r="AQ817" s="27">
        <f t="shared" si="244"/>
        <v>3.2479844064820913</v>
      </c>
      <c r="AR817" s="27">
        <f t="shared" si="244"/>
        <v>3.2620548817269688</v>
      </c>
      <c r="AS817" s="27">
        <f t="shared" si="244"/>
        <v>3.2762886569066625</v>
      </c>
      <c r="AT817" s="27">
        <f t="shared" si="244"/>
        <v>3.2904536304892997</v>
      </c>
      <c r="AU817" s="27">
        <f t="shared" si="244"/>
        <v>3.2935018862146279</v>
      </c>
      <c r="AV817" s="27">
        <f t="shared" si="244"/>
        <v>3.2942929766017031</v>
      </c>
      <c r="AW817" s="27">
        <f t="shared" si="244"/>
        <v>3.2949211332985402</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0.32056321299147922</v>
      </c>
      <c r="M818" s="27">
        <f t="shared" si="244"/>
        <v>0.32309177745176459</v>
      </c>
      <c r="N818" s="27">
        <f t="shared" si="244"/>
        <v>0.32471664946511047</v>
      </c>
      <c r="O818" s="27">
        <f t="shared" si="244"/>
        <v>0.32579638434951891</v>
      </c>
      <c r="P818" s="27">
        <f t="shared" si="244"/>
        <v>0.32632035510276458</v>
      </c>
      <c r="Q818" s="27">
        <f t="shared" si="244"/>
        <v>0.32747800149861978</v>
      </c>
      <c r="R818" s="27">
        <f t="shared" si="244"/>
        <v>0.32880601635823309</v>
      </c>
      <c r="S818" s="27">
        <f t="shared" si="244"/>
        <v>0.31892223343944798</v>
      </c>
      <c r="T818" s="27">
        <f t="shared" si="244"/>
        <v>0.32227575315697121</v>
      </c>
      <c r="U818" s="27">
        <f t="shared" si="244"/>
        <v>0.3243028206510829</v>
      </c>
      <c r="V818" s="27">
        <f t="shared" si="244"/>
        <v>0.32603799422216245</v>
      </c>
      <c r="W818" s="27">
        <f t="shared" si="244"/>
        <v>0.32808998669337819</v>
      </c>
      <c r="X818" s="27">
        <f t="shared" si="244"/>
        <v>0.33056967656109465</v>
      </c>
      <c r="Y818" s="27">
        <f t="shared" si="244"/>
        <v>0.33305373605499911</v>
      </c>
      <c r="Z818" s="27">
        <f t="shared" si="244"/>
        <v>0.33589950033387794</v>
      </c>
      <c r="AA818" s="27">
        <f t="shared" si="244"/>
        <v>0.33899861761087846</v>
      </c>
      <c r="AB818" s="27">
        <f t="shared" si="244"/>
        <v>0.34229003642496647</v>
      </c>
      <c r="AC818" s="27">
        <f t="shared" si="244"/>
        <v>0.34559397737484987</v>
      </c>
      <c r="AD818" s="27">
        <f t="shared" si="244"/>
        <v>0.3494387044260413</v>
      </c>
      <c r="AE818" s="27">
        <f t="shared" si="244"/>
        <v>0.35355271502150287</v>
      </c>
      <c r="AF818" s="27">
        <f t="shared" si="244"/>
        <v>0.3579372834095142</v>
      </c>
      <c r="AG818" s="27">
        <f t="shared" si="244"/>
        <v>0.36302467743009975</v>
      </c>
      <c r="AH818" s="27">
        <f t="shared" si="244"/>
        <v>0.36784227638665579</v>
      </c>
      <c r="AI818" s="27">
        <f t="shared" si="244"/>
        <v>0.37287650448591436</v>
      </c>
      <c r="AJ818" s="27">
        <f t="shared" si="244"/>
        <v>0.37842745808182143</v>
      </c>
      <c r="AK818" s="27">
        <f t="shared" si="244"/>
        <v>0.3836553772117296</v>
      </c>
      <c r="AL818" s="27">
        <f t="shared" si="244"/>
        <v>0.38900070458886199</v>
      </c>
      <c r="AM818" s="27">
        <f t="shared" si="244"/>
        <v>0.39438887912750603</v>
      </c>
      <c r="AN818" s="27">
        <f t="shared" si="244"/>
        <v>0.40014579596715671</v>
      </c>
      <c r="AO818" s="27">
        <f t="shared" si="244"/>
        <v>0.40557008813091078</v>
      </c>
      <c r="AP818" s="27">
        <f t="shared" si="244"/>
        <v>0.41107707279702382</v>
      </c>
      <c r="AQ818" s="27">
        <f t="shared" si="244"/>
        <v>0.41676934419166684</v>
      </c>
      <c r="AR818" s="27">
        <f t="shared" si="244"/>
        <v>0.42267651687241276</v>
      </c>
      <c r="AS818" s="27">
        <f t="shared" si="244"/>
        <v>0.42854568523305009</v>
      </c>
      <c r="AT818" s="27">
        <f t="shared" si="244"/>
        <v>0.42932836056201623</v>
      </c>
      <c r="AU818" s="27">
        <f t="shared" si="244"/>
        <v>0.42908292650186086</v>
      </c>
      <c r="AV818" s="27">
        <f t="shared" si="244"/>
        <v>0.42878500851689261</v>
      </c>
      <c r="AW818" s="27">
        <f t="shared" si="244"/>
        <v>0.42803713075529093</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0.93731746283627526</v>
      </c>
      <c r="M819" s="27">
        <f t="shared" si="244"/>
        <v>0.94471091139331731</v>
      </c>
      <c r="N819" s="27">
        <f t="shared" si="244"/>
        <v>0.94946198965576145</v>
      </c>
      <c r="O819" s="27">
        <f t="shared" si="244"/>
        <v>0.95261910289076102</v>
      </c>
      <c r="P819" s="27">
        <f t="shared" si="244"/>
        <v>0.954151178054501</v>
      </c>
      <c r="Q819" s="27">
        <f t="shared" si="244"/>
        <v>0.95753610227115837</v>
      </c>
      <c r="R819" s="27">
        <f t="shared" si="244"/>
        <v>0.96141917889497153</v>
      </c>
      <c r="S819" s="27">
        <f t="shared" si="244"/>
        <v>0.93251928660163341</v>
      </c>
      <c r="T819" s="27">
        <f t="shared" si="244"/>
        <v>0.94232488021253802</v>
      </c>
      <c r="U819" s="27">
        <f t="shared" si="244"/>
        <v>0.94825196630219832</v>
      </c>
      <c r="V819" s="27">
        <f t="shared" si="244"/>
        <v>0.95332556309469152</v>
      </c>
      <c r="W819" s="27">
        <f t="shared" si="244"/>
        <v>0.95932552908870028</v>
      </c>
      <c r="X819" s="27">
        <f t="shared" si="244"/>
        <v>0.96657606976596322</v>
      </c>
      <c r="Y819" s="27">
        <f t="shared" si="244"/>
        <v>0.97383938710244966</v>
      </c>
      <c r="Z819" s="27">
        <f t="shared" si="244"/>
        <v>0.98216031865544018</v>
      </c>
      <c r="AA819" s="27">
        <f t="shared" si="244"/>
        <v>0.99122204696793803</v>
      </c>
      <c r="AB819" s="27">
        <f t="shared" si="244"/>
        <v>1.0008460593527735</v>
      </c>
      <c r="AC819" s="27">
        <f t="shared" si="244"/>
        <v>1.0105066860965788</v>
      </c>
      <c r="AD819" s="27">
        <f t="shared" si="244"/>
        <v>1.0217485555902457</v>
      </c>
      <c r="AE819" s="27">
        <f t="shared" si="244"/>
        <v>1.0337778022946138</v>
      </c>
      <c r="AF819" s="27">
        <f t="shared" si="244"/>
        <v>1.0465981520744001</v>
      </c>
      <c r="AG819" s="27">
        <f t="shared" si="244"/>
        <v>1.0614735434561009</v>
      </c>
      <c r="AH819" s="27">
        <f t="shared" si="244"/>
        <v>1.0755600619582779</v>
      </c>
      <c r="AI819" s="27">
        <f t="shared" si="244"/>
        <v>1.0902799977403717</v>
      </c>
      <c r="AJ819" s="27">
        <f t="shared" si="244"/>
        <v>1.1065108237677352</v>
      </c>
      <c r="AK819" s="27">
        <f t="shared" si="244"/>
        <v>1.1217971064607186</v>
      </c>
      <c r="AL819" s="27">
        <f t="shared" si="244"/>
        <v>1.137426687436051</v>
      </c>
      <c r="AM819" s="27">
        <f t="shared" si="244"/>
        <v>1.1531815522589683</v>
      </c>
      <c r="AN819" s="27">
        <f t="shared" si="244"/>
        <v>1.1700146087895202</v>
      </c>
      <c r="AO819" s="27">
        <f t="shared" si="244"/>
        <v>1.1858750804923284</v>
      </c>
      <c r="AP819" s="27">
        <f t="shared" si="244"/>
        <v>1.2019773426544453</v>
      </c>
      <c r="AQ819" s="27">
        <f t="shared" si="244"/>
        <v>1.2186213777937613</v>
      </c>
      <c r="AR819" s="27">
        <f t="shared" si="244"/>
        <v>1.2358937780108121</v>
      </c>
      <c r="AS819" s="27">
        <f t="shared" si="244"/>
        <v>1.2530550547069554</v>
      </c>
      <c r="AT819" s="27">
        <f t="shared" si="244"/>
        <v>1.2553435744866432</v>
      </c>
      <c r="AU819" s="27">
        <f t="shared" si="244"/>
        <v>1.2546259324702318</v>
      </c>
      <c r="AV819" s="27">
        <f t="shared" si="244"/>
        <v>1.2537548289920819</v>
      </c>
      <c r="AW819" s="27">
        <f t="shared" si="244"/>
        <v>1.2515680562820308</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5.0141199304605817E-2</v>
      </c>
      <c r="M820" s="27">
        <f t="shared" si="244"/>
        <v>5.0536707115294892E-2</v>
      </c>
      <c r="N820" s="27">
        <f t="shared" si="244"/>
        <v>5.0790863013925151E-2</v>
      </c>
      <c r="O820" s="27">
        <f t="shared" si="244"/>
        <v>5.0959750770976343E-2</v>
      </c>
      <c r="P820" s="27">
        <f t="shared" si="244"/>
        <v>5.1041708153806126E-2</v>
      </c>
      <c r="Q820" s="27">
        <f t="shared" si="244"/>
        <v>5.122278251388987E-2</v>
      </c>
      <c r="R820" s="27">
        <f t="shared" si="244"/>
        <v>5.1430505218981189E-2</v>
      </c>
      <c r="S820" s="27">
        <f t="shared" si="244"/>
        <v>4.9884523930019499E-2</v>
      </c>
      <c r="T820" s="27">
        <f t="shared" si="244"/>
        <v>5.0409067900486659E-2</v>
      </c>
      <c r="U820" s="27">
        <f t="shared" si="244"/>
        <v>5.072613358708758E-2</v>
      </c>
      <c r="V820" s="27">
        <f t="shared" si="244"/>
        <v>5.0997542408591695E-2</v>
      </c>
      <c r="W820" s="27">
        <f t="shared" si="244"/>
        <v>5.1318506759150256E-2</v>
      </c>
      <c r="X820" s="27">
        <f t="shared" si="244"/>
        <v>5.1706369804040822E-2</v>
      </c>
      <c r="Y820" s="27">
        <f t="shared" si="244"/>
        <v>5.2094916328160164E-2</v>
      </c>
      <c r="Z820" s="27">
        <f t="shared" si="244"/>
        <v>5.2540039249625817E-2</v>
      </c>
      <c r="AA820" s="27">
        <f t="shared" si="244"/>
        <v>5.3024790620827475E-2</v>
      </c>
      <c r="AB820" s="27">
        <f t="shared" si="244"/>
        <v>5.3539621019524863E-2</v>
      </c>
      <c r="AC820" s="27">
        <f t="shared" si="244"/>
        <v>5.4056410079981292E-2</v>
      </c>
      <c r="AD820" s="27">
        <f t="shared" si="244"/>
        <v>5.4657786711899185E-2</v>
      </c>
      <c r="AE820" s="27">
        <f t="shared" si="244"/>
        <v>5.5301283585053436E-2</v>
      </c>
      <c r="AF820" s="27">
        <f t="shared" si="244"/>
        <v>5.5987100012198469E-2</v>
      </c>
      <c r="AG820" s="27">
        <f t="shared" si="244"/>
        <v>5.678284957792927E-2</v>
      </c>
      <c r="AH820" s="27">
        <f t="shared" si="244"/>
        <v>5.7536398892574926E-2</v>
      </c>
      <c r="AI820" s="27">
        <f t="shared" si="244"/>
        <v>5.8323832460245355E-2</v>
      </c>
      <c r="AJ820" s="27">
        <f t="shared" si="244"/>
        <v>5.9192090137056182E-2</v>
      </c>
      <c r="AK820" s="27">
        <f t="shared" si="244"/>
        <v>6.0009820071177014E-2</v>
      </c>
      <c r="AL820" s="27">
        <f t="shared" si="244"/>
        <v>6.0845914527755479E-2</v>
      </c>
      <c r="AM820" s="27">
        <f t="shared" si="244"/>
        <v>6.1688710963781146E-2</v>
      </c>
      <c r="AN820" s="27">
        <f t="shared" si="244"/>
        <v>6.2589184576904794E-2</v>
      </c>
      <c r="AO820" s="27">
        <f t="shared" si="244"/>
        <v>6.3437630385552321E-2</v>
      </c>
      <c r="AP820" s="27">
        <f t="shared" si="244"/>
        <v>6.4299010620465072E-2</v>
      </c>
      <c r="AQ820" s="27">
        <f t="shared" si="244"/>
        <v>6.5189372654933103E-2</v>
      </c>
      <c r="AR820" s="27">
        <f t="shared" si="244"/>
        <v>6.6113348678095415E-2</v>
      </c>
      <c r="AS820" s="27">
        <f t="shared" si="244"/>
        <v>6.7031380219446435E-2</v>
      </c>
      <c r="AT820" s="27">
        <f t="shared" si="244"/>
        <v>6.7153803124103115E-2</v>
      </c>
      <c r="AU820" s="27">
        <f t="shared" si="244"/>
        <v>6.7115413322567416E-2</v>
      </c>
      <c r="AV820" s="27">
        <f t="shared" si="244"/>
        <v>6.7068814198103538E-2</v>
      </c>
      <c r="AW820" s="27">
        <f t="shared" si="244"/>
        <v>6.6951834187983242E-2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0.39653071954810198</v>
      </c>
      <c r="M821" s="27">
        <f t="shared" si="244"/>
        <v>0.39521014945095029</v>
      </c>
      <c r="N821" s="27">
        <f t="shared" si="244"/>
        <v>0.38993263522397309</v>
      </c>
      <c r="O821" s="27">
        <f t="shared" si="244"/>
        <v>0.382272194437701</v>
      </c>
      <c r="P821" s="27">
        <f t="shared" si="244"/>
        <v>0.37238723301511378</v>
      </c>
      <c r="Q821" s="27">
        <f t="shared" si="244"/>
        <v>0.36459067483623864</v>
      </c>
      <c r="R821" s="27">
        <f t="shared" si="244"/>
        <v>0.3572142444544395</v>
      </c>
      <c r="S821" s="27">
        <f t="shared" si="244"/>
        <v>0.31424438153263862</v>
      </c>
      <c r="T821" s="27">
        <f t="shared" si="244"/>
        <v>0.3193487027496259</v>
      </c>
      <c r="U821" s="27">
        <f t="shared" si="244"/>
        <v>0.32003071631751451</v>
      </c>
      <c r="V821" s="27">
        <f t="shared" si="244"/>
        <v>0.3196187643927515</v>
      </c>
      <c r="W821" s="27">
        <f t="shared" si="244"/>
        <v>0.31997865239462103</v>
      </c>
      <c r="X821" s="27">
        <f t="shared" si="244"/>
        <v>0.32140590673548131</v>
      </c>
      <c r="Y821" s="27">
        <f t="shared" si="244"/>
        <v>0.32327474894920888</v>
      </c>
      <c r="Z821" s="27">
        <f t="shared" si="244"/>
        <v>0.32596074346768161</v>
      </c>
      <c r="AA821" s="27">
        <f t="shared" si="244"/>
        <v>0.32912557430500838</v>
      </c>
      <c r="AB821" s="27">
        <f t="shared" si="244"/>
        <v>0.33258002079289994</v>
      </c>
      <c r="AC821" s="27">
        <f t="shared" si="244"/>
        <v>0.33582115512457722</v>
      </c>
      <c r="AD821" s="27">
        <f t="shared" si="244"/>
        <v>0.33789452808364595</v>
      </c>
      <c r="AE821" s="27">
        <f t="shared" si="244"/>
        <v>0.3402606159138189</v>
      </c>
      <c r="AF821" s="27">
        <f t="shared" si="244"/>
        <v>0.34288738971632887</v>
      </c>
      <c r="AG821" s="27">
        <f t="shared" si="244"/>
        <v>0.34681321850900065</v>
      </c>
      <c r="AH821" s="27">
        <f t="shared" si="244"/>
        <v>0.3495694742670416</v>
      </c>
      <c r="AI821" s="27">
        <f t="shared" si="244"/>
        <v>0.35276912591782955</v>
      </c>
      <c r="AJ821" s="27">
        <f t="shared" si="244"/>
        <v>0.35666367344072974</v>
      </c>
      <c r="AK821" s="27">
        <f t="shared" si="244"/>
        <v>0.35928628878412144</v>
      </c>
      <c r="AL821" s="27">
        <f t="shared" si="244"/>
        <v>0.36167193340892528</v>
      </c>
      <c r="AM821" s="27">
        <f t="shared" si="244"/>
        <v>0.36365333815275047</v>
      </c>
      <c r="AN821" s="27">
        <f t="shared" si="244"/>
        <v>0.36811395965213678</v>
      </c>
      <c r="AO821" s="27">
        <f t="shared" si="244"/>
        <v>0.37145763720927594</v>
      </c>
      <c r="AP821" s="27">
        <f t="shared" si="244"/>
        <v>0.37457252212059405</v>
      </c>
      <c r="AQ821" s="27">
        <f t="shared" si="244"/>
        <v>0.37765900622878934</v>
      </c>
      <c r="AR821" s="27">
        <f t="shared" si="244"/>
        <v>0.38075946903541186</v>
      </c>
      <c r="AS821" s="27">
        <f t="shared" si="244"/>
        <v>0.38367954492211653</v>
      </c>
      <c r="AT821" s="27">
        <f t="shared" si="244"/>
        <v>0.37679221645938232</v>
      </c>
      <c r="AU821" s="27">
        <f t="shared" si="244"/>
        <v>0.36805423943121995</v>
      </c>
      <c r="AV821" s="27">
        <f t="shared" si="244"/>
        <v>0.35931383793010313</v>
      </c>
      <c r="AW821" s="27">
        <f t="shared" si="244"/>
        <v>0.34989005084485175</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2.6602988559851242</v>
      </c>
      <c r="L822" s="27">
        <f t="shared" si="244"/>
        <v>2.6372269335947092</v>
      </c>
      <c r="M822" s="27">
        <f t="shared" si="244"/>
        <v>2.6284441511866348</v>
      </c>
      <c r="N822" s="27">
        <f t="shared" si="244"/>
        <v>2.5933447201068058</v>
      </c>
      <c r="O822" s="27">
        <f t="shared" si="244"/>
        <v>2.5423970387070205</v>
      </c>
      <c r="P822" s="27">
        <f t="shared" ref="L822:AW828" si="246">P1470</f>
        <v>2.4766546252796311</v>
      </c>
      <c r="Q822" s="27">
        <f t="shared" si="246"/>
        <v>2.4248016610449814</v>
      </c>
      <c r="R822" s="27">
        <f t="shared" si="246"/>
        <v>2.375742862022205</v>
      </c>
      <c r="S822" s="27">
        <f t="shared" si="246"/>
        <v>2.0899610190432036</v>
      </c>
      <c r="T822" s="27">
        <f t="shared" si="246"/>
        <v>2.1239085866024059</v>
      </c>
      <c r="U822" s="27">
        <f t="shared" si="246"/>
        <v>2.1284444887699916</v>
      </c>
      <c r="V822" s="27">
        <f t="shared" si="246"/>
        <v>2.1257046992460693</v>
      </c>
      <c r="W822" s="27">
        <f t="shared" si="246"/>
        <v>2.1280982246019104</v>
      </c>
      <c r="X822" s="27">
        <f t="shared" si="246"/>
        <v>2.1375905373112407</v>
      </c>
      <c r="Y822" s="27">
        <f t="shared" si="246"/>
        <v>2.150019740845075</v>
      </c>
      <c r="Z822" s="27">
        <f t="shared" si="246"/>
        <v>2.1678836205860366</v>
      </c>
      <c r="AA822" s="27">
        <f t="shared" si="246"/>
        <v>2.1889321212771828</v>
      </c>
      <c r="AB822" s="27">
        <f t="shared" si="246"/>
        <v>2.2119067834393267</v>
      </c>
      <c r="AC822" s="27">
        <f t="shared" si="246"/>
        <v>2.2334627596437397</v>
      </c>
      <c r="AD822" s="27">
        <f t="shared" si="246"/>
        <v>2.2472522461613913</v>
      </c>
      <c r="AE822" s="27">
        <f t="shared" si="246"/>
        <v>2.2629885062929995</v>
      </c>
      <c r="AF822" s="27">
        <f t="shared" si="246"/>
        <v>2.28045852381985</v>
      </c>
      <c r="AG822" s="27">
        <f t="shared" si="246"/>
        <v>2.3065682321433685</v>
      </c>
      <c r="AH822" s="27">
        <f t="shared" si="246"/>
        <v>2.3248994018677847</v>
      </c>
      <c r="AI822" s="27">
        <f t="shared" si="246"/>
        <v>2.3461794871060611</v>
      </c>
      <c r="AJ822" s="27">
        <f t="shared" si="246"/>
        <v>2.3720811515048794</v>
      </c>
      <c r="AK822" s="27">
        <f t="shared" si="246"/>
        <v>2.3895235121571221</v>
      </c>
      <c r="AL822" s="27">
        <f t="shared" si="246"/>
        <v>2.4053898396529805</v>
      </c>
      <c r="AM822" s="27">
        <f t="shared" si="246"/>
        <v>2.4185676685049868</v>
      </c>
      <c r="AN822" s="27">
        <f t="shared" si="246"/>
        <v>2.4482341497606113</v>
      </c>
      <c r="AO822" s="27">
        <f t="shared" si="246"/>
        <v>2.4704721153865608</v>
      </c>
      <c r="AP822" s="27">
        <f t="shared" si="246"/>
        <v>2.4911884381787459</v>
      </c>
      <c r="AQ822" s="27">
        <f t="shared" si="246"/>
        <v>2.5117158743116157</v>
      </c>
      <c r="AR822" s="27">
        <f t="shared" si="246"/>
        <v>2.5323362792818838</v>
      </c>
      <c r="AS822" s="27">
        <f t="shared" si="246"/>
        <v>2.5517569758305245</v>
      </c>
      <c r="AT822" s="27">
        <f t="shared" si="246"/>
        <v>2.5059510717050237</v>
      </c>
      <c r="AU822" s="27">
        <f t="shared" si="246"/>
        <v>2.4478369654636136</v>
      </c>
      <c r="AV822" s="27">
        <f t="shared" si="246"/>
        <v>2.3897067346571679</v>
      </c>
      <c r="AW822" s="27">
        <f t="shared" si="246"/>
        <v>2.3270314767452223</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0.35516571939691521</v>
      </c>
      <c r="M823" s="27">
        <f t="shared" si="246"/>
        <v>0.36891582276573992</v>
      </c>
      <c r="N823" s="27">
        <f t="shared" si="246"/>
        <v>0.379170347917821</v>
      </c>
      <c r="O823" s="27">
        <f t="shared" si="246"/>
        <v>0.38707850955818868</v>
      </c>
      <c r="P823" s="27">
        <f t="shared" si="246"/>
        <v>0.39252728601928999</v>
      </c>
      <c r="Q823" s="27">
        <f t="shared" si="246"/>
        <v>0.3999671364536494</v>
      </c>
      <c r="R823" s="27">
        <f t="shared" si="246"/>
        <v>0.40776627193753157</v>
      </c>
      <c r="S823" s="27">
        <f t="shared" si="246"/>
        <v>0.37321311953085867</v>
      </c>
      <c r="T823" s="27">
        <f t="shared" si="246"/>
        <v>0.38841304242891805</v>
      </c>
      <c r="U823" s="27">
        <f t="shared" si="246"/>
        <v>0.39849167744131536</v>
      </c>
      <c r="V823" s="27">
        <f t="shared" si="246"/>
        <v>0.40731524933255242</v>
      </c>
      <c r="W823" s="27">
        <f t="shared" si="246"/>
        <v>0.41722759477210569</v>
      </c>
      <c r="X823" s="27">
        <f t="shared" si="246"/>
        <v>0.42869870273452282</v>
      </c>
      <c r="Y823" s="27">
        <f t="shared" si="246"/>
        <v>0.440979111565592</v>
      </c>
      <c r="Z823" s="27">
        <f t="shared" si="246"/>
        <v>0.45464165014975438</v>
      </c>
      <c r="AA823" s="27">
        <f t="shared" si="246"/>
        <v>0.469289070926172</v>
      </c>
      <c r="AB823" s="27">
        <f t="shared" si="246"/>
        <v>0.48470097215801394</v>
      </c>
      <c r="AC823" s="27">
        <f t="shared" si="246"/>
        <v>0.50016699741904436</v>
      </c>
      <c r="AD823" s="27">
        <f t="shared" si="246"/>
        <v>0.51994434889767294</v>
      </c>
      <c r="AE823" s="27">
        <f t="shared" si="246"/>
        <v>0.5409820221595476</v>
      </c>
      <c r="AF823" s="27">
        <f t="shared" si="246"/>
        <v>0.56331819030080266</v>
      </c>
      <c r="AG823" s="27">
        <f t="shared" si="246"/>
        <v>0.58880774036949401</v>
      </c>
      <c r="AH823" s="27">
        <f t="shared" si="246"/>
        <v>0.61339500017343807</v>
      </c>
      <c r="AI823" s="27">
        <f t="shared" si="246"/>
        <v>0.63986471341490092</v>
      </c>
      <c r="AJ823" s="27">
        <f t="shared" si="246"/>
        <v>0.66883363737205637</v>
      </c>
      <c r="AK823" s="27">
        <f t="shared" si="246"/>
        <v>0.69669250106616087</v>
      </c>
      <c r="AL823" s="27">
        <f t="shared" si="246"/>
        <v>0.72534590501203133</v>
      </c>
      <c r="AM823" s="27">
        <f t="shared" si="246"/>
        <v>0.75447618708840136</v>
      </c>
      <c r="AN823" s="27">
        <f t="shared" si="246"/>
        <v>0.78527953626699432</v>
      </c>
      <c r="AO823" s="27">
        <f t="shared" si="246"/>
        <v>0.81484783403237082</v>
      </c>
      <c r="AP823" s="27">
        <f t="shared" si="246"/>
        <v>0.84503547528450507</v>
      </c>
      <c r="AQ823" s="27">
        <f t="shared" si="246"/>
        <v>0.87631983022178062</v>
      </c>
      <c r="AR823" s="27">
        <f t="shared" si="246"/>
        <v>0.90885513896950187</v>
      </c>
      <c r="AS823" s="27">
        <f t="shared" si="246"/>
        <v>0.94222937960724962</v>
      </c>
      <c r="AT823" s="27">
        <f t="shared" si="246"/>
        <v>0.95214348685587957</v>
      </c>
      <c r="AU823" s="27">
        <f t="shared" si="246"/>
        <v>0.95719161531013108</v>
      </c>
      <c r="AV823" s="27">
        <f t="shared" si="246"/>
        <v>0.96189454806833219</v>
      </c>
      <c r="AW823" s="27">
        <f t="shared" si="246"/>
        <v>0.96435594361750065</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5.9533053152539019E-2</v>
      </c>
      <c r="T824" s="27">
        <f t="shared" si="246"/>
        <v>5.9622626433628173E-2</v>
      </c>
      <c r="U824" s="27">
        <f t="shared" si="246"/>
        <v>5.9722199774339783E-2</v>
      </c>
      <c r="V824" s="27">
        <f t="shared" si="246"/>
        <v>5.983442272336837E-2</v>
      </c>
      <c r="W824" s="27">
        <f t="shared" si="246"/>
        <v>5.9960597156867579E-2</v>
      </c>
      <c r="X824" s="27">
        <f t="shared" si="246"/>
        <v>6.0100418807922086E-2</v>
      </c>
      <c r="Y824" s="27">
        <f t="shared" si="246"/>
        <v>6.0186384074546649E-2</v>
      </c>
      <c r="Z824" s="27">
        <f t="shared" si="246"/>
        <v>6.0283905469555747E-2</v>
      </c>
      <c r="AA824" s="27">
        <f t="shared" si="246"/>
        <v>6.0392101130913527E-2</v>
      </c>
      <c r="AB824" s="27">
        <f t="shared" si="246"/>
        <v>6.0510302677043659E-2</v>
      </c>
      <c r="AC824" s="27">
        <f t="shared" si="246"/>
        <v>6.0637484104422316E-2</v>
      </c>
      <c r="AD824" s="27">
        <f t="shared" si="246"/>
        <v>6.0722267332521125E-2</v>
      </c>
      <c r="AE824" s="27">
        <f t="shared" si="246"/>
        <v>6.0815693530942252E-2</v>
      </c>
      <c r="AF824" s="27">
        <f t="shared" si="246"/>
        <v>6.0917438947275838E-2</v>
      </c>
      <c r="AG824" s="27">
        <f t="shared" si="246"/>
        <v>6.1028672702169356E-2</v>
      </c>
      <c r="AH824" s="27">
        <f t="shared" si="246"/>
        <v>6.1145817503656337E-2</v>
      </c>
      <c r="AI824" s="27">
        <f t="shared" si="246"/>
        <v>6.1220417018935484E-2</v>
      </c>
      <c r="AJ824" s="27">
        <f t="shared" si="246"/>
        <v>6.1302728119439355E-2</v>
      </c>
      <c r="AK824" s="27">
        <f t="shared" si="246"/>
        <v>6.1389674469168841E-2</v>
      </c>
      <c r="AL824" s="27">
        <f t="shared" si="246"/>
        <v>6.1482543590372467E-2</v>
      </c>
      <c r="AM824" s="27">
        <f t="shared" si="246"/>
        <v>6.1580890323504577E-2</v>
      </c>
      <c r="AN824" s="27">
        <f t="shared" si="246"/>
        <v>6.1639213186725099E-2</v>
      </c>
      <c r="AO824" s="27">
        <f t="shared" si="246"/>
        <v>6.1701105053193442E-2</v>
      </c>
      <c r="AP824" s="27">
        <f t="shared" si="246"/>
        <v>6.1767811324277284E-2</v>
      </c>
      <c r="AQ824" s="27">
        <f t="shared" si="246"/>
        <v>6.1839527340479886E-2</v>
      </c>
      <c r="AR824" s="27">
        <f t="shared" si="246"/>
        <v>6.1916211063779515E-2</v>
      </c>
      <c r="AS824" s="27">
        <f t="shared" si="246"/>
        <v>6.1949982934671022E-2</v>
      </c>
      <c r="AT824" s="27">
        <f t="shared" si="246"/>
        <v>6.1970279607974715E-2</v>
      </c>
      <c r="AU824" s="27">
        <f t="shared" si="246"/>
        <v>6.19907354661028E-2</v>
      </c>
      <c r="AV824" s="27">
        <f t="shared" si="246"/>
        <v>6.2014540117516635E-2</v>
      </c>
      <c r="AW824" s="27">
        <f t="shared" si="246"/>
        <v>6.2040237192478087E-2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4.8451812868114626E-2</v>
      </c>
      <c r="T825" s="27">
        <f t="shared" si="246"/>
        <v>4.8524713343119572E-2</v>
      </c>
      <c r="U825" s="27">
        <f t="shared" si="246"/>
        <v>4.8605752507337306E-2</v>
      </c>
      <c r="V825" s="27">
        <f t="shared" si="246"/>
        <v>4.8697086733248914E-2</v>
      </c>
      <c r="W825" s="27">
        <f t="shared" si="246"/>
        <v>4.8799775571077862E-2</v>
      </c>
      <c r="X825" s="27">
        <f t="shared" si="246"/>
        <v>4.8913571388914487E-2</v>
      </c>
      <c r="Y825" s="27">
        <f t="shared" si="246"/>
        <v>4.8983535430586901E-2</v>
      </c>
      <c r="Z825" s="27">
        <f t="shared" si="246"/>
        <v>4.9062904589926196E-2</v>
      </c>
      <c r="AA825" s="27">
        <f t="shared" si="246"/>
        <v>4.9150961151107717E-2</v>
      </c>
      <c r="AB825" s="27">
        <f t="shared" si="246"/>
        <v>4.9247161142382222E-2</v>
      </c>
      <c r="AC825" s="27">
        <f t="shared" si="246"/>
        <v>4.9350669536347196E-2</v>
      </c>
      <c r="AD825" s="27">
        <f t="shared" si="246"/>
        <v>4.9419671559335535E-2</v>
      </c>
      <c r="AE825" s="27">
        <f t="shared" si="246"/>
        <v>4.9495707785317124E-2</v>
      </c>
      <c r="AF825" s="27">
        <f t="shared" si="246"/>
        <v>4.9578514723838341E-2</v>
      </c>
      <c r="AG825" s="27">
        <f t="shared" si="246"/>
        <v>4.9669043880186323E-2</v>
      </c>
      <c r="AH825" s="27">
        <f t="shared" si="246"/>
        <v>4.9764383824965848E-2</v>
      </c>
      <c r="AI825" s="27">
        <f t="shared" si="246"/>
        <v>4.9825097690003088E-2</v>
      </c>
      <c r="AJ825" s="27">
        <f t="shared" si="246"/>
        <v>4.9892087737168356E-2</v>
      </c>
      <c r="AK825" s="27">
        <f t="shared" si="246"/>
        <v>4.9962850247128418E-2</v>
      </c>
      <c r="AL825" s="27">
        <f t="shared" si="246"/>
        <v>5.0038433087979103E-2</v>
      </c>
      <c r="AM825" s="27">
        <f t="shared" si="246"/>
        <v>5.0118473960361357E-2</v>
      </c>
      <c r="AN825" s="27">
        <f t="shared" si="246"/>
        <v>5.0165940843127331E-2</v>
      </c>
      <c r="AO825" s="27">
        <f t="shared" si="246"/>
        <v>5.0216312409398237E-2</v>
      </c>
      <c r="AP825" s="27">
        <f t="shared" si="246"/>
        <v>5.0270602246598461E-2</v>
      </c>
      <c r="AQ825" s="27">
        <f t="shared" si="246"/>
        <v>5.0328969335344809E-2</v>
      </c>
      <c r="AR825" s="27">
        <f t="shared" si="246"/>
        <v>5.0391379462401874E-2</v>
      </c>
      <c r="AS825" s="27">
        <f t="shared" si="246"/>
        <v>5.0418865174657372E-2</v>
      </c>
      <c r="AT825" s="27">
        <f t="shared" si="246"/>
        <v>5.0435383907775841E-2</v>
      </c>
      <c r="AU825" s="27">
        <f t="shared" si="246"/>
        <v>5.0452032195703198E-2</v>
      </c>
      <c r="AV825" s="27">
        <f t="shared" si="246"/>
        <v>5.0471405946159772E-2</v>
      </c>
      <c r="AW825" s="27">
        <f t="shared" si="246"/>
        <v>5.0492319872144718E-2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7.2140927380493743E-3</v>
      </c>
      <c r="L826" s="27">
        <f t="shared" si="246"/>
        <v>7.2328458969643629E-3</v>
      </c>
      <c r="M826" s="27">
        <f t="shared" si="246"/>
        <v>7.2587152169743159E-3</v>
      </c>
      <c r="N826" s="27">
        <f t="shared" si="246"/>
        <v>7.2902308808567339E-3</v>
      </c>
      <c r="O826" s="27">
        <f t="shared" si="246"/>
        <v>7.3273479389297461E-3</v>
      </c>
      <c r="P826" s="27">
        <f t="shared" si="246"/>
        <v>7.3698404773103405E-3</v>
      </c>
      <c r="Q826" s="27">
        <f t="shared" si="246"/>
        <v>7.4155715935563127E-3</v>
      </c>
      <c r="R826" s="27">
        <f t="shared" si="246"/>
        <v>7.4643602602570466E-3</v>
      </c>
      <c r="S826" s="27">
        <f t="shared" si="246"/>
        <v>7.5086060518870686E-3</v>
      </c>
      <c r="T826" s="27">
        <f t="shared" si="246"/>
        <v>7.5302183985576495E-3</v>
      </c>
      <c r="U826" s="27">
        <f t="shared" si="246"/>
        <v>7.5531198022373361E-3</v>
      </c>
      <c r="V826" s="27">
        <f t="shared" si="246"/>
        <v>7.5778528986263022E-3</v>
      </c>
      <c r="W826" s="27">
        <f t="shared" si="246"/>
        <v>7.6046941828391288E-3</v>
      </c>
      <c r="X826" s="27">
        <f t="shared" si="246"/>
        <v>7.63360928511267E-3</v>
      </c>
      <c r="Y826" s="27">
        <f t="shared" si="246"/>
        <v>7.6518706820358868E-3</v>
      </c>
      <c r="Z826" s="27">
        <f t="shared" si="246"/>
        <v>7.6719056460518853E-3</v>
      </c>
      <c r="AA826" s="27">
        <f t="shared" si="246"/>
        <v>7.6935629291402302E-3</v>
      </c>
      <c r="AB826" s="27">
        <f t="shared" si="246"/>
        <v>7.7167304504399828E-3</v>
      </c>
      <c r="AC826" s="27">
        <f t="shared" si="246"/>
        <v>7.7412282077326386E-3</v>
      </c>
      <c r="AD826" s="27">
        <f t="shared" si="246"/>
        <v>7.7574695759522879E-3</v>
      </c>
      <c r="AE826" s="27">
        <f t="shared" si="246"/>
        <v>7.7750387618441127E-3</v>
      </c>
      <c r="AF826" s="27">
        <f t="shared" si="246"/>
        <v>7.7938832208585716E-3</v>
      </c>
      <c r="AG826" s="27">
        <f t="shared" si="246"/>
        <v>7.8142269323919957E-3</v>
      </c>
      <c r="AH826" s="27">
        <f t="shared" si="246"/>
        <v>7.8354114800063077E-3</v>
      </c>
      <c r="AI826" s="27">
        <f t="shared" si="246"/>
        <v>7.8484807490541032E-3</v>
      </c>
      <c r="AJ826" s="27">
        <f t="shared" si="246"/>
        <v>7.8627709579553399E-3</v>
      </c>
      <c r="AK826" s="27">
        <f t="shared" si="246"/>
        <v>7.8777182590411693E-3</v>
      </c>
      <c r="AL826" s="27">
        <f t="shared" si="246"/>
        <v>7.8935651065519113E-3</v>
      </c>
      <c r="AM826" s="27">
        <f t="shared" si="246"/>
        <v>7.9102334488757396E-3</v>
      </c>
      <c r="AN826" s="27">
        <f t="shared" si="246"/>
        <v>7.9193860887941704E-3</v>
      </c>
      <c r="AO826" s="27">
        <f t="shared" si="246"/>
        <v>7.9290467345807074E-3</v>
      </c>
      <c r="AP826" s="27">
        <f t="shared" si="246"/>
        <v>7.9394467167043584E-3</v>
      </c>
      <c r="AQ826" s="27">
        <f t="shared" si="246"/>
        <v>7.95062391653731E-3</v>
      </c>
      <c r="AR826" s="27">
        <f t="shared" si="246"/>
        <v>7.9625724210610899E-3</v>
      </c>
      <c r="AS826" s="27">
        <f t="shared" si="246"/>
        <v>7.9665912066544317E-3</v>
      </c>
      <c r="AT826" s="27">
        <f t="shared" si="246"/>
        <v>7.9680657528091153E-3</v>
      </c>
      <c r="AU826" s="27">
        <f t="shared" si="246"/>
        <v>7.9694827773169712E-3</v>
      </c>
      <c r="AV826" s="27">
        <f t="shared" si="246"/>
        <v>7.9714233641309858E-3</v>
      </c>
      <c r="AW826" s="27">
        <f t="shared" si="246"/>
        <v>7.9736256463651504E-3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8.7045671471293523E-2</v>
      </c>
      <c r="L827" s="27">
        <f t="shared" si="246"/>
        <v>8.7271948200639313E-2</v>
      </c>
      <c r="M827" s="27">
        <f t="shared" si="246"/>
        <v>8.7584088952434094E-2</v>
      </c>
      <c r="N827" s="27">
        <f t="shared" si="246"/>
        <v>8.7964358824768801E-2</v>
      </c>
      <c r="O827" s="27">
        <f t="shared" si="246"/>
        <v>8.8412215452112058E-2</v>
      </c>
      <c r="P827" s="27">
        <f t="shared" si="246"/>
        <v>8.8924932944132923E-2</v>
      </c>
      <c r="Q827" s="27">
        <f t="shared" si="246"/>
        <v>8.9476727309038565E-2</v>
      </c>
      <c r="R827" s="27">
        <f t="shared" si="246"/>
        <v>9.0065414259340074E-2</v>
      </c>
      <c r="S827" s="27">
        <f t="shared" si="246"/>
        <v>9.0599286609206187E-2</v>
      </c>
      <c r="T827" s="27">
        <f t="shared" si="246"/>
        <v>9.0860062467837524E-2</v>
      </c>
      <c r="U827" s="27">
        <f t="shared" si="246"/>
        <v>9.1136392164906599E-2</v>
      </c>
      <c r="V827" s="27">
        <f t="shared" si="246"/>
        <v>9.1434823175002525E-2</v>
      </c>
      <c r="W827" s="27">
        <f t="shared" si="246"/>
        <v>9.175869170460077E-2</v>
      </c>
      <c r="X827" s="27">
        <f t="shared" si="246"/>
        <v>9.210758304609773E-2</v>
      </c>
      <c r="Y827" s="27">
        <f t="shared" si="246"/>
        <v>9.2327926146041697E-2</v>
      </c>
      <c r="Z827" s="27">
        <f t="shared" si="246"/>
        <v>9.2569669211871403E-2</v>
      </c>
      <c r="AA827" s="27">
        <f t="shared" si="246"/>
        <v>9.2830987275988583E-2</v>
      </c>
      <c r="AB827" s="27">
        <f t="shared" si="246"/>
        <v>9.3110527964067921E-2</v>
      </c>
      <c r="AC827" s="27">
        <f t="shared" si="246"/>
        <v>9.340611935864937E-2</v>
      </c>
      <c r="AD827" s="27">
        <f t="shared" si="246"/>
        <v>9.360208867227289E-2</v>
      </c>
      <c r="AE827" s="27">
        <f t="shared" si="246"/>
        <v>9.381407951279698E-2</v>
      </c>
      <c r="AF827" s="27">
        <f t="shared" si="246"/>
        <v>9.4041457874565929E-2</v>
      </c>
      <c r="AG827" s="27">
        <f t="shared" si="246"/>
        <v>9.4286926306279495E-2</v>
      </c>
      <c r="AH827" s="27">
        <f t="shared" si="246"/>
        <v>9.4542540316088011E-2</v>
      </c>
      <c r="AI827" s="27">
        <f t="shared" si="246"/>
        <v>9.4700234892691387E-2</v>
      </c>
      <c r="AJ827" s="27">
        <f t="shared" si="246"/>
        <v>9.4872661402086347E-2</v>
      </c>
      <c r="AK827" s="27">
        <f t="shared" si="246"/>
        <v>9.5053016424809761E-2</v>
      </c>
      <c r="AL827" s="27">
        <f t="shared" si="246"/>
        <v>9.5244225428126342E-2</v>
      </c>
      <c r="AM827" s="27">
        <f t="shared" si="246"/>
        <v>9.5445346636651732E-2</v>
      </c>
      <c r="AN827" s="27">
        <f t="shared" si="246"/>
        <v>9.5555782933544969E-2</v>
      </c>
      <c r="AO827" s="27">
        <f t="shared" si="246"/>
        <v>9.5672348859416764E-2</v>
      </c>
      <c r="AP827" s="27">
        <f t="shared" si="246"/>
        <v>9.5797835661446368E-2</v>
      </c>
      <c r="AQ827" s="27">
        <f t="shared" si="246"/>
        <v>9.5932700418520603E-2</v>
      </c>
      <c r="AR827" s="27">
        <f t="shared" si="246"/>
        <v>9.6076871783807402E-2</v>
      </c>
      <c r="AS827" s="27">
        <f t="shared" si="246"/>
        <v>9.6125362689479618E-2</v>
      </c>
      <c r="AT827" s="27">
        <f t="shared" si="246"/>
        <v>9.6143154650965387E-2</v>
      </c>
      <c r="AU827" s="27">
        <f t="shared" si="246"/>
        <v>9.616025255284387E-2</v>
      </c>
      <c r="AV827" s="27">
        <f t="shared" si="246"/>
        <v>9.6183667788606389E-2</v>
      </c>
      <c r="AW827" s="27">
        <f t="shared" si="246"/>
        <v>9.6210240656852353E-2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0.12395129293471778</v>
      </c>
      <c r="M830" s="27">
        <f t="shared" si="247"/>
        <v>0.12400689511310994</v>
      </c>
      <c r="N830" s="27">
        <f t="shared" si="247"/>
        <v>0.12286841678965586</v>
      </c>
      <c r="O830" s="27">
        <f t="shared" si="247"/>
        <v>0.12100901910045002</v>
      </c>
      <c r="P830" s="27">
        <f t="shared" si="247"/>
        <v>0.11845842648899831</v>
      </c>
      <c r="Q830" s="27">
        <f t="shared" si="247"/>
        <v>0.11660641339960404</v>
      </c>
      <c r="R830" s="27">
        <f t="shared" si="247"/>
        <v>0.11491827863139022</v>
      </c>
      <c r="S830" s="27">
        <f t="shared" si="247"/>
        <v>0.101467076990198</v>
      </c>
      <c r="T830" s="27">
        <f t="shared" si="247"/>
        <v>0.10275021191947765</v>
      </c>
      <c r="U830" s="27">
        <f t="shared" si="247"/>
        <v>0.10258663770926492</v>
      </c>
      <c r="V830" s="27">
        <f t="shared" si="247"/>
        <v>0.10207952624312924</v>
      </c>
      <c r="W830" s="27">
        <f t="shared" si="247"/>
        <v>0.10184317730738571</v>
      </c>
      <c r="X830" s="27">
        <f t="shared" si="247"/>
        <v>0.10197243584744421</v>
      </c>
      <c r="Y830" s="27">
        <f t="shared" si="247"/>
        <v>0.10229579128224912</v>
      </c>
      <c r="Z830" s="27">
        <f t="shared" si="247"/>
        <v>0.10289814522109636</v>
      </c>
      <c r="AA830" s="27">
        <f t="shared" si="247"/>
        <v>0.10366727555543398</v>
      </c>
      <c r="AB830" s="27">
        <f t="shared" si="247"/>
        <v>0.10454036147091289</v>
      </c>
      <c r="AC830" s="27">
        <f t="shared" si="247"/>
        <v>0.10535261602600154</v>
      </c>
      <c r="AD830" s="27">
        <f t="shared" si="247"/>
        <v>0.10675302526148493</v>
      </c>
      <c r="AE830" s="27">
        <f t="shared" si="247"/>
        <v>0.10830076093311568</v>
      </c>
      <c r="AF830" s="27">
        <f t="shared" si="247"/>
        <v>0.10998945808492858</v>
      </c>
      <c r="AG830" s="27">
        <f t="shared" si="247"/>
        <v>0.11217308101064093</v>
      </c>
      <c r="AH830" s="27">
        <f t="shared" si="247"/>
        <v>0.11402741546889351</v>
      </c>
      <c r="AI830" s="27">
        <f t="shared" si="247"/>
        <v>0.1161211775765659</v>
      </c>
      <c r="AJ830" s="27">
        <f t="shared" si="247"/>
        <v>0.11852454053029134</v>
      </c>
      <c r="AK830" s="27">
        <f t="shared" si="247"/>
        <v>0.12056169864441726</v>
      </c>
      <c r="AL830" s="27">
        <f t="shared" si="247"/>
        <v>0.12258841732257759</v>
      </c>
      <c r="AM830" s="27">
        <f t="shared" si="247"/>
        <v>0.12454656550373072</v>
      </c>
      <c r="AN830" s="27">
        <f t="shared" si="247"/>
        <v>0.12682113310417009</v>
      </c>
      <c r="AO830" s="27">
        <f t="shared" si="247"/>
        <v>0.1287411275075494</v>
      </c>
      <c r="AP830" s="27">
        <f t="shared" si="247"/>
        <v>0.13062302866024528</v>
      </c>
      <c r="AQ830" s="27">
        <f t="shared" si="247"/>
        <v>0.1325401695346235</v>
      </c>
      <c r="AR830" s="27">
        <f t="shared" si="247"/>
        <v>0.13450980913093183</v>
      </c>
      <c r="AS830" s="27">
        <f t="shared" si="247"/>
        <v>0.13648147598617866</v>
      </c>
      <c r="AT830" s="27">
        <f t="shared" si="247"/>
        <v>0.13486341024302007</v>
      </c>
      <c r="AU830" s="27">
        <f t="shared" si="247"/>
        <v>0.13255678635655244</v>
      </c>
      <c r="AV830" s="27">
        <f t="shared" si="247"/>
        <v>0.13024204261164679</v>
      </c>
      <c r="AW830" s="27">
        <f t="shared" si="247"/>
        <v>0.127659987048893</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3.1446916354757506E-2</v>
      </c>
      <c r="M831" s="27">
        <f t="shared" si="247"/>
        <v>3.1461022839745618E-2</v>
      </c>
      <c r="N831" s="27">
        <f t="shared" si="247"/>
        <v>3.1172186541537576E-2</v>
      </c>
      <c r="O831" s="27">
        <f t="shared" si="247"/>
        <v>3.0700450247237832E-2</v>
      </c>
      <c r="P831" s="27">
        <f t="shared" si="247"/>
        <v>3.0053355161673637E-2</v>
      </c>
      <c r="Q831" s="27">
        <f t="shared" si="247"/>
        <v>2.9583492368545915E-2</v>
      </c>
      <c r="R831" s="27">
        <f t="shared" si="247"/>
        <v>2.9155206131309681E-2</v>
      </c>
      <c r="S831" s="27">
        <f t="shared" si="247"/>
        <v>2.5742584908356129E-2</v>
      </c>
      <c r="T831" s="27">
        <f t="shared" si="247"/>
        <v>2.6068121139867468E-2</v>
      </c>
      <c r="U831" s="27">
        <f t="shared" si="247"/>
        <v>2.6026621738089832E-2</v>
      </c>
      <c r="V831" s="27">
        <f t="shared" si="247"/>
        <v>2.5897965622606579E-2</v>
      </c>
      <c r="W831" s="27">
        <f t="shared" si="247"/>
        <v>2.5838002995054343E-2</v>
      </c>
      <c r="X831" s="27">
        <f t="shared" si="247"/>
        <v>2.5870796380271382E-2</v>
      </c>
      <c r="Y831" s="27">
        <f t="shared" si="247"/>
        <v>2.5952832888890311E-2</v>
      </c>
      <c r="Z831" s="27">
        <f t="shared" si="247"/>
        <v>2.6105652383406307E-2</v>
      </c>
      <c r="AA831" s="27">
        <f t="shared" si="247"/>
        <v>2.6300783686333176E-2</v>
      </c>
      <c r="AB831" s="27">
        <f t="shared" si="247"/>
        <v>2.6522288917174477E-2</v>
      </c>
      <c r="AC831" s="27">
        <f t="shared" si="247"/>
        <v>2.6728360999585882E-2</v>
      </c>
      <c r="AD831" s="27">
        <f t="shared" si="247"/>
        <v>2.7083650170420671E-2</v>
      </c>
      <c r="AE831" s="27">
        <f t="shared" si="247"/>
        <v>2.7476316620706768E-2</v>
      </c>
      <c r="AF831" s="27">
        <f t="shared" si="247"/>
        <v>2.7904745536809689E-2</v>
      </c>
      <c r="AG831" s="27">
        <f t="shared" si="247"/>
        <v>2.8458739011741598E-2</v>
      </c>
      <c r="AH831" s="27">
        <f t="shared" si="247"/>
        <v>2.892919074501336E-2</v>
      </c>
      <c r="AI831" s="27">
        <f t="shared" si="247"/>
        <v>2.9460386187253818E-2</v>
      </c>
      <c r="AJ831" s="27">
        <f t="shared" si="247"/>
        <v>3.0070128546421729E-2</v>
      </c>
      <c r="AK831" s="27">
        <f t="shared" si="247"/>
        <v>3.058696333934376E-2</v>
      </c>
      <c r="AL831" s="27">
        <f t="shared" si="247"/>
        <v>3.1101149607495868E-2</v>
      </c>
      <c r="AM831" s="27">
        <f t="shared" si="247"/>
        <v>3.1597939278704669E-2</v>
      </c>
      <c r="AN831" s="27">
        <f t="shared" si="247"/>
        <v>3.2175005764908497E-2</v>
      </c>
      <c r="AO831" s="27">
        <f t="shared" si="247"/>
        <v>3.2662115676996874E-2</v>
      </c>
      <c r="AP831" s="27">
        <f t="shared" si="247"/>
        <v>3.3139561185918813E-2</v>
      </c>
      <c r="AQ831" s="27">
        <f t="shared" si="247"/>
        <v>3.362594714680274E-2</v>
      </c>
      <c r="AR831" s="27">
        <f t="shared" si="247"/>
        <v>3.4125652233919085E-2</v>
      </c>
      <c r="AS831" s="27">
        <f t="shared" si="247"/>
        <v>3.4625871644369692E-2</v>
      </c>
      <c r="AT831" s="27">
        <f t="shared" si="247"/>
        <v>3.4215362186365041E-2</v>
      </c>
      <c r="AU831" s="27">
        <f t="shared" si="247"/>
        <v>3.3630162897981368E-2</v>
      </c>
      <c r="AV831" s="27">
        <f t="shared" si="247"/>
        <v>3.3042903570504364E-2</v>
      </c>
      <c r="AW831" s="27">
        <f t="shared" si="247"/>
        <v>3.2387826214046143E-2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0.15700744358616767</v>
      </c>
      <c r="L832" s="27">
        <f t="shared" si="247"/>
        <v>0.16019971617730661</v>
      </c>
      <c r="M832" s="27">
        <f t="shared" si="247"/>
        <v>0.16393118028621731</v>
      </c>
      <c r="N832" s="27">
        <f t="shared" si="247"/>
        <v>0.1667959170810015</v>
      </c>
      <c r="O832" s="27">
        <f t="shared" si="247"/>
        <v>0.16909558154641688</v>
      </c>
      <c r="P832" s="27">
        <f t="shared" si="247"/>
        <v>0.17081649742586288</v>
      </c>
      <c r="Q832" s="27">
        <f t="shared" si="247"/>
        <v>0.17302318661183388</v>
      </c>
      <c r="R832" s="27">
        <f t="shared" si="247"/>
        <v>0.17531753251219057</v>
      </c>
      <c r="S832" s="27">
        <f t="shared" si="247"/>
        <v>0.16751439167232346</v>
      </c>
      <c r="T832" s="27">
        <f t="shared" si="247"/>
        <v>0.17168381150374643</v>
      </c>
      <c r="U832" s="27">
        <f t="shared" si="247"/>
        <v>0.17462960888598014</v>
      </c>
      <c r="V832" s="27">
        <f t="shared" si="247"/>
        <v>0.17727621979362421</v>
      </c>
      <c r="W832" s="27">
        <f t="shared" si="247"/>
        <v>0.18017914577695479</v>
      </c>
      <c r="X832" s="27">
        <f t="shared" si="247"/>
        <v>0.18344712511248185</v>
      </c>
      <c r="Y832" s="27">
        <f t="shared" si="247"/>
        <v>0.18678041815930246</v>
      </c>
      <c r="Z832" s="27">
        <f t="shared" si="247"/>
        <v>0.19043038479102564</v>
      </c>
      <c r="AA832" s="27">
        <f t="shared" si="247"/>
        <v>0.19430192770741841</v>
      </c>
      <c r="AB832" s="27">
        <f t="shared" si="247"/>
        <v>0.19834211958597051</v>
      </c>
      <c r="AC832" s="27">
        <f t="shared" si="247"/>
        <v>0.20238480959489014</v>
      </c>
      <c r="AD832" s="27">
        <f t="shared" si="247"/>
        <v>0.20700075173319599</v>
      </c>
      <c r="AE832" s="27">
        <f t="shared" si="247"/>
        <v>0.21187069073400747</v>
      </c>
      <c r="AF832" s="27">
        <f t="shared" si="247"/>
        <v>0.21699955400027579</v>
      </c>
      <c r="AG832" s="27">
        <f t="shared" si="247"/>
        <v>0.22280537751825527</v>
      </c>
      <c r="AH832" s="27">
        <f t="shared" si="247"/>
        <v>0.22836017500620498</v>
      </c>
      <c r="AI832" s="27">
        <f t="shared" si="247"/>
        <v>0.23419825655889057</v>
      </c>
      <c r="AJ832" s="27">
        <f t="shared" si="247"/>
        <v>0.24054720814583372</v>
      </c>
      <c r="AK832" s="27">
        <f t="shared" si="247"/>
        <v>0.24659501477586243</v>
      </c>
      <c r="AL832" s="27">
        <f t="shared" si="247"/>
        <v>0.25276864724471049</v>
      </c>
      <c r="AM832" s="27">
        <f t="shared" si="247"/>
        <v>0.25899622855652998</v>
      </c>
      <c r="AN832" s="27">
        <f t="shared" si="247"/>
        <v>0.26566268994922193</v>
      </c>
      <c r="AO832" s="27">
        <f t="shared" si="247"/>
        <v>0.2720161807302261</v>
      </c>
      <c r="AP832" s="27">
        <f t="shared" si="247"/>
        <v>0.27846485675721011</v>
      </c>
      <c r="AQ832" s="27">
        <f t="shared" si="247"/>
        <v>0.28511150165656601</v>
      </c>
      <c r="AR832" s="27">
        <f t="shared" si="247"/>
        <v>0.29198740104317844</v>
      </c>
      <c r="AS832" s="27">
        <f t="shared" si="247"/>
        <v>0.29890694265276063</v>
      </c>
      <c r="AT832" s="27">
        <f t="shared" si="247"/>
        <v>0.3007369186945249</v>
      </c>
      <c r="AU832" s="27">
        <f t="shared" si="247"/>
        <v>0.30151646692611195</v>
      </c>
      <c r="AV832" s="27">
        <f t="shared" si="247"/>
        <v>0.30222207208780622</v>
      </c>
      <c r="AW832" s="27">
        <f t="shared" si="247"/>
        <v>0.30245121413667359</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0.78620275218739066</v>
      </c>
      <c r="L833" s="27">
        <f t="shared" si="247"/>
        <v>0.79655563720176403</v>
      </c>
      <c r="M833" s="27">
        <f t="shared" si="247"/>
        <v>0.81318534024672162</v>
      </c>
      <c r="N833" s="27">
        <f t="shared" si="247"/>
        <v>0.81796021384654105</v>
      </c>
      <c r="O833" s="27">
        <f t="shared" si="247"/>
        <v>0.81503229757580664</v>
      </c>
      <c r="P833" s="27">
        <f t="shared" si="247"/>
        <v>0.80443274266431941</v>
      </c>
      <c r="Q833" s="27">
        <f t="shared" si="247"/>
        <v>0.7999705721751077</v>
      </c>
      <c r="R833" s="27">
        <f t="shared" si="247"/>
        <v>0.79652072541357855</v>
      </c>
      <c r="S833" s="27">
        <f t="shared" si="247"/>
        <v>0.67142556402210918</v>
      </c>
      <c r="T833" s="27">
        <f t="shared" si="247"/>
        <v>0.698017439049614</v>
      </c>
      <c r="U833" s="27">
        <f t="shared" si="247"/>
        <v>0.70961824723891676</v>
      </c>
      <c r="V833" s="27">
        <f t="shared" si="247"/>
        <v>0.71745642327771375</v>
      </c>
      <c r="W833" s="27">
        <f t="shared" si="247"/>
        <v>0.72807175787186651</v>
      </c>
      <c r="X833" s="27">
        <f t="shared" si="247"/>
        <v>0.74263868915766529</v>
      </c>
      <c r="Y833" s="27">
        <f t="shared" si="247"/>
        <v>0.76008333515656301</v>
      </c>
      <c r="Z833" s="27">
        <f t="shared" si="247"/>
        <v>0.78080233820176337</v>
      </c>
      <c r="AA833" s="27">
        <f t="shared" si="247"/>
        <v>0.80365039081916612</v>
      </c>
      <c r="AB833" s="27">
        <f t="shared" si="247"/>
        <v>0.82798969048563331</v>
      </c>
      <c r="AC833" s="27">
        <f t="shared" si="247"/>
        <v>0.85195015744544678</v>
      </c>
      <c r="AD833" s="27">
        <f t="shared" si="247"/>
        <v>0.88375858967920196</v>
      </c>
      <c r="AE833" s="27">
        <f t="shared" si="247"/>
        <v>0.91786917326087925</v>
      </c>
      <c r="AF833" s="27">
        <f t="shared" si="247"/>
        <v>0.95429145264310511</v>
      </c>
      <c r="AG833" s="27">
        <f t="shared" si="247"/>
        <v>0.99747902653271348</v>
      </c>
      <c r="AH833" s="27">
        <f t="shared" si="247"/>
        <v>1.0373867294252066</v>
      </c>
      <c r="AI833" s="27">
        <f t="shared" si="247"/>
        <v>1.0815722110934196</v>
      </c>
      <c r="AJ833" s="27">
        <f t="shared" si="247"/>
        <v>1.1305826291585863</v>
      </c>
      <c r="AK833" s="27">
        <f t="shared" si="247"/>
        <v>1.1758235212483361</v>
      </c>
      <c r="AL833" s="27">
        <f t="shared" si="247"/>
        <v>1.2218182420668209</v>
      </c>
      <c r="AM833" s="27">
        <f t="shared" si="247"/>
        <v>1.2678145661383233</v>
      </c>
      <c r="AN833" s="27">
        <f t="shared" si="247"/>
        <v>1.3194491845421654</v>
      </c>
      <c r="AO833" s="27">
        <f t="shared" si="247"/>
        <v>1.3672989071660318</v>
      </c>
      <c r="AP833" s="27">
        <f t="shared" si="247"/>
        <v>1.4155860288375828</v>
      </c>
      <c r="AQ833" s="27">
        <f t="shared" si="247"/>
        <v>1.465347325066084</v>
      </c>
      <c r="AR833" s="27">
        <f t="shared" si="247"/>
        <v>1.5168773408498712</v>
      </c>
      <c r="AS833" s="27">
        <f t="shared" si="247"/>
        <v>1.5699643496329094</v>
      </c>
      <c r="AT833" s="27">
        <f t="shared" si="247"/>
        <v>1.571899806129051</v>
      </c>
      <c r="AU833" s="27">
        <f t="shared" si="247"/>
        <v>1.5634634278695607</v>
      </c>
      <c r="AV833" s="27">
        <f t="shared" si="247"/>
        <v>1.5544246150393388</v>
      </c>
      <c r="AW833" s="27">
        <f t="shared" si="247"/>
        <v>1.5408492188425149</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1.0836040032789309</v>
      </c>
      <c r="M835" s="27">
        <f t="shared" si="247"/>
        <v>1.0921513426512339</v>
      </c>
      <c r="N835" s="27">
        <f t="shared" si="247"/>
        <v>1.0976439186771809</v>
      </c>
      <c r="O835" s="27">
        <f t="shared" si="247"/>
        <v>1.1012937605673541</v>
      </c>
      <c r="P835" s="27">
        <f t="shared" si="247"/>
        <v>1.1030649457277466</v>
      </c>
      <c r="Q835" s="27">
        <f t="shared" si="247"/>
        <v>1.1069781529146336</v>
      </c>
      <c r="R835" s="27">
        <f t="shared" si="247"/>
        <v>1.1114672588381174</v>
      </c>
      <c r="S835" s="27">
        <f t="shared" si="247"/>
        <v>1.0780569787302119</v>
      </c>
      <c r="T835" s="27">
        <f t="shared" si="247"/>
        <v>1.0893929251011998</v>
      </c>
      <c r="U835" s="27">
        <f t="shared" si="247"/>
        <v>1.0962450477482062</v>
      </c>
      <c r="V835" s="27">
        <f t="shared" si="247"/>
        <v>1.1021104775661175</v>
      </c>
      <c r="W835" s="27">
        <f t="shared" si="247"/>
        <v>1.1090468544378038</v>
      </c>
      <c r="X835" s="27">
        <f t="shared" si="247"/>
        <v>1.1174289823883965</v>
      </c>
      <c r="Y835" s="27">
        <f t="shared" si="247"/>
        <v>1.1258258810432944</v>
      </c>
      <c r="Z835" s="27">
        <f t="shared" si="247"/>
        <v>1.1354454550929944</v>
      </c>
      <c r="AA835" s="27">
        <f t="shared" si="247"/>
        <v>1.1459214415814314</v>
      </c>
      <c r="AB835" s="27">
        <f t="shared" si="247"/>
        <v>1.1570474674598534</v>
      </c>
      <c r="AC835" s="27">
        <f t="shared" si="247"/>
        <v>1.1682158220769698</v>
      </c>
      <c r="AD835" s="27">
        <f t="shared" si="247"/>
        <v>1.1812122029945036</v>
      </c>
      <c r="AE835" s="27">
        <f t="shared" si="247"/>
        <v>1.1951188465833686</v>
      </c>
      <c r="AF835" s="27">
        <f t="shared" ref="L835:AW837" si="248">AF1483</f>
        <v>1.2099400602016188</v>
      </c>
      <c r="AG835" s="27">
        <f t="shared" si="248"/>
        <v>1.2271370444579202</v>
      </c>
      <c r="AH835" s="27">
        <f t="shared" si="248"/>
        <v>1.2434220369459863</v>
      </c>
      <c r="AI835" s="27">
        <f t="shared" si="248"/>
        <v>1.2604393037460944</v>
      </c>
      <c r="AJ835" s="27">
        <f t="shared" si="248"/>
        <v>1.2792032644713704</v>
      </c>
      <c r="AK835" s="27">
        <f t="shared" si="248"/>
        <v>1.2968752675846458</v>
      </c>
      <c r="AL835" s="27">
        <f t="shared" si="248"/>
        <v>1.3149441473249144</v>
      </c>
      <c r="AM835" s="27">
        <f t="shared" si="248"/>
        <v>1.3331578638832005</v>
      </c>
      <c r="AN835" s="27">
        <f t="shared" si="248"/>
        <v>1.352618044843376</v>
      </c>
      <c r="AO835" s="27">
        <f t="shared" si="248"/>
        <v>1.3709538502801482</v>
      </c>
      <c r="AP835" s="27">
        <f t="shared" si="248"/>
        <v>1.3895691822594745</v>
      </c>
      <c r="AQ835" s="27">
        <f t="shared" si="248"/>
        <v>1.4088108413800711</v>
      </c>
      <c r="AR835" s="27">
        <f t="shared" si="248"/>
        <v>1.428778934116546</v>
      </c>
      <c r="AS835" s="27">
        <f t="shared" si="248"/>
        <v>1.4486185603548618</v>
      </c>
      <c r="AT835" s="27">
        <f t="shared" si="248"/>
        <v>1.4512642479614373</v>
      </c>
      <c r="AU835" s="27">
        <f t="shared" si="248"/>
        <v>1.4504346040118288</v>
      </c>
      <c r="AV835" s="27">
        <f t="shared" si="248"/>
        <v>1.4494275479677248</v>
      </c>
      <c r="AW835" s="27">
        <f t="shared" si="248"/>
        <v>1.4468994870312495</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0.73794174034663862</v>
      </c>
      <c r="M836" s="27">
        <f t="shared" si="248"/>
        <v>0.74376253694082328</v>
      </c>
      <c r="N836" s="27">
        <f t="shared" si="248"/>
        <v>0.74750301879518044</v>
      </c>
      <c r="O836" s="27">
        <f t="shared" si="248"/>
        <v>0.74998858609492669</v>
      </c>
      <c r="P836" s="27">
        <f t="shared" si="248"/>
        <v>0.75119477530775858</v>
      </c>
      <c r="Q836" s="27">
        <f t="shared" si="248"/>
        <v>0.7538596961765357</v>
      </c>
      <c r="R836" s="27">
        <f t="shared" si="248"/>
        <v>0.75691680802528449</v>
      </c>
      <c r="S836" s="27">
        <f t="shared" si="248"/>
        <v>0.73416417867573247</v>
      </c>
      <c r="T836" s="27">
        <f t="shared" si="248"/>
        <v>0.7418840357159151</v>
      </c>
      <c r="U836" s="27">
        <f t="shared" si="248"/>
        <v>0.74655037812135083</v>
      </c>
      <c r="V836" s="27">
        <f t="shared" si="248"/>
        <v>0.75054477595913394</v>
      </c>
      <c r="W836" s="27">
        <f t="shared" si="248"/>
        <v>0.7552684960680518</v>
      </c>
      <c r="X836" s="27">
        <f t="shared" si="248"/>
        <v>0.76097678255366041</v>
      </c>
      <c r="Y836" s="27">
        <f t="shared" si="248"/>
        <v>0.76669512798996364</v>
      </c>
      <c r="Z836" s="27">
        <f t="shared" si="248"/>
        <v>0.77324612373577895</v>
      </c>
      <c r="AA836" s="27">
        <f t="shared" si="248"/>
        <v>0.78038034221202335</v>
      </c>
      <c r="AB836" s="27">
        <f t="shared" si="248"/>
        <v>0.78795724196047434</v>
      </c>
      <c r="AC836" s="27">
        <f t="shared" si="248"/>
        <v>0.79556296786959302</v>
      </c>
      <c r="AD836" s="27">
        <f t="shared" si="248"/>
        <v>0.80441359219681208</v>
      </c>
      <c r="AE836" s="27">
        <f t="shared" si="248"/>
        <v>0.81388411163130536</v>
      </c>
      <c r="AF836" s="27">
        <f t="shared" si="248"/>
        <v>0.82397745951337786</v>
      </c>
      <c r="AG836" s="27">
        <f t="shared" si="248"/>
        <v>0.83568872345519474</v>
      </c>
      <c r="AH836" s="27">
        <f t="shared" si="248"/>
        <v>0.84677891476291534</v>
      </c>
      <c r="AI836" s="27">
        <f t="shared" si="248"/>
        <v>0.85836778988742168</v>
      </c>
      <c r="AJ836" s="27">
        <f t="shared" si="248"/>
        <v>0.87114617552600082</v>
      </c>
      <c r="AK836" s="27">
        <f t="shared" si="248"/>
        <v>0.88318093055953772</v>
      </c>
      <c r="AL836" s="27">
        <f t="shared" si="248"/>
        <v>0.89548596129152125</v>
      </c>
      <c r="AM836" s="27">
        <f t="shared" si="248"/>
        <v>0.90788962688756136</v>
      </c>
      <c r="AN836" s="27">
        <f t="shared" si="248"/>
        <v>0.92114214326970645</v>
      </c>
      <c r="AO836" s="27">
        <f t="shared" si="248"/>
        <v>0.93362895222733877</v>
      </c>
      <c r="AP836" s="27">
        <f t="shared" si="248"/>
        <v>0.9463061206729948</v>
      </c>
      <c r="AQ836" s="27">
        <f t="shared" si="248"/>
        <v>0.95940982218724158</v>
      </c>
      <c r="AR836" s="27">
        <f t="shared" si="248"/>
        <v>0.97300822996422376</v>
      </c>
      <c r="AS836" s="27">
        <f t="shared" si="248"/>
        <v>0.98651915117698075</v>
      </c>
      <c r="AT836" s="27">
        <f t="shared" si="248"/>
        <v>0.98832088253908534</v>
      </c>
      <c r="AU836" s="27">
        <f t="shared" si="248"/>
        <v>0.98775588933290526</v>
      </c>
      <c r="AV836" s="27">
        <f t="shared" si="248"/>
        <v>0.98707007727650453</v>
      </c>
      <c r="AW836" s="27">
        <f t="shared" si="248"/>
        <v>0.98534845048155029</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15.353527292296841</v>
      </c>
      <c r="L837" s="27">
        <f t="shared" si="248"/>
        <v>15.220371053361486</v>
      </c>
      <c r="M837" s="27">
        <f t="shared" si="248"/>
        <v>15.16968250417789</v>
      </c>
      <c r="N837" s="27">
        <f t="shared" si="248"/>
        <v>14.967111251021189</v>
      </c>
      <c r="O837" s="27">
        <f t="shared" si="248"/>
        <v>14.673074129931956</v>
      </c>
      <c r="P837" s="27">
        <f t="shared" si="248"/>
        <v>14.293651368256896</v>
      </c>
      <c r="Q837" s="27">
        <f t="shared" si="248"/>
        <v>13.994389539168758</v>
      </c>
      <c r="R837" s="27">
        <f t="shared" si="248"/>
        <v>13.711253827544143</v>
      </c>
      <c r="S837" s="27">
        <f t="shared" si="248"/>
        <v>12.061905553778045</v>
      </c>
      <c r="T837" s="27">
        <f t="shared" si="248"/>
        <v>12.257828994430085</v>
      </c>
      <c r="U837" s="27">
        <f t="shared" si="248"/>
        <v>12.284007292995502</v>
      </c>
      <c r="V837" s="27">
        <f t="shared" si="248"/>
        <v>12.268194996893492</v>
      </c>
      <c r="W837" s="27">
        <f t="shared" si="248"/>
        <v>12.282008879793533</v>
      </c>
      <c r="X837" s="27">
        <f t="shared" si="248"/>
        <v>12.336792379745747</v>
      </c>
      <c r="Y837" s="27">
        <f t="shared" si="248"/>
        <v>12.408525717242357</v>
      </c>
      <c r="Z837" s="27">
        <f t="shared" si="248"/>
        <v>12.511624496739294</v>
      </c>
      <c r="AA837" s="27">
        <f t="shared" si="248"/>
        <v>12.633102852111428</v>
      </c>
      <c r="AB837" s="27">
        <f t="shared" si="248"/>
        <v>12.765697767808277</v>
      </c>
      <c r="AC837" s="27">
        <f t="shared" si="248"/>
        <v>12.890104944175688</v>
      </c>
      <c r="AD837" s="27">
        <f t="shared" si="248"/>
        <v>12.969688956746007</v>
      </c>
      <c r="AE837" s="27">
        <f t="shared" si="248"/>
        <v>13.060508489621331</v>
      </c>
      <c r="AF837" s="27">
        <f t="shared" si="248"/>
        <v>13.161334150727772</v>
      </c>
      <c r="AG837" s="27">
        <f t="shared" si="248"/>
        <v>13.312022528628306</v>
      </c>
      <c r="AH837" s="27">
        <f t="shared" si="248"/>
        <v>13.417818204189475</v>
      </c>
      <c r="AI837" s="27">
        <f t="shared" si="248"/>
        <v>13.540633116037901</v>
      </c>
      <c r="AJ837" s="27">
        <f t="shared" si="248"/>
        <v>13.690120798735078</v>
      </c>
      <c r="AK837" s="27">
        <f t="shared" si="248"/>
        <v>13.7907868422188</v>
      </c>
      <c r="AL837" s="27">
        <f t="shared" si="248"/>
        <v>13.882357039938549</v>
      </c>
      <c r="AM837" s="27">
        <f t="shared" si="248"/>
        <v>13.958410959398501</v>
      </c>
      <c r="AN837" s="27">
        <f t="shared" si="248"/>
        <v>14.129626734122418</v>
      </c>
      <c r="AO837" s="27">
        <f t="shared" si="248"/>
        <v>14.257969913083317</v>
      </c>
      <c r="AP837" s="27">
        <f t="shared" si="248"/>
        <v>14.377531152103607</v>
      </c>
      <c r="AQ837" s="27">
        <f t="shared" si="248"/>
        <v>14.496002259286861</v>
      </c>
      <c r="AR837" s="27">
        <f t="shared" si="248"/>
        <v>14.615009922571364</v>
      </c>
      <c r="AS837" s="27">
        <f t="shared" si="248"/>
        <v>14.727093643475177</v>
      </c>
      <c r="AT837" s="27">
        <f t="shared" si="248"/>
        <v>14.462731540865176</v>
      </c>
      <c r="AU837" s="27">
        <f t="shared" si="248"/>
        <v>14.127334442814504</v>
      </c>
      <c r="AV837" s="27">
        <f t="shared" si="248"/>
        <v>13.791844284185775</v>
      </c>
      <c r="AW837" s="27">
        <f t="shared" si="248"/>
        <v>13.430123163741788</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9.6543103644621429</v>
      </c>
      <c r="L838" s="94">
        <f>IF('Net zero activities &amp; levers'!$C$10="Off",'Activity data'!AE70*UDCPPEF*NtoN2O*kgtoGg,IF('Net zero activities &amp; levers'!$C$10="On",'Net zero Activity data'!AE70*UDCPPEF*NtoN2O*kgtoGg,"ERROR"))</f>
        <v>9.5705816138517648</v>
      </c>
      <c r="M838" s="94">
        <f>IF('Net zero activities &amp; levers'!$C$10="Off",'Activity data'!AF70*UDCPPEF*NtoN2O*kgtoGg,IF('Net zero activities &amp; levers'!$C$10="On",'Net zero Activity data'!AF70*UDCPPEF*NtoN2O*kgtoGg,"ERROR"))</f>
        <v>9.5387086131773042</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9.22644086627548</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8.7996834473406569</v>
      </c>
      <c r="R838" s="94">
        <f>IF('Net zero activities &amp; levers'!$C$10="Off",'Activity data'!AK70*UDCPPEF*NtoN2O*kgtoGg,IF('Net zero activities &amp; levers'!$C$10="On",'Net zero Activity data'!AK70*UDCPPEF*NtoN2O*kgtoGg,"ERROR"))</f>
        <v>8.6216474831450984</v>
      </c>
      <c r="S838" s="94">
        <f>IF('Net zero activities &amp; levers'!$C$10="Off",'Activity data'!AL70*UDCPPEF*NtoN2O*kgtoGg,IF('Net zero activities &amp; levers'!$C$10="On",'Net zero Activity data'!AL70*UDCPPEF*NtoN2O*kgtoGg,"ERROR"))</f>
        <v>7.5845359562051762</v>
      </c>
      <c r="T838" s="94">
        <f>IF('Net zero activities &amp; levers'!$C$10="Off",'Activity data'!AM70*UDCPPEF*NtoN2O*kgtoGg,IF('Net zero activities &amp; levers'!$C$10="On",'Net zero Activity data'!AM70*UDCPPEF*NtoN2O*kgtoGg,"ERROR"))</f>
        <v>7.7077327739603421</v>
      </c>
      <c r="U838" s="94">
        <f>IF('Net zero activities &amp; levers'!$C$10="Off",'Activity data'!AN70*UDCPPEF*NtoN2O*kgtoGg,IF('Net zero activities &amp; levers'!$C$10="On",'Net zero Activity data'!AN70*UDCPPEF*NtoN2O*kgtoGg,"ERROR"))</f>
        <v>7.7241937092459372</v>
      </c>
      <c r="V838" s="94">
        <f>IF('Net zero activities &amp; levers'!$C$10="Off",'Activity data'!AO70*UDCPPEF*NtoN2O*kgtoGg,IF('Net zero activities &amp; levers'!$C$10="On",'Net zero Activity data'!AO70*UDCPPEF*NtoN2O*kgtoGg,"ERROR"))</f>
        <v>7.7142509246833155</v>
      </c>
      <c r="W838" s="94">
        <f>IF('Net zero activities &amp; levers'!$C$10="Off",'Activity data'!AP70*UDCPPEF*NtoN2O*kgtoGg,IF('Net zero activities &amp; levers'!$C$10="On",'Net zero Activity data'!AP70*UDCPPEF*NtoN2O*kgtoGg,"ERROR"))</f>
        <v>7.7229371054101597</v>
      </c>
      <c r="X838" s="94">
        <f>IF('Net zero activities &amp; levers'!$C$10="Off",'Activity data'!AQ70*UDCPPEF*NtoN2O*kgtoGg,IF('Net zero activities &amp; levers'!$C$10="On",'Net zero Activity data'!AQ70*UDCPPEF*NtoN2O*kgtoGg,"ERROR"))</f>
        <v>7.7573850144359557</v>
      </c>
      <c r="Y838" s="94">
        <f>IF('Net zero activities &amp; levers'!$C$10="Off",'Activity data'!AR70*UDCPPEF*NtoN2O*kgtoGg,IF('Net zero activities &amp; levers'!$C$10="On",'Net zero Activity data'!AR70*UDCPPEF*NtoN2O*kgtoGg,"ERROR"))</f>
        <v>7.8024909950022883</v>
      </c>
      <c r="Z838" s="94">
        <f>IF('Net zero activities &amp; levers'!$C$10="Off",'Activity data'!AS70*UDCPPEF*NtoN2O*kgtoGg,IF('Net zero activities &amp; levers'!$C$10="On",'Net zero Activity data'!AS70*UDCPPEF*NtoN2O*kgtoGg,"ERROR"))</f>
        <v>7.8673195908364244</v>
      </c>
      <c r="AA838" s="94">
        <f>IF('Net zero activities &amp; levers'!$C$10="Off",'Activity data'!AT70*UDCPPEF*NtoN2O*kgtoGg,IF('Net zero activities &amp; levers'!$C$10="On",'Net zero Activity data'!AT70*UDCPPEF*NtoN2O*kgtoGg,"ERROR"))</f>
        <v>7.9437052788284843</v>
      </c>
      <c r="AB838" s="94">
        <f>IF('Net zero activities &amp; levers'!$C$10="Off",'Activity data'!AU70*UDCPPEF*NtoN2O*kgtoGg,IF('Net zero activities &amp; levers'!$C$10="On",'Net zero Activity data'!AU70*UDCPPEF*NtoN2O*kgtoGg,"ERROR"))</f>
        <v>8.0270810689330396</v>
      </c>
      <c r="AC838" s="94">
        <f>IF('Net zero activities &amp; levers'!$C$10="Off",'Activity data'!AV70*UDCPPEF*NtoN2O*kgtoGg,IF('Net zero activities &amp; levers'!$C$10="On",'Net zero Activity data'!AV70*UDCPPEF*NtoN2O*kgtoGg,"ERROR"))</f>
        <v>8.1053084019329269</v>
      </c>
      <c r="AD838" s="94">
        <f>IF('Net zero activities &amp; levers'!$C$10="Off",'Activity data'!AW70*UDCPPEF*NtoN2O*kgtoGg,IF('Net zero activities &amp; levers'!$C$10="On",'Net zero Activity data'!AW70*UDCPPEF*NtoN2O*kgtoGg,"ERROR"))</f>
        <v>8.1553508933276309</v>
      </c>
      <c r="AE838" s="94">
        <f>IF('Net zero activities &amp; levers'!$C$10="Off",'Activity data'!AX70*UDCPPEF*NtoN2O*kgtoGg,IF('Net zero activities &amp; levers'!$C$10="On",'Net zero Activity data'!AX70*UDCPPEF*NtoN2O*kgtoGg,"ERROR"))</f>
        <v>8.2124582889665323</v>
      </c>
      <c r="AF838" s="94">
        <f>IF('Net zero activities &amp; levers'!$C$10="Off",'Activity data'!AY70*UDCPPEF*NtoN2O*kgtoGg,IF('Net zero activities &amp; levers'!$C$10="On",'Net zero Activity data'!AY70*UDCPPEF*NtoN2O*kgtoGg,"ERROR"))</f>
        <v>8.2758575461204238</v>
      </c>
      <c r="AG838" s="94">
        <f>IF('Net zero activities &amp; levers'!$C$10="Off",'Activity data'!AZ70*UDCPPEF*NtoN2O*kgtoGg,IF('Net zero activities &amp; levers'!$C$10="On",'Net zero Activity data'!AZ70*UDCPPEF*NtoN2O*kgtoGg,"ERROR"))</f>
        <v>8.3706105198751271</v>
      </c>
      <c r="AH838" s="94">
        <f>IF('Net zero activities &amp; levers'!$C$10="Off",'Activity data'!BA70*UDCPPEF*NtoN2O*kgtoGg,IF('Net zero activities &amp; levers'!$C$10="On",'Net zero Activity data'!BA70*UDCPPEF*NtoN2O*kgtoGg,"ERROR"))</f>
        <v>8.4371349261330888</v>
      </c>
      <c r="AI838" s="94">
        <f>IF('Net zero activities &amp; levers'!$C$10="Off",'Activity data'!BB70*UDCPPEF*NtoN2O*kgtoGg,IF('Net zero activities &amp; levers'!$C$10="On",'Net zero Activity data'!BB70*UDCPPEF*NtoN2O*kgtoGg,"ERROR"))</f>
        <v>8.5143610419171587</v>
      </c>
      <c r="AJ838" s="94">
        <f>IF('Net zero activities &amp; levers'!$C$10="Off",'Activity data'!BC70*UDCPPEF*NtoN2O*kgtoGg,IF('Net zero activities &amp; levers'!$C$10="On",'Net zero Activity data'!BC70*UDCPPEF*NtoN2O*kgtoGg,"ERROR"))</f>
        <v>8.608359017558028</v>
      </c>
      <c r="AK838" s="94">
        <f>IF('Net zero activities &amp; levers'!$C$10="Off",'Activity data'!BD70*UDCPPEF*NtoN2O*kgtoGg,IF('Net zero activities &amp; levers'!$C$10="On",'Net zero Activity data'!BD70*UDCPPEF*NtoN2O*kgtoGg,"ERROR"))</f>
        <v>8.6716579070218138</v>
      </c>
      <c r="AL838" s="94">
        <f>IF('Net zero activities &amp; levers'!$C$10="Off",'Activity data'!BE70*UDCPPEF*NtoN2O*kgtoGg,IF('Net zero activities &amp; levers'!$C$10="On",'Net zero Activity data'!BE70*UDCPPEF*NtoN2O*kgtoGg,"ERROR"))</f>
        <v>8.7292373213213015</v>
      </c>
      <c r="AM838" s="94">
        <f>IF('Net zero activities &amp; levers'!$C$10="Off",'Activity data'!BF70*UDCPPEF*NtoN2O*kgtoGg,IF('Net zero activities &amp; levers'!$C$10="On",'Net zero Activity data'!BF70*UDCPPEF*NtoN2O*kgtoGg,"ERROR"))</f>
        <v>8.7770600873164835</v>
      </c>
      <c r="AN838" s="94">
        <f>IF('Net zero activities &amp; levers'!$C$10="Off",'Activity data'!BG70*UDCPPEF*NtoN2O*kgtoGg,IF('Net zero activities &amp; levers'!$C$10="On",'Net zero Activity data'!BG70*UDCPPEF*NtoN2O*kgtoGg,"ERROR"))</f>
        <v>8.8847207047764112</v>
      </c>
      <c r="AO838" s="94">
        <f>IF('Net zero activities &amp; levers'!$C$10="Off",'Activity data'!BH70*UDCPPEF*NtoN2O*kgtoGg,IF('Net zero activities &amp; levers'!$C$10="On",'Net zero Activity data'!BH70*UDCPPEF*NtoN2O*kgtoGg,"ERROR"))</f>
        <v>8.9654229993867141</v>
      </c>
      <c r="AP838" s="94">
        <f>IF('Net zero activities &amp; levers'!$C$10="Off",'Activity data'!BI70*UDCPPEF*NtoN2O*kgtoGg,IF('Net zero activities &amp; levers'!$C$10="On",'Net zero Activity data'!BI70*UDCPPEF*NtoN2O*kgtoGg,"ERROR"))</f>
        <v>9.0406032030680272</v>
      </c>
      <c r="AQ838" s="94">
        <f>IF('Net zero activities &amp; levers'!$C$10="Off",'Activity data'!BJ70*UDCPPEF*NtoN2O*kgtoGg,IF('Net zero activities &amp; levers'!$C$10="On",'Net zero Activity data'!BJ70*UDCPPEF*NtoN2O*kgtoGg,"ERROR"))</f>
        <v>9.1150979309695739</v>
      </c>
      <c r="AR838" s="94">
        <f>IF('Net zero activities &amp; levers'!$C$10="Off",'Activity data'!BK70*UDCPPEF*NtoN2O*kgtoGg,IF('Net zero activities &amp; levers'!$C$10="On",'Net zero Activity data'!BK70*UDCPPEF*NtoN2O*kgtoGg,"ERROR"))</f>
        <v>9.1899300457810309</v>
      </c>
      <c r="AS838" s="94">
        <f>IF('Net zero activities &amp; levers'!$C$10="Off",'Activity data'!BL70*UDCPPEF*NtoN2O*kgtoGg,IF('Net zero activities &amp; levers'!$C$10="On",'Net zero Activity data'!BL70*UDCPPEF*NtoN2O*kgtoGg,"ERROR"))</f>
        <v>9.26040838003013</v>
      </c>
      <c r="AT838" s="94">
        <f>IF('Net zero activities &amp; levers'!$C$10="Off",'Activity data'!BM70*UDCPPEF*NtoN2O*kgtoGg,IF('Net zero activities &amp; levers'!$C$10="On",'Net zero Activity data'!BM70*UDCPPEF*NtoN2O*kgtoGg,"ERROR"))</f>
        <v>9.0941772763488746</v>
      </c>
      <c r="AU838" s="94">
        <f>IF('Net zero activities &amp; levers'!$C$10="Off",'Activity data'!BN70*UDCPPEF*NtoN2O*kgtoGg,IF('Net zero activities &amp; levers'!$C$10="On",'Net zero Activity data'!BN70*UDCPPEF*NtoN2O*kgtoGg,"ERROR"))</f>
        <v>8.8832793101502094</v>
      </c>
      <c r="AV838" s="94">
        <f>IF('Net zero activities &amp; levers'!$C$10="Off",'Activity data'!BO70*UDCPPEF*NtoN2O*kgtoGg,IF('Net zero activities &amp; levers'!$C$10="On",'Net zero Activity data'!BO70*UDCPPEF*NtoN2O*kgtoGg,"ERROR"))</f>
        <v>8.6723228273848836</v>
      </c>
      <c r="AW838" s="94">
        <f>IF('Net zero activities &amp; levers'!$C$10="Off",'Activity data'!BP70*UDCPPEF*NtoN2O*kgtoGg,IF('Net zero activities &amp; levers'!$C$10="On",'Net zero Activity data'!BP70*UDCPPEF*NtoN2O*kgtoGg,"ERROR"))</f>
        <v>8.444872294639918</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5.9174420302222517</v>
      </c>
      <c r="T840" s="27">
        <f t="shared" si="250"/>
        <v>5.9263453985232823</v>
      </c>
      <c r="U840" s="27">
        <f t="shared" si="250"/>
        <v>5.9362427486542551</v>
      </c>
      <c r="V840" s="27">
        <f t="shared" si="250"/>
        <v>5.9473974393709526</v>
      </c>
      <c r="W840" s="27">
        <f t="shared" si="250"/>
        <v>5.959938874025994</v>
      </c>
      <c r="X840" s="27">
        <f t="shared" si="250"/>
        <v>5.9738368092211722</v>
      </c>
      <c r="Y840" s="27">
        <f t="shared" si="250"/>
        <v>5.9823815495784309</v>
      </c>
      <c r="Z840" s="27">
        <f t="shared" si="250"/>
        <v>5.9920749412510226</v>
      </c>
      <c r="AA840" s="27">
        <f t="shared" si="250"/>
        <v>6.0028293292775494</v>
      </c>
      <c r="AB840" s="27">
        <f t="shared" si="250"/>
        <v>6.0145782781398829</v>
      </c>
      <c r="AC840" s="27">
        <f t="shared" si="250"/>
        <v>6.0272198055600503</v>
      </c>
      <c r="AD840" s="27">
        <f t="shared" si="250"/>
        <v>6.0356470541361364</v>
      </c>
      <c r="AE840" s="27">
        <f t="shared" si="250"/>
        <v>6.0449333931358264</v>
      </c>
      <c r="AF840" s="27">
        <f t="shared" si="250"/>
        <v>6.0550466423497058</v>
      </c>
      <c r="AG840" s="27">
        <f t="shared" si="250"/>
        <v>6.066103009552978</v>
      </c>
      <c r="AH840" s="27">
        <f t="shared" si="250"/>
        <v>6.0777469205441541</v>
      </c>
      <c r="AI840" s="27">
        <f t="shared" si="250"/>
        <v>6.0851619326050326</v>
      </c>
      <c r="AJ840" s="27">
        <f t="shared" si="250"/>
        <v>6.0933434576551146</v>
      </c>
      <c r="AK840" s="27">
        <f t="shared" si="250"/>
        <v>6.1019857153089507</v>
      </c>
      <c r="AL840" s="27">
        <f t="shared" si="250"/>
        <v>6.1112166821755771</v>
      </c>
      <c r="AM840" s="27">
        <f t="shared" si="250"/>
        <v>6.120992110468829</v>
      </c>
      <c r="AN840" s="27">
        <f t="shared" si="250"/>
        <v>6.1267892625359277</v>
      </c>
      <c r="AO840" s="27">
        <f t="shared" si="250"/>
        <v>6.1329411649258532</v>
      </c>
      <c r="AP840" s="27">
        <f t="shared" si="250"/>
        <v>6.1395716075335853</v>
      </c>
      <c r="AQ840" s="27">
        <f t="shared" si="250"/>
        <v>6.1467000067344459</v>
      </c>
      <c r="AR840" s="27">
        <f t="shared" si="250"/>
        <v>6.1543221840503746</v>
      </c>
      <c r="AS840" s="27">
        <f t="shared" si="250"/>
        <v>6.157679026638986</v>
      </c>
      <c r="AT840" s="27">
        <f t="shared" si="250"/>
        <v>6.159696467057727</v>
      </c>
      <c r="AU840" s="27">
        <f t="shared" si="250"/>
        <v>6.161729730064434</v>
      </c>
      <c r="AV840" s="27">
        <f t="shared" si="250"/>
        <v>6.1640958550543639</v>
      </c>
      <c r="AW840" s="27">
        <f t="shared" si="250"/>
        <v>6.1666500823848702</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0.66056125437728641</v>
      </c>
      <c r="T841" s="27">
        <f t="shared" si="251"/>
        <v>0.66155513316867531</v>
      </c>
      <c r="U841" s="27">
        <f t="shared" si="251"/>
        <v>0.66265996968150243</v>
      </c>
      <c r="V841" s="27">
        <f t="shared" si="251"/>
        <v>0.66390516252908405</v>
      </c>
      <c r="W841" s="27">
        <f t="shared" si="251"/>
        <v>0.66530515694645465</v>
      </c>
      <c r="X841" s="27">
        <f t="shared" si="251"/>
        <v>0.66685657687737987</v>
      </c>
      <c r="Y841" s="27">
        <f t="shared" si="251"/>
        <v>0.66781042220106746</v>
      </c>
      <c r="Z841" s="27">
        <f t="shared" si="251"/>
        <v>0.66889249092767522</v>
      </c>
      <c r="AA841" s="27">
        <f t="shared" si="251"/>
        <v>0.6700929981753303</v>
      </c>
      <c r="AB841" s="27">
        <f t="shared" si="251"/>
        <v>0.67140452777857451</v>
      </c>
      <c r="AC841" s="27">
        <f t="shared" si="251"/>
        <v>0.67281569550396358</v>
      </c>
      <c r="AD841" s="27">
        <f t="shared" si="251"/>
        <v>0.67375642527570245</v>
      </c>
      <c r="AE841" s="27">
        <f t="shared" si="251"/>
        <v>0.67479305490500496</v>
      </c>
      <c r="AF841" s="27">
        <f t="shared" si="251"/>
        <v>0.67592199213031812</v>
      </c>
      <c r="AG841" s="27">
        <f t="shared" si="251"/>
        <v>0.67715620917061159</v>
      </c>
      <c r="AH841" s="27">
        <f t="shared" si="251"/>
        <v>0.67845601344599038</v>
      </c>
      <c r="AI841" s="27">
        <f t="shared" si="251"/>
        <v>0.67928374773441114</v>
      </c>
      <c r="AJ841" s="27">
        <f t="shared" si="251"/>
        <v>0.68019704750519028</v>
      </c>
      <c r="AK841" s="27">
        <f t="shared" si="251"/>
        <v>0.68116177863856064</v>
      </c>
      <c r="AL841" s="27">
        <f t="shared" si="251"/>
        <v>0.68219222710284488</v>
      </c>
      <c r="AM841" s="27">
        <f t="shared" si="251"/>
        <v>0.68328345353860653</v>
      </c>
      <c r="AN841" s="27">
        <f t="shared" si="251"/>
        <v>0.68393058688130781</v>
      </c>
      <c r="AO841" s="27">
        <f t="shared" si="251"/>
        <v>0.68461732083471893</v>
      </c>
      <c r="AP841" s="27">
        <f t="shared" si="251"/>
        <v>0.68535747400625313</v>
      </c>
      <c r="AQ841" s="27">
        <f t="shared" si="251"/>
        <v>0.68615321383670258</v>
      </c>
      <c r="AR841" s="27">
        <f t="shared" si="251"/>
        <v>0.68700407388453755</v>
      </c>
      <c r="AS841" s="27">
        <f t="shared" si="251"/>
        <v>0.68737879663463075</v>
      </c>
      <c r="AT841" s="27">
        <f t="shared" si="251"/>
        <v>0.68760400255415266</v>
      </c>
      <c r="AU841" s="27">
        <f t="shared" si="251"/>
        <v>0.68783097474168386</v>
      </c>
      <c r="AV841" s="27">
        <f t="shared" si="251"/>
        <v>0.68809510415493047</v>
      </c>
      <c r="AW841" s="27">
        <f t="shared" si="251"/>
        <v>0.68838023134346649</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0.71892745361392774</v>
      </c>
      <c r="M842" s="27">
        <f t="shared" si="252"/>
        <v>0.72149880168720604</v>
      </c>
      <c r="N842" s="27">
        <f t="shared" si="252"/>
        <v>0.72463138273575967</v>
      </c>
      <c r="O842" s="27">
        <f t="shared" si="252"/>
        <v>0.72832072886952293</v>
      </c>
      <c r="P842" s="27">
        <f t="shared" si="252"/>
        <v>0.7325443847928953</v>
      </c>
      <c r="Q842" s="27">
        <f t="shared" si="252"/>
        <v>0.73708994755228407</v>
      </c>
      <c r="R842" s="27">
        <f t="shared" si="252"/>
        <v>0.74193942345928476</v>
      </c>
      <c r="S842" s="27">
        <f t="shared" si="252"/>
        <v>0.74633734853094358</v>
      </c>
      <c r="T842" s="27">
        <f t="shared" si="252"/>
        <v>0.74848556371205566</v>
      </c>
      <c r="U842" s="27">
        <f t="shared" si="252"/>
        <v>0.75076190805371101</v>
      </c>
      <c r="V842" s="27">
        <f t="shared" si="252"/>
        <v>0.75322031823695168</v>
      </c>
      <c r="W842" s="27">
        <f t="shared" si="252"/>
        <v>0.75588827720991336</v>
      </c>
      <c r="X842" s="27">
        <f t="shared" si="252"/>
        <v>0.75876236870095803</v>
      </c>
      <c r="Y842" s="27">
        <f t="shared" si="252"/>
        <v>0.76057750755175979</v>
      </c>
      <c r="Z842" s="27">
        <f t="shared" si="252"/>
        <v>0.76256893469792841</v>
      </c>
      <c r="AA842" s="27">
        <f t="shared" si="252"/>
        <v>0.76472161645068537</v>
      </c>
      <c r="AB842" s="27">
        <f t="shared" si="252"/>
        <v>0.76702441224252838</v>
      </c>
      <c r="AC842" s="27">
        <f t="shared" si="252"/>
        <v>0.76945943028667785</v>
      </c>
      <c r="AD842" s="27">
        <f t="shared" si="252"/>
        <v>0.77107378315188402</v>
      </c>
      <c r="AE842" s="27">
        <f t="shared" si="252"/>
        <v>0.77282011789414362</v>
      </c>
      <c r="AF842" s="27">
        <f t="shared" si="252"/>
        <v>0.77469321171184602</v>
      </c>
      <c r="AG842" s="27">
        <f t="shared" si="252"/>
        <v>0.77671532761727669</v>
      </c>
      <c r="AH842" s="27">
        <f t="shared" si="252"/>
        <v>0.7788210206030366</v>
      </c>
      <c r="AI842" s="27">
        <f t="shared" si="252"/>
        <v>0.78012007445417286</v>
      </c>
      <c r="AJ842" s="27">
        <f t="shared" si="252"/>
        <v>0.78154048678471755</v>
      </c>
      <c r="AK842" s="27">
        <f t="shared" si="252"/>
        <v>0.78302621249505588</v>
      </c>
      <c r="AL842" s="27">
        <f t="shared" si="252"/>
        <v>0.78460135095244909</v>
      </c>
      <c r="AM842" s="27">
        <f t="shared" si="252"/>
        <v>0.78625814401475724</v>
      </c>
      <c r="AN842" s="27">
        <f t="shared" si="252"/>
        <v>0.78716789436809509</v>
      </c>
      <c r="AO842" s="27">
        <f t="shared" si="252"/>
        <v>0.78812813928061254</v>
      </c>
      <c r="AP842" s="27">
        <f t="shared" si="252"/>
        <v>0.78916187244350566</v>
      </c>
      <c r="AQ842" s="27">
        <f t="shared" si="252"/>
        <v>0.79027285917388934</v>
      </c>
      <c r="AR842" s="27">
        <f t="shared" si="252"/>
        <v>0.79146051173197585</v>
      </c>
      <c r="AS842" s="27">
        <f t="shared" si="252"/>
        <v>0.79185996933613323</v>
      </c>
      <c r="AT842" s="27">
        <f t="shared" si="252"/>
        <v>0.79200653567078572</v>
      </c>
      <c r="AU842" s="27">
        <f t="shared" si="252"/>
        <v>0.79214738449234956</v>
      </c>
      <c r="AV842" s="27">
        <f t="shared" si="252"/>
        <v>0.79234027414554964</v>
      </c>
      <c r="AW842" s="27">
        <f t="shared" si="252"/>
        <v>0.79255917569292156</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1.1867254191644501</v>
      </c>
      <c r="L843" s="27">
        <f t="shared" si="253"/>
        <v>1.1898103324282718</v>
      </c>
      <c r="M843" s="27">
        <f t="shared" si="253"/>
        <v>1.1940658612587216</v>
      </c>
      <c r="N843" s="27">
        <f t="shared" si="253"/>
        <v>1.1992502192631385</v>
      </c>
      <c r="O843" s="27">
        <f t="shared" si="253"/>
        <v>1.2053560121742171</v>
      </c>
      <c r="P843" s="27">
        <f t="shared" si="253"/>
        <v>1.212346076933865</v>
      </c>
      <c r="Q843" s="27">
        <f t="shared" si="253"/>
        <v>1.2198688909683482</v>
      </c>
      <c r="R843" s="27">
        <f t="shared" si="253"/>
        <v>1.2278946750888551</v>
      </c>
      <c r="S843" s="27">
        <f t="shared" si="253"/>
        <v>1.2351731517490538</v>
      </c>
      <c r="T843" s="27">
        <f t="shared" si="253"/>
        <v>1.2387284042379079</v>
      </c>
      <c r="U843" s="27">
        <f t="shared" si="253"/>
        <v>1.2424957078848218</v>
      </c>
      <c r="V843" s="27">
        <f t="shared" si="253"/>
        <v>1.2465643268013245</v>
      </c>
      <c r="W843" s="27">
        <f t="shared" si="253"/>
        <v>1.2509797447083293</v>
      </c>
      <c r="X843" s="27">
        <f t="shared" si="253"/>
        <v>1.2557363077456696</v>
      </c>
      <c r="Y843" s="27">
        <f t="shared" si="253"/>
        <v>1.2587403256735139</v>
      </c>
      <c r="Z843" s="27">
        <f t="shared" si="253"/>
        <v>1.2620360971493132</v>
      </c>
      <c r="AA843" s="27">
        <f t="shared" si="253"/>
        <v>1.2655987417235119</v>
      </c>
      <c r="AB843" s="27">
        <f t="shared" si="253"/>
        <v>1.2694098219831875</v>
      </c>
      <c r="AC843" s="27">
        <f t="shared" si="253"/>
        <v>1.2734397273846501</v>
      </c>
      <c r="AD843" s="27">
        <f t="shared" si="253"/>
        <v>1.2761114485848239</v>
      </c>
      <c r="AE843" s="27">
        <f t="shared" si="253"/>
        <v>1.2790015971106234</v>
      </c>
      <c r="AF843" s="27">
        <f t="shared" si="253"/>
        <v>1.282101529331471</v>
      </c>
      <c r="AG843" s="27">
        <f t="shared" si="253"/>
        <v>1.2854480900804797</v>
      </c>
      <c r="AH843" s="27">
        <f t="shared" si="253"/>
        <v>1.2889329691997629</v>
      </c>
      <c r="AI843" s="27">
        <f t="shared" si="253"/>
        <v>1.2910828769362013</v>
      </c>
      <c r="AJ843" s="27">
        <f t="shared" si="253"/>
        <v>1.2934336304909519</v>
      </c>
      <c r="AK843" s="27">
        <f t="shared" si="253"/>
        <v>1.2958924763625748</v>
      </c>
      <c r="AL843" s="27">
        <f t="shared" si="253"/>
        <v>1.2984992985143662</v>
      </c>
      <c r="AM843" s="27">
        <f t="shared" si="253"/>
        <v>1.3012412573786718</v>
      </c>
      <c r="AN843" s="27">
        <f t="shared" si="253"/>
        <v>1.3027468757340293</v>
      </c>
      <c r="AO843" s="27">
        <f t="shared" si="253"/>
        <v>1.3043360615591526</v>
      </c>
      <c r="AP843" s="27">
        <f t="shared" si="253"/>
        <v>1.3060468689459077</v>
      </c>
      <c r="AQ843" s="27">
        <f t="shared" si="253"/>
        <v>1.3078855294176372</v>
      </c>
      <c r="AR843" s="27">
        <f t="shared" si="253"/>
        <v>1.3098510702769313</v>
      </c>
      <c r="AS843" s="27">
        <f t="shared" si="253"/>
        <v>1.3105121644977793</v>
      </c>
      <c r="AT843" s="27">
        <f t="shared" si="253"/>
        <v>1.3107547288044825</v>
      </c>
      <c r="AU843" s="27">
        <f t="shared" si="253"/>
        <v>1.3109878307431619</v>
      </c>
      <c r="AV843" s="27">
        <f t="shared" si="253"/>
        <v>1.3113070592011131</v>
      </c>
      <c r="AW843" s="27">
        <f t="shared" si="253"/>
        <v>1.311669336815549</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0.19240499933397137</v>
      </c>
      <c r="M844" s="27">
        <f t="shared" si="254"/>
        <v>0.19381280191845887</v>
      </c>
      <c r="N844" s="27">
        <f t="shared" si="254"/>
        <v>0.19411375969056666</v>
      </c>
      <c r="O844" s="27">
        <f t="shared" si="254"/>
        <v>0.19368291106027902</v>
      </c>
      <c r="P844" s="27">
        <f t="shared" si="254"/>
        <v>0.19253602379697465</v>
      </c>
      <c r="Q844" s="27">
        <f t="shared" si="254"/>
        <v>0.19190012409058904</v>
      </c>
      <c r="R844" s="27">
        <f t="shared" si="254"/>
        <v>0.19132863754616411</v>
      </c>
      <c r="S844" s="27">
        <f t="shared" si="254"/>
        <v>0.1803905766291535</v>
      </c>
      <c r="T844" s="27">
        <f t="shared" si="254"/>
        <v>0.1826245756693145</v>
      </c>
      <c r="U844" s="27">
        <f t="shared" si="254"/>
        <v>0.18356080495030164</v>
      </c>
      <c r="V844" s="27">
        <f t="shared" si="254"/>
        <v>0.18415696617811583</v>
      </c>
      <c r="W844" s="27">
        <f t="shared" si="254"/>
        <v>0.18496727658485598</v>
      </c>
      <c r="X844" s="27">
        <f t="shared" si="254"/>
        <v>0.18608902587161008</v>
      </c>
      <c r="Y844" s="27">
        <f t="shared" si="254"/>
        <v>0.18752321495946164</v>
      </c>
      <c r="Z844" s="27">
        <f t="shared" si="254"/>
        <v>0.18921252332374269</v>
      </c>
      <c r="AA844" s="27">
        <f t="shared" si="254"/>
        <v>0.19105962763803044</v>
      </c>
      <c r="AB844" s="27">
        <f t="shared" si="254"/>
        <v>0.19301005313077035</v>
      </c>
      <c r="AC844" s="27">
        <f t="shared" si="254"/>
        <v>0.19490714617679963</v>
      </c>
      <c r="AD844" s="27">
        <f t="shared" si="254"/>
        <v>0.19752032513537773</v>
      </c>
      <c r="AE844" s="27">
        <f t="shared" si="254"/>
        <v>0.2003055493027025</v>
      </c>
      <c r="AF844" s="27">
        <f t="shared" si="254"/>
        <v>0.20326218406801491</v>
      </c>
      <c r="AG844" s="27">
        <f t="shared" si="254"/>
        <v>0.20675702349841499</v>
      </c>
      <c r="AH844" s="27">
        <f t="shared" si="254"/>
        <v>0.20995711479118087</v>
      </c>
      <c r="AI844" s="27">
        <f t="shared" si="254"/>
        <v>0.2135856312321594</v>
      </c>
      <c r="AJ844" s="27">
        <f t="shared" si="254"/>
        <v>0.21759462167006366</v>
      </c>
      <c r="AK844" s="27">
        <f t="shared" si="254"/>
        <v>0.22127443936743332</v>
      </c>
      <c r="AL844" s="27">
        <f t="shared" si="254"/>
        <v>0.22499730595265302</v>
      </c>
      <c r="AM844" s="27">
        <f t="shared" si="254"/>
        <v>0.22870049395333916</v>
      </c>
      <c r="AN844" s="27">
        <f t="shared" si="254"/>
        <v>0.23295846114487964</v>
      </c>
      <c r="AO844" s="27">
        <f t="shared" si="254"/>
        <v>0.2368924419602069</v>
      </c>
      <c r="AP844" s="27">
        <f t="shared" si="254"/>
        <v>0.24084858832616518</v>
      </c>
      <c r="AQ844" s="27">
        <f t="shared" si="254"/>
        <v>0.24491124539364534</v>
      </c>
      <c r="AR844" s="27">
        <f t="shared" si="254"/>
        <v>0.24910372048669324</v>
      </c>
      <c r="AS844" s="27">
        <f t="shared" si="254"/>
        <v>0.25354274140944594</v>
      </c>
      <c r="AT844" s="27">
        <f t="shared" si="254"/>
        <v>0.25377721875718207</v>
      </c>
      <c r="AU844" s="27">
        <f t="shared" si="254"/>
        <v>0.25315017599548001</v>
      </c>
      <c r="AV844" s="27">
        <f t="shared" si="254"/>
        <v>0.25246344217753508</v>
      </c>
      <c r="AW844" s="27">
        <f t="shared" si="254"/>
        <v>0.25139447750270916</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0.66042852152238107</v>
      </c>
      <c r="U862" s="27">
        <f t="shared" si="273"/>
        <v>0.66025684169352206</v>
      </c>
      <c r="V862" s="27">
        <f t="shared" si="273"/>
        <v>0.66014868305049579</v>
      </c>
      <c r="W862" s="27">
        <f t="shared" si="273"/>
        <v>0.66005681257994508</v>
      </c>
      <c r="X862" s="27">
        <f t="shared" si="273"/>
        <v>0.65995424038936434</v>
      </c>
      <c r="Y862" s="27">
        <f t="shared" si="273"/>
        <v>0.65983631780454621</v>
      </c>
      <c r="Z862" s="27">
        <f t="shared" si="273"/>
        <v>0.65971241712512252</v>
      </c>
      <c r="AA862" s="27">
        <f t="shared" si="273"/>
        <v>0.65957642528021465</v>
      </c>
      <c r="AB862" s="27">
        <f t="shared" si="273"/>
        <v>0.6594332298362966</v>
      </c>
      <c r="AC862" s="27">
        <f t="shared" si="273"/>
        <v>0.6592855766116591</v>
      </c>
      <c r="AD862" s="27">
        <f t="shared" si="273"/>
        <v>0.65914087042240432</v>
      </c>
      <c r="AE862" s="27">
        <f t="shared" si="273"/>
        <v>0.65897121694283256</v>
      </c>
      <c r="AF862" s="27">
        <f t="shared" si="273"/>
        <v>0.65879502534324397</v>
      </c>
      <c r="AG862" s="27">
        <f t="shared" si="273"/>
        <v>0.65861262120280506</v>
      </c>
      <c r="AH862" s="27">
        <f t="shared" si="273"/>
        <v>0.65840825367148614</v>
      </c>
      <c r="AI862" s="27">
        <f t="shared" si="273"/>
        <v>0.65821887148453184</v>
      </c>
      <c r="AJ862" s="27">
        <f t="shared" si="273"/>
        <v>0.65802043215920403</v>
      </c>
      <c r="AK862" s="27">
        <f t="shared" si="273"/>
        <v>0.65780869550268894</v>
      </c>
      <c r="AL862" s="27">
        <f t="shared" si="273"/>
        <v>0.65761330442639243</v>
      </c>
      <c r="AM862" s="27">
        <f t="shared" si="273"/>
        <v>0.65741856191244097</v>
      </c>
      <c r="AN862" s="27">
        <f t="shared" si="273"/>
        <v>0.65722693960157652</v>
      </c>
      <c r="AO862" s="27">
        <f t="shared" si="273"/>
        <v>0.65702305130032002</v>
      </c>
      <c r="AP862" s="27">
        <f t="shared" si="273"/>
        <v>0.65683441997115699</v>
      </c>
      <c r="AQ862" s="27">
        <f t="shared" si="273"/>
        <v>0.65664742649301167</v>
      </c>
      <c r="AR862" s="27">
        <f t="shared" si="273"/>
        <v>0.65645895538166232</v>
      </c>
      <c r="AS862" s="27">
        <f t="shared" si="273"/>
        <v>0.65626829690139621</v>
      </c>
      <c r="AT862" s="27">
        <f t="shared" si="273"/>
        <v>0.65607856000431986</v>
      </c>
      <c r="AU862" s="27">
        <f t="shared" si="273"/>
        <v>0.65603772924812798</v>
      </c>
      <c r="AV862" s="27">
        <f t="shared" si="273"/>
        <v>0.65602713275569724</v>
      </c>
      <c r="AW862" s="27">
        <f t="shared" si="273"/>
        <v>0.65601871872641282</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8.7176564840954294E-3</v>
      </c>
      <c r="U863" s="27">
        <f t="shared" si="274"/>
        <v>8.7153903103544955E-3</v>
      </c>
      <c r="V863" s="27">
        <f t="shared" si="274"/>
        <v>8.7139626162665452E-3</v>
      </c>
      <c r="W863" s="27">
        <f t="shared" si="274"/>
        <v>8.7127499260552799E-3</v>
      </c>
      <c r="X863" s="27">
        <f t="shared" si="274"/>
        <v>8.7113959731396108E-3</v>
      </c>
      <c r="Y863" s="27">
        <f t="shared" si="274"/>
        <v>8.7098393950200102E-3</v>
      </c>
      <c r="Z863" s="27">
        <f t="shared" si="274"/>
        <v>8.7082039060516168E-3</v>
      </c>
      <c r="AA863" s="27">
        <f t="shared" si="274"/>
        <v>8.7064088136988328E-3</v>
      </c>
      <c r="AB863" s="27">
        <f t="shared" si="274"/>
        <v>8.7045186338391197E-3</v>
      </c>
      <c r="AC863" s="27">
        <f t="shared" si="274"/>
        <v>8.7025696112738998E-3</v>
      </c>
      <c r="AD863" s="27">
        <f t="shared" si="274"/>
        <v>8.7006594895757388E-3</v>
      </c>
      <c r="AE863" s="27">
        <f t="shared" si="274"/>
        <v>8.6984200636453912E-3</v>
      </c>
      <c r="AF863" s="27">
        <f t="shared" si="274"/>
        <v>8.6960943345308194E-3</v>
      </c>
      <c r="AG863" s="27">
        <f t="shared" si="274"/>
        <v>8.6936865998770273E-3</v>
      </c>
      <c r="AH863" s="27">
        <f t="shared" si="274"/>
        <v>8.6909889484636203E-3</v>
      </c>
      <c r="AI863" s="27">
        <f t="shared" si="274"/>
        <v>8.6884891035958235E-3</v>
      </c>
      <c r="AJ863" s="27">
        <f t="shared" si="274"/>
        <v>8.6858697045014942E-3</v>
      </c>
      <c r="AK863" s="27">
        <f t="shared" si="274"/>
        <v>8.6830747806354996E-3</v>
      </c>
      <c r="AL863" s="27">
        <f t="shared" si="274"/>
        <v>8.6804956184283813E-3</v>
      </c>
      <c r="AM863" s="27">
        <f t="shared" si="274"/>
        <v>8.6779250172442229E-3</v>
      </c>
      <c r="AN863" s="27">
        <f t="shared" si="274"/>
        <v>8.6753956027408128E-3</v>
      </c>
      <c r="AO863" s="27">
        <f t="shared" si="274"/>
        <v>8.6727042771642272E-3</v>
      </c>
      <c r="AP863" s="27">
        <f t="shared" si="274"/>
        <v>8.6702143436192744E-3</v>
      </c>
      <c r="AQ863" s="27">
        <f t="shared" si="274"/>
        <v>8.6677460297077541E-3</v>
      </c>
      <c r="AR863" s="27">
        <f t="shared" si="274"/>
        <v>8.6652582110379444E-3</v>
      </c>
      <c r="AS863" s="27">
        <f t="shared" si="274"/>
        <v>8.6627415190984325E-3</v>
      </c>
      <c r="AT863" s="27">
        <f t="shared" si="274"/>
        <v>8.6602369920570233E-3</v>
      </c>
      <c r="AU863" s="27">
        <f t="shared" si="274"/>
        <v>8.6596980260752899E-3</v>
      </c>
      <c r="AV863" s="27">
        <f t="shared" si="274"/>
        <v>8.6595581523752057E-3</v>
      </c>
      <c r="AW863" s="27">
        <f t="shared" si="274"/>
        <v>8.6594470871886511E-3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1.2019035107607596</v>
      </c>
      <c r="M864" s="27">
        <f t="shared" si="275"/>
        <v>1.2088775122881092</v>
      </c>
      <c r="N864" s="27">
        <f t="shared" si="275"/>
        <v>1.2055442230548157</v>
      </c>
      <c r="O864" s="27">
        <f t="shared" si="275"/>
        <v>1.195843583832628</v>
      </c>
      <c r="P864" s="27">
        <f t="shared" si="275"/>
        <v>1.1799964998501227</v>
      </c>
      <c r="Q864" s="27">
        <f t="shared" si="275"/>
        <v>1.169776622170569</v>
      </c>
      <c r="R864" s="27">
        <f t="shared" si="275"/>
        <v>1.1606871439933115</v>
      </c>
      <c r="S864" s="27">
        <f t="shared" si="275"/>
        <v>1.0501973880705069</v>
      </c>
      <c r="T864" s="27">
        <f t="shared" si="275"/>
        <v>1.0703474474613595</v>
      </c>
      <c r="U864" s="27">
        <f t="shared" si="275"/>
        <v>1.0780252765780527</v>
      </c>
      <c r="V864" s="27">
        <f t="shared" si="275"/>
        <v>1.0826508266328274</v>
      </c>
      <c r="W864" s="27">
        <f t="shared" si="275"/>
        <v>1.0896188673753024</v>
      </c>
      <c r="X864" s="27">
        <f t="shared" si="275"/>
        <v>1.0998462983876509</v>
      </c>
      <c r="Y864" s="27">
        <f t="shared" si="275"/>
        <v>1.1115047469331398</v>
      </c>
      <c r="Z864" s="27">
        <f t="shared" si="275"/>
        <v>1.1257821555914229</v>
      </c>
      <c r="AA864" s="27">
        <f t="shared" si="275"/>
        <v>1.1417160423927022</v>
      </c>
      <c r="AB864" s="27">
        <f t="shared" si="275"/>
        <v>1.1587685351762258</v>
      </c>
      <c r="AC864" s="27">
        <f t="shared" si="275"/>
        <v>1.1754318862023696</v>
      </c>
      <c r="AD864" s="27">
        <f t="shared" si="275"/>
        <v>1.1934067367710564</v>
      </c>
      <c r="AE864" s="27">
        <f t="shared" si="275"/>
        <v>1.2128560812814293</v>
      </c>
      <c r="AF864" s="27">
        <f t="shared" si="275"/>
        <v>1.2337406288729504</v>
      </c>
      <c r="AG864" s="27">
        <f t="shared" si="275"/>
        <v>1.2594370710760741</v>
      </c>
      <c r="AH864" s="27">
        <f t="shared" si="275"/>
        <v>1.2821588554631616</v>
      </c>
      <c r="AI864" s="27">
        <f t="shared" si="275"/>
        <v>1.3070479845784275</v>
      </c>
      <c r="AJ864" s="27">
        <f t="shared" si="275"/>
        <v>1.335072717780412</v>
      </c>
      <c r="AK864" s="27">
        <f t="shared" si="275"/>
        <v>1.3597630126318272</v>
      </c>
      <c r="AL864" s="27">
        <f t="shared" si="275"/>
        <v>1.3845232416162481</v>
      </c>
      <c r="AM864" s="27">
        <f t="shared" si="275"/>
        <v>1.4087933159886152</v>
      </c>
      <c r="AN864" s="27">
        <f t="shared" si="275"/>
        <v>1.4387531142851964</v>
      </c>
      <c r="AO864" s="27">
        <f t="shared" si="275"/>
        <v>1.4655795059548784</v>
      </c>
      <c r="AP864" s="27">
        <f t="shared" si="275"/>
        <v>1.4923478066091527</v>
      </c>
      <c r="AQ864" s="27">
        <f t="shared" si="275"/>
        <v>1.5197903139635012</v>
      </c>
      <c r="AR864" s="27">
        <f t="shared" si="275"/>
        <v>1.5480963537674137</v>
      </c>
      <c r="AS864" s="27">
        <f t="shared" si="275"/>
        <v>1.5765474924882046</v>
      </c>
      <c r="AT864" s="27">
        <f t="shared" si="275"/>
        <v>1.5689889788731068</v>
      </c>
      <c r="AU864" s="27">
        <f t="shared" si="275"/>
        <v>1.5543292879083597</v>
      </c>
      <c r="AV864" s="27">
        <f t="shared" si="275"/>
        <v>1.5394192885776781</v>
      </c>
      <c r="AW864" s="27">
        <f t="shared" si="275"/>
        <v>1.5215798324085699</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4.3975799639737039</v>
      </c>
      <c r="L865" s="27">
        <f t="shared" si="276"/>
        <v>4.3787767883653972</v>
      </c>
      <c r="M865" s="27">
        <f t="shared" si="276"/>
        <v>4.3752716537638952</v>
      </c>
      <c r="N865" s="27">
        <f t="shared" si="276"/>
        <v>4.3473821211305586</v>
      </c>
      <c r="O865" s="27">
        <f t="shared" si="276"/>
        <v>4.3052096453824609</v>
      </c>
      <c r="P865" s="27">
        <f t="shared" si="276"/>
        <v>4.2496956169043703</v>
      </c>
      <c r="Q865" s="27">
        <f t="shared" si="276"/>
        <v>4.2083609134426787</v>
      </c>
      <c r="R865" s="27">
        <f t="shared" si="276"/>
        <v>4.1703852155628232</v>
      </c>
      <c r="S865" s="27">
        <f t="shared" si="276"/>
        <v>3.9007752533263682</v>
      </c>
      <c r="T865" s="27">
        <f t="shared" si="276"/>
        <v>3.9381598022687156</v>
      </c>
      <c r="U865" s="27">
        <f t="shared" si="276"/>
        <v>3.9471719849417339</v>
      </c>
      <c r="V865" s="27">
        <f t="shared" si="276"/>
        <v>3.9494870744192068</v>
      </c>
      <c r="W865" s="27">
        <f t="shared" si="276"/>
        <v>3.9572701137517781</v>
      </c>
      <c r="X865" s="27">
        <f t="shared" si="276"/>
        <v>3.9724426478814481</v>
      </c>
      <c r="Y865" s="27">
        <f t="shared" si="276"/>
        <v>3.9886884904063513</v>
      </c>
      <c r="Z865" s="27">
        <f t="shared" si="276"/>
        <v>4.0106486783961</v>
      </c>
      <c r="AA865" s="27">
        <f t="shared" si="276"/>
        <v>4.0360995684120731</v>
      </c>
      <c r="AB865" s="27">
        <f t="shared" si="276"/>
        <v>4.0637918875568682</v>
      </c>
      <c r="AC865" s="27">
        <f t="shared" si="276"/>
        <v>4.0904156888736605</v>
      </c>
      <c r="AD865" s="27">
        <f t="shared" si="276"/>
        <v>4.1088164860689949</v>
      </c>
      <c r="AE865" s="27">
        <f t="shared" si="276"/>
        <v>4.1294958304356273</v>
      </c>
      <c r="AF865" s="27">
        <f t="shared" si="276"/>
        <v>4.1522441478603058</v>
      </c>
      <c r="AG865" s="27">
        <f t="shared" si="276"/>
        <v>4.1839099279113201</v>
      </c>
      <c r="AH865" s="27">
        <f t="shared" si="276"/>
        <v>4.2082263302056857</v>
      </c>
      <c r="AI865" s="27">
        <f t="shared" si="276"/>
        <v>4.2341550920369668</v>
      </c>
      <c r="AJ865" s="27">
        <f t="shared" si="276"/>
        <v>4.265032888735969</v>
      </c>
      <c r="AK865" s="27">
        <f t="shared" si="276"/>
        <v>4.2878463334587096</v>
      </c>
      <c r="AL865" s="27">
        <f t="shared" si="276"/>
        <v>4.3094319342129213</v>
      </c>
      <c r="AM865" s="27">
        <f t="shared" si="276"/>
        <v>4.3286750599051294</v>
      </c>
      <c r="AN865" s="27">
        <f t="shared" si="276"/>
        <v>4.3624574931197531</v>
      </c>
      <c r="AO865" s="27">
        <f t="shared" si="276"/>
        <v>4.3891087114955756</v>
      </c>
      <c r="AP865" s="27">
        <f t="shared" si="276"/>
        <v>4.4145263623472086</v>
      </c>
      <c r="AQ865" s="27">
        <f t="shared" si="276"/>
        <v>4.4400447705793535</v>
      </c>
      <c r="AR865" s="27">
        <f t="shared" si="276"/>
        <v>4.465949139615133</v>
      </c>
      <c r="AS865" s="27">
        <f t="shared" si="276"/>
        <v>4.4893866274928254</v>
      </c>
      <c r="AT865" s="27">
        <f t="shared" si="276"/>
        <v>4.4473452996260381</v>
      </c>
      <c r="AU865" s="27">
        <f t="shared" si="276"/>
        <v>4.392977758124081</v>
      </c>
      <c r="AV865" s="27">
        <f t="shared" si="276"/>
        <v>4.3386549349139036</v>
      </c>
      <c r="AW865" s="27">
        <f t="shared" si="276"/>
        <v>4.2797831146230694</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2.278478399252214E-4</v>
      </c>
      <c r="U866" s="27">
        <f t="shared" si="277"/>
        <v>2.2778861038426509E-4</v>
      </c>
      <c r="V866" s="27">
        <f t="shared" si="277"/>
        <v>2.27751295652421E-4</v>
      </c>
      <c r="W866" s="27">
        <f t="shared" si="277"/>
        <v>2.2771960034008101E-4</v>
      </c>
      <c r="X866" s="27">
        <f t="shared" si="277"/>
        <v>2.2768421293433067E-4</v>
      </c>
      <c r="Y866" s="27">
        <f t="shared" si="277"/>
        <v>2.2764352964256836E-4</v>
      </c>
      <c r="Z866" s="27">
        <f t="shared" si="277"/>
        <v>2.276007839081672E-4</v>
      </c>
      <c r="AA866" s="27">
        <f t="shared" si="277"/>
        <v>2.27553866721674E-4</v>
      </c>
      <c r="AB866" s="27">
        <f t="shared" si="277"/>
        <v>2.2750446429352234E-4</v>
      </c>
      <c r="AC866" s="27">
        <f t="shared" si="277"/>
        <v>2.2745352393102234E-4</v>
      </c>
      <c r="AD866" s="27">
        <f t="shared" si="277"/>
        <v>2.2740360029572943E-4</v>
      </c>
      <c r="AE866" s="27">
        <f t="shared" si="277"/>
        <v>2.2734506984527716E-4</v>
      </c>
      <c r="AF866" s="27">
        <f t="shared" si="277"/>
        <v>2.2728428374341916E-4</v>
      </c>
      <c r="AG866" s="27">
        <f t="shared" si="277"/>
        <v>2.2722135431496774E-4</v>
      </c>
      <c r="AH866" s="27">
        <f t="shared" si="277"/>
        <v>2.2715084751666269E-4</v>
      </c>
      <c r="AI866" s="27">
        <f t="shared" si="277"/>
        <v>2.2708551066216349E-4</v>
      </c>
      <c r="AJ866" s="27">
        <f t="shared" si="277"/>
        <v>2.2701704909492532E-4</v>
      </c>
      <c r="AK866" s="27">
        <f t="shared" si="277"/>
        <v>2.2694399994842767E-4</v>
      </c>
      <c r="AL866" s="27">
        <f t="shared" si="277"/>
        <v>2.2687659002710534E-4</v>
      </c>
      <c r="AM866" s="27">
        <f t="shared" si="277"/>
        <v>2.2680940385979212E-4</v>
      </c>
      <c r="AN866" s="27">
        <f t="shared" si="277"/>
        <v>2.2674329416254386E-4</v>
      </c>
      <c r="AO866" s="27">
        <f t="shared" si="277"/>
        <v>2.266729526986104E-4</v>
      </c>
      <c r="AP866" s="27">
        <f t="shared" si="277"/>
        <v>2.2660787489004914E-4</v>
      </c>
      <c r="AQ866" s="27">
        <f t="shared" si="277"/>
        <v>2.2654336214008894E-4</v>
      </c>
      <c r="AR866" s="27">
        <f t="shared" si="277"/>
        <v>2.2647833960667349E-4</v>
      </c>
      <c r="AS866" s="27">
        <f t="shared" si="277"/>
        <v>2.2641256243098162E-4</v>
      </c>
      <c r="AT866" s="27">
        <f t="shared" si="277"/>
        <v>2.2634710320149033E-4</v>
      </c>
      <c r="AU866" s="27">
        <f t="shared" si="277"/>
        <v>2.2633301659060411E-4</v>
      </c>
      <c r="AV866" s="27">
        <f t="shared" si="277"/>
        <v>2.263293608007155E-4</v>
      </c>
      <c r="AW866" s="27">
        <f t="shared" si="277"/>
        <v>2.2632645796061241E-4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1.5037957435064618E-6</v>
      </c>
      <c r="U867" s="27">
        <f t="shared" si="278"/>
        <v>1.5034048285361503E-6</v>
      </c>
      <c r="V867" s="27">
        <f t="shared" si="278"/>
        <v>1.503158551305979E-6</v>
      </c>
      <c r="W867" s="27">
        <f t="shared" si="278"/>
        <v>1.5029493622445352E-6</v>
      </c>
      <c r="X867" s="27">
        <f t="shared" si="278"/>
        <v>1.502715805366583E-6</v>
      </c>
      <c r="Y867" s="27">
        <f t="shared" si="278"/>
        <v>1.5024472956409517E-6</v>
      </c>
      <c r="Z867" s="27">
        <f t="shared" si="278"/>
        <v>1.502165173793904E-6</v>
      </c>
      <c r="AA867" s="27">
        <f t="shared" si="278"/>
        <v>1.5018555203630485E-6</v>
      </c>
      <c r="AB867" s="27">
        <f t="shared" si="278"/>
        <v>1.5015294643372477E-6</v>
      </c>
      <c r="AC867" s="27">
        <f t="shared" si="278"/>
        <v>1.5011932579447476E-6</v>
      </c>
      <c r="AD867" s="27">
        <f t="shared" si="278"/>
        <v>1.5008637619518148E-6</v>
      </c>
      <c r="AE867" s="27">
        <f t="shared" si="278"/>
        <v>1.5004774609788298E-6</v>
      </c>
      <c r="AF867" s="27">
        <f t="shared" si="278"/>
        <v>1.5000762727065665E-6</v>
      </c>
      <c r="AG867" s="27">
        <f t="shared" si="278"/>
        <v>1.4996609384787873E-6</v>
      </c>
      <c r="AH867" s="27">
        <f t="shared" si="278"/>
        <v>1.499195593609974E-6</v>
      </c>
      <c r="AI867" s="27">
        <f t="shared" si="278"/>
        <v>1.4987643703702793E-6</v>
      </c>
      <c r="AJ867" s="27">
        <f t="shared" si="278"/>
        <v>1.4983125240265075E-6</v>
      </c>
      <c r="AK867" s="27">
        <f t="shared" si="278"/>
        <v>1.497830399659623E-6</v>
      </c>
      <c r="AL867" s="27">
        <f t="shared" si="278"/>
        <v>1.4973854941788956E-6</v>
      </c>
      <c r="AM867" s="27">
        <f t="shared" si="278"/>
        <v>1.4969420654746282E-6</v>
      </c>
      <c r="AN867" s="27">
        <f t="shared" si="278"/>
        <v>1.4965057414727902E-6</v>
      </c>
      <c r="AO867" s="27">
        <f t="shared" si="278"/>
        <v>1.4960414878108286E-6</v>
      </c>
      <c r="AP867" s="27">
        <f t="shared" si="278"/>
        <v>1.4956119742743247E-6</v>
      </c>
      <c r="AQ867" s="27">
        <f t="shared" si="278"/>
        <v>1.4951861901245873E-6</v>
      </c>
      <c r="AR867" s="27">
        <f t="shared" si="278"/>
        <v>1.4947570414040451E-6</v>
      </c>
      <c r="AS867" s="27">
        <f t="shared" si="278"/>
        <v>1.4943229120444793E-6</v>
      </c>
      <c r="AT867" s="27">
        <f t="shared" si="278"/>
        <v>1.4938908811298365E-6</v>
      </c>
      <c r="AU867" s="27">
        <f t="shared" si="278"/>
        <v>1.4937979094979873E-6</v>
      </c>
      <c r="AV867" s="27">
        <f t="shared" si="278"/>
        <v>1.4937737812847226E-6</v>
      </c>
      <c r="AW867" s="27">
        <f t="shared" si="278"/>
        <v>1.4937546225400421E-6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0.20732835560623103</v>
      </c>
      <c r="M868" s="27">
        <f t="shared" si="279"/>
        <v>0.20853137086969883</v>
      </c>
      <c r="N868" s="27">
        <f t="shared" si="279"/>
        <v>0.20795637847695569</v>
      </c>
      <c r="O868" s="27">
        <f t="shared" si="279"/>
        <v>0.20628301821112832</v>
      </c>
      <c r="P868" s="27">
        <f t="shared" si="279"/>
        <v>0.20354939622414608</v>
      </c>
      <c r="Q868" s="27">
        <f t="shared" si="279"/>
        <v>0.20178646732442315</v>
      </c>
      <c r="R868" s="27">
        <f t="shared" si="279"/>
        <v>0.20021853233884618</v>
      </c>
      <c r="S868" s="27">
        <f t="shared" si="279"/>
        <v>0.18115904944216243</v>
      </c>
      <c r="T868" s="27">
        <f t="shared" si="279"/>
        <v>0.18463493468708442</v>
      </c>
      <c r="U868" s="27">
        <f t="shared" si="279"/>
        <v>0.18595936020971404</v>
      </c>
      <c r="V868" s="27">
        <f t="shared" si="279"/>
        <v>0.18675726759416275</v>
      </c>
      <c r="W868" s="27">
        <f t="shared" si="279"/>
        <v>0.18795925462223972</v>
      </c>
      <c r="X868" s="27">
        <f t="shared" si="279"/>
        <v>0.18972348647186973</v>
      </c>
      <c r="Y868" s="27">
        <f t="shared" si="279"/>
        <v>0.19173456884596662</v>
      </c>
      <c r="Z868" s="27">
        <f t="shared" si="279"/>
        <v>0.19419742183952043</v>
      </c>
      <c r="AA868" s="27">
        <f t="shared" si="279"/>
        <v>0.19694601731274111</v>
      </c>
      <c r="AB868" s="27">
        <f t="shared" si="279"/>
        <v>0.19988757231789897</v>
      </c>
      <c r="AC868" s="27">
        <f t="shared" si="279"/>
        <v>0.20276200036990866</v>
      </c>
      <c r="AD868" s="27">
        <f t="shared" si="279"/>
        <v>0.20586266209300716</v>
      </c>
      <c r="AE868" s="27">
        <f t="shared" si="279"/>
        <v>0.20921767402104655</v>
      </c>
      <c r="AF868" s="27">
        <f t="shared" si="279"/>
        <v>0.21282025848058392</v>
      </c>
      <c r="AG868" s="27">
        <f t="shared" si="279"/>
        <v>0.21725289476062279</v>
      </c>
      <c r="AH868" s="27">
        <f t="shared" si="279"/>
        <v>0.22117240256739534</v>
      </c>
      <c r="AI868" s="27">
        <f t="shared" si="279"/>
        <v>0.22546577733977871</v>
      </c>
      <c r="AJ868" s="27">
        <f t="shared" si="279"/>
        <v>0.23030004381712108</v>
      </c>
      <c r="AK868" s="27">
        <f t="shared" si="279"/>
        <v>0.23455911967899021</v>
      </c>
      <c r="AL868" s="27">
        <f t="shared" si="279"/>
        <v>0.23883025917880277</v>
      </c>
      <c r="AM868" s="27">
        <f t="shared" si="279"/>
        <v>0.24301684700803614</v>
      </c>
      <c r="AN868" s="27">
        <f t="shared" si="279"/>
        <v>0.24818491221419631</v>
      </c>
      <c r="AO868" s="27">
        <f t="shared" si="279"/>
        <v>0.25281246477721647</v>
      </c>
      <c r="AP868" s="27">
        <f t="shared" si="279"/>
        <v>0.25742999664007876</v>
      </c>
      <c r="AQ868" s="27">
        <f t="shared" si="279"/>
        <v>0.2621638291587039</v>
      </c>
      <c r="AR868" s="27">
        <f t="shared" si="279"/>
        <v>0.26704662102487886</v>
      </c>
      <c r="AS868" s="27">
        <f t="shared" si="279"/>
        <v>0.27195444245421529</v>
      </c>
      <c r="AT868" s="27">
        <f t="shared" si="279"/>
        <v>0.27065059885561094</v>
      </c>
      <c r="AU868" s="27">
        <f t="shared" si="279"/>
        <v>0.26812180216419201</v>
      </c>
      <c r="AV868" s="27">
        <f t="shared" si="279"/>
        <v>0.26554982727964949</v>
      </c>
      <c r="AW868" s="27">
        <f t="shared" si="279"/>
        <v>0.26247252109047825</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0.10231676931268709</v>
      </c>
      <c r="U870" s="27">
        <f t="shared" si="281"/>
        <v>0.1027589526180359</v>
      </c>
      <c r="V870" s="27">
        <f t="shared" si="281"/>
        <v>0.10303752900405234</v>
      </c>
      <c r="W870" s="27">
        <f t="shared" si="281"/>
        <v>0.10327415312350779</v>
      </c>
      <c r="X870" s="27">
        <f t="shared" si="281"/>
        <v>0.10353834088842666</v>
      </c>
      <c r="Y870" s="27">
        <f t="shared" si="281"/>
        <v>0.10384206555239403</v>
      </c>
      <c r="Z870" s="27">
        <f t="shared" si="281"/>
        <v>0.10416118756181525</v>
      </c>
      <c r="AA870" s="27">
        <f t="shared" si="281"/>
        <v>0.10451145191075817</v>
      </c>
      <c r="AB870" s="27">
        <f t="shared" si="281"/>
        <v>0.10488027004812063</v>
      </c>
      <c r="AC870" s="27">
        <f t="shared" si="281"/>
        <v>0.10526056976853415</v>
      </c>
      <c r="AD870" s="27">
        <f t="shared" si="281"/>
        <v>0.10563327902328132</v>
      </c>
      <c r="AE870" s="27">
        <f t="shared" si="281"/>
        <v>0.1060702432074815</v>
      </c>
      <c r="AF870" s="27">
        <f t="shared" si="281"/>
        <v>0.10652404715404064</v>
      </c>
      <c r="AG870" s="27">
        <f t="shared" si="281"/>
        <v>0.10699385229227187</v>
      </c>
      <c r="AH870" s="27">
        <f t="shared" si="281"/>
        <v>0.10752022694621469</v>
      </c>
      <c r="AI870" s="27">
        <f t="shared" si="281"/>
        <v>0.10800800493363598</v>
      </c>
      <c r="AJ870" s="27">
        <f t="shared" si="281"/>
        <v>0.10851911073661751</v>
      </c>
      <c r="AK870" s="27">
        <f t="shared" si="281"/>
        <v>0.10906446551279358</v>
      </c>
      <c r="AL870" s="27">
        <f t="shared" si="281"/>
        <v>0.10956772016144245</v>
      </c>
      <c r="AM870" s="27">
        <f t="shared" si="281"/>
        <v>0.11006930435501579</v>
      </c>
      <c r="AN870" s="27">
        <f t="shared" si="281"/>
        <v>0.11056285206740461</v>
      </c>
      <c r="AO870" s="27">
        <f t="shared" si="281"/>
        <v>0.11108799240317241</v>
      </c>
      <c r="AP870" s="27">
        <f t="shared" si="281"/>
        <v>0.11157383646054408</v>
      </c>
      <c r="AQ870" s="27">
        <f t="shared" si="281"/>
        <v>0.11205546202363216</v>
      </c>
      <c r="AR870" s="27">
        <f t="shared" si="281"/>
        <v>0.11254089341958043</v>
      </c>
      <c r="AS870" s="27">
        <f t="shared" si="281"/>
        <v>0.11303195866327982</v>
      </c>
      <c r="AT870" s="27">
        <f t="shared" si="281"/>
        <v>0.11352065025188082</v>
      </c>
      <c r="AU870" s="27">
        <f t="shared" si="281"/>
        <v>0.11362581507440464</v>
      </c>
      <c r="AV870" s="27">
        <f t="shared" si="281"/>
        <v>0.11365310769275874</v>
      </c>
      <c r="AW870" s="27">
        <f t="shared" si="281"/>
        <v>0.11367477909879964</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0.39831175345583053</v>
      </c>
      <c r="M883" s="27">
        <f t="shared" si="294"/>
        <v>0.40145358914715529</v>
      </c>
      <c r="N883" s="27">
        <f t="shared" si="294"/>
        <v>0.40347255325329029</v>
      </c>
      <c r="O883" s="27">
        <f t="shared" si="294"/>
        <v>0.40481416413578281</v>
      </c>
      <c r="P883" s="27">
        <f t="shared" si="294"/>
        <v>0.40546521734783819</v>
      </c>
      <c r="Q883" s="27">
        <f t="shared" si="294"/>
        <v>0.40690363619044922</v>
      </c>
      <c r="R883" s="27">
        <f t="shared" si="294"/>
        <v>0.40855374420631202</v>
      </c>
      <c r="S883" s="27">
        <f t="shared" si="294"/>
        <v>0.39627277513185138</v>
      </c>
      <c r="T883" s="27">
        <f t="shared" si="294"/>
        <v>0.40043964851220676</v>
      </c>
      <c r="U883" s="27">
        <f t="shared" si="294"/>
        <v>0.40295835551048725</v>
      </c>
      <c r="V883" s="27">
        <f t="shared" si="294"/>
        <v>0.40511437341783624</v>
      </c>
      <c r="W883" s="27">
        <f t="shared" si="294"/>
        <v>0.407664050630205</v>
      </c>
      <c r="X883" s="27">
        <f t="shared" si="294"/>
        <v>0.41074515781658399</v>
      </c>
      <c r="Y883" s="27">
        <f t="shared" si="294"/>
        <v>0.41383169442654738</v>
      </c>
      <c r="Z883" s="27">
        <f t="shared" si="294"/>
        <v>0.41736766272828868</v>
      </c>
      <c r="AA883" s="27">
        <f t="shared" si="294"/>
        <v>0.42121843158366618</v>
      </c>
      <c r="AB883" s="27">
        <f t="shared" si="294"/>
        <v>0.4253081422743053</v>
      </c>
      <c r="AC883" s="27">
        <f t="shared" si="294"/>
        <v>0.42941341218591422</v>
      </c>
      <c r="AD883" s="27">
        <f t="shared" si="294"/>
        <v>0.43419062900698419</v>
      </c>
      <c r="AE883" s="27">
        <f t="shared" si="294"/>
        <v>0.43930244067970314</v>
      </c>
      <c r="AF883" s="27">
        <f t="shared" si="294"/>
        <v>0.44475043050510532</v>
      </c>
      <c r="AG883" s="27">
        <f t="shared" si="294"/>
        <v>0.45107170740381791</v>
      </c>
      <c r="AH883" s="27">
        <f t="shared" si="294"/>
        <v>0.45705775386849401</v>
      </c>
      <c r="AI883" s="27">
        <f t="shared" si="294"/>
        <v>0.46331297012615474</v>
      </c>
      <c r="AJ883" s="27">
        <f t="shared" si="294"/>
        <v>0.47021023709420351</v>
      </c>
      <c r="AK883" s="27">
        <f t="shared" si="294"/>
        <v>0.47670612168472376</v>
      </c>
      <c r="AL883" s="27">
        <f t="shared" si="294"/>
        <v>0.48334789040332482</v>
      </c>
      <c r="AM883" s="27">
        <f t="shared" si="294"/>
        <v>0.49004289831887871</v>
      </c>
      <c r="AN883" s="27">
        <f t="shared" si="294"/>
        <v>0.49719608230247453</v>
      </c>
      <c r="AO883" s="27">
        <f t="shared" si="294"/>
        <v>0.50393596771490046</v>
      </c>
      <c r="AP883" s="27">
        <f t="shared" si="294"/>
        <v>0.51077860164704825</v>
      </c>
      <c r="AQ883" s="27">
        <f t="shared" si="294"/>
        <v>0.51785146125307857</v>
      </c>
      <c r="AR883" s="27">
        <f t="shared" si="294"/>
        <v>0.52519134372579646</v>
      </c>
      <c r="AS883" s="27">
        <f t="shared" si="294"/>
        <v>0.53248400441270771</v>
      </c>
      <c r="AT883" s="27">
        <f t="shared" si="294"/>
        <v>0.53345650771325159</v>
      </c>
      <c r="AU883" s="27">
        <f t="shared" si="294"/>
        <v>0.53315154673552123</v>
      </c>
      <c r="AV883" s="27">
        <f t="shared" si="294"/>
        <v>0.5327813725228554</v>
      </c>
      <c r="AW883" s="27">
        <f t="shared" si="294"/>
        <v>0.5318521064981786</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3.1424516095088999E-2</v>
      </c>
      <c r="M884" s="27">
        <f t="shared" si="295"/>
        <v>3.1672388936885787E-2</v>
      </c>
      <c r="N884" s="27">
        <f t="shared" si="295"/>
        <v>3.1831673641638247E-2</v>
      </c>
      <c r="O884" s="27">
        <f t="shared" si="295"/>
        <v>3.1937519056453263E-2</v>
      </c>
      <c r="P884" s="27">
        <f t="shared" si="295"/>
        <v>3.1988883426104654E-2</v>
      </c>
      <c r="Q884" s="27">
        <f t="shared" si="295"/>
        <v>3.2102366434524382E-2</v>
      </c>
      <c r="R884" s="27">
        <f t="shared" si="295"/>
        <v>3.2232550506305399E-2</v>
      </c>
      <c r="S884" s="27">
        <f t="shared" si="295"/>
        <v>3.126365238317614E-2</v>
      </c>
      <c r="T884" s="27">
        <f t="shared" si="295"/>
        <v>3.1592394827934793E-2</v>
      </c>
      <c r="U884" s="27">
        <f t="shared" si="295"/>
        <v>3.1791106384697981E-2</v>
      </c>
      <c r="V884" s="27">
        <f t="shared" si="295"/>
        <v>3.1961203849417405E-2</v>
      </c>
      <c r="W884" s="27">
        <f t="shared" si="295"/>
        <v>3.2162358778696304E-2</v>
      </c>
      <c r="X884" s="27">
        <f t="shared" si="295"/>
        <v>3.2405440489263498E-2</v>
      </c>
      <c r="Y884" s="27">
        <f t="shared" si="295"/>
        <v>3.2648950550255545E-2</v>
      </c>
      <c r="Z884" s="27">
        <f t="shared" si="295"/>
        <v>3.2927918197696839E-2</v>
      </c>
      <c r="AA884" s="27">
        <f t="shared" si="295"/>
        <v>3.3231721805861508E-2</v>
      </c>
      <c r="AB884" s="27">
        <f t="shared" si="295"/>
        <v>3.3554376556335759E-2</v>
      </c>
      <c r="AC884" s="27">
        <f t="shared" si="295"/>
        <v>3.3878258840232128E-2</v>
      </c>
      <c r="AD884" s="27">
        <f t="shared" si="295"/>
        <v>3.4255153886840604E-2</v>
      </c>
      <c r="AE884" s="27">
        <f t="shared" si="295"/>
        <v>3.4658446550917703E-2</v>
      </c>
      <c r="AF884" s="27">
        <f t="shared" si="295"/>
        <v>3.5088261745846949E-2</v>
      </c>
      <c r="AG884" s="27">
        <f t="shared" si="295"/>
        <v>3.5586974289279677E-2</v>
      </c>
      <c r="AH884" s="27">
        <f t="shared" si="295"/>
        <v>3.6059239071433602E-2</v>
      </c>
      <c r="AI884" s="27">
        <f t="shared" si="295"/>
        <v>3.6552739808636728E-2</v>
      </c>
      <c r="AJ884" s="27">
        <f t="shared" si="295"/>
        <v>3.7096894669669742E-2</v>
      </c>
      <c r="AK884" s="27">
        <f t="shared" si="295"/>
        <v>3.7609382759954728E-2</v>
      </c>
      <c r="AL884" s="27">
        <f t="shared" si="295"/>
        <v>3.8133380272422517E-2</v>
      </c>
      <c r="AM884" s="27">
        <f t="shared" si="295"/>
        <v>3.8661578052612812E-2</v>
      </c>
      <c r="AN884" s="27">
        <f t="shared" si="295"/>
        <v>3.9225923300457904E-2</v>
      </c>
      <c r="AO884" s="27">
        <f t="shared" si="295"/>
        <v>3.9757661658124305E-2</v>
      </c>
      <c r="AP884" s="27">
        <f t="shared" si="295"/>
        <v>4.029750628552476E-2</v>
      </c>
      <c r="AQ884" s="27">
        <f t="shared" si="295"/>
        <v>4.085551440002206E-2</v>
      </c>
      <c r="AR884" s="27">
        <f t="shared" si="295"/>
        <v>4.1434589089379831E-2</v>
      </c>
      <c r="AS884" s="27">
        <f t="shared" si="295"/>
        <v>4.2009938250291E-2</v>
      </c>
      <c r="AT884" s="27">
        <f t="shared" si="295"/>
        <v>4.2086663190881675E-2</v>
      </c>
      <c r="AU884" s="27">
        <f t="shared" si="295"/>
        <v>4.2062603516343035E-2</v>
      </c>
      <c r="AV884" s="27">
        <f t="shared" si="295"/>
        <v>4.2033398891064014E-2</v>
      </c>
      <c r="AW884" s="27">
        <f t="shared" si="295"/>
        <v>4.1960085123906234E-2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2.9129279224209421E-4</v>
      </c>
      <c r="M885" s="27">
        <f t="shared" si="296"/>
        <v>2.9359047510821973E-4</v>
      </c>
      <c r="N885" s="27">
        <f t="shared" si="296"/>
        <v>2.9506698110336069E-4</v>
      </c>
      <c r="O885" s="27">
        <f t="shared" si="296"/>
        <v>2.960481260901027E-4</v>
      </c>
      <c r="P885" s="27">
        <f t="shared" si="296"/>
        <v>2.9652425341095731E-4</v>
      </c>
      <c r="Q885" s="27">
        <f t="shared" si="296"/>
        <v>2.9757619585915883E-4</v>
      </c>
      <c r="R885" s="27">
        <f t="shared" si="296"/>
        <v>2.9878295053629658E-4</v>
      </c>
      <c r="S885" s="27">
        <f t="shared" si="296"/>
        <v>2.8980164947726278E-4</v>
      </c>
      <c r="T885" s="27">
        <f t="shared" si="296"/>
        <v>2.9284896146680858E-4</v>
      </c>
      <c r="U885" s="27">
        <f t="shared" si="296"/>
        <v>2.9469093873211218E-4</v>
      </c>
      <c r="V885" s="27">
        <f t="shared" si="296"/>
        <v>2.9626767472071085E-4</v>
      </c>
      <c r="W885" s="27">
        <f t="shared" si="296"/>
        <v>2.9813230107949402E-4</v>
      </c>
      <c r="X885" s="27">
        <f t="shared" si="296"/>
        <v>3.0038557206065548E-4</v>
      </c>
      <c r="Y885" s="27">
        <f t="shared" si="296"/>
        <v>3.0264281368024882E-4</v>
      </c>
      <c r="Z885" s="27">
        <f t="shared" si="296"/>
        <v>3.0522873305359699E-4</v>
      </c>
      <c r="AA885" s="27">
        <f t="shared" si="296"/>
        <v>3.080448719257987E-4</v>
      </c>
      <c r="AB885" s="27">
        <f t="shared" si="296"/>
        <v>3.1103575340545042E-4</v>
      </c>
      <c r="AC885" s="27">
        <f t="shared" si="296"/>
        <v>3.1403801363273404E-4</v>
      </c>
      <c r="AD885" s="27">
        <f t="shared" si="296"/>
        <v>3.1753168113032062E-4</v>
      </c>
      <c r="AE885" s="27">
        <f t="shared" si="296"/>
        <v>3.2127004406498904E-4</v>
      </c>
      <c r="AF885" s="27">
        <f t="shared" si="296"/>
        <v>3.2525426033422816E-4</v>
      </c>
      <c r="AG885" s="27">
        <f t="shared" si="296"/>
        <v>3.2987712767968205E-4</v>
      </c>
      <c r="AH885" s="27">
        <f t="shared" si="296"/>
        <v>3.3425483477483501E-4</v>
      </c>
      <c r="AI885" s="27">
        <f t="shared" si="296"/>
        <v>3.3882939074503493E-4</v>
      </c>
      <c r="AJ885" s="27">
        <f t="shared" si="296"/>
        <v>3.4387349033921099E-4</v>
      </c>
      <c r="AK885" s="27">
        <f t="shared" si="296"/>
        <v>3.4862405153665961E-4</v>
      </c>
      <c r="AL885" s="27">
        <f t="shared" si="296"/>
        <v>3.534813005098111E-4</v>
      </c>
      <c r="AM885" s="27">
        <f t="shared" si="296"/>
        <v>3.5837748429772161E-4</v>
      </c>
      <c r="AN885" s="27">
        <f t="shared" si="296"/>
        <v>3.6360874076435786E-4</v>
      </c>
      <c r="AO885" s="27">
        <f t="shared" si="296"/>
        <v>3.685377443002653E-4</v>
      </c>
      <c r="AP885" s="27">
        <f t="shared" si="296"/>
        <v>3.7354188973934006E-4</v>
      </c>
      <c r="AQ885" s="27">
        <f t="shared" si="296"/>
        <v>3.7871440349496383E-4</v>
      </c>
      <c r="AR885" s="27">
        <f t="shared" si="296"/>
        <v>3.8408219603850937E-4</v>
      </c>
      <c r="AS885" s="27">
        <f t="shared" si="296"/>
        <v>3.8941545441196606E-4</v>
      </c>
      <c r="AT885" s="27">
        <f t="shared" si="296"/>
        <v>3.901266641601652E-4</v>
      </c>
      <c r="AU885" s="27">
        <f t="shared" si="296"/>
        <v>3.8990364052614681E-4</v>
      </c>
      <c r="AV885" s="27">
        <f t="shared" si="296"/>
        <v>3.8963292524072551E-4</v>
      </c>
      <c r="AW885" s="27">
        <f t="shared" si="296"/>
        <v>3.889533357164015E-4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3.2323215352203878E-3</v>
      </c>
      <c r="L886" s="27">
        <f t="shared" si="297"/>
        <v>3.2042886428129452E-3</v>
      </c>
      <c r="M886" s="27">
        <f t="shared" si="297"/>
        <v>3.1936173693006093E-3</v>
      </c>
      <c r="N886" s="27">
        <f t="shared" si="297"/>
        <v>3.150970789688672E-3</v>
      </c>
      <c r="O886" s="27">
        <f t="shared" si="297"/>
        <v>3.0890682378804119E-3</v>
      </c>
      <c r="P886" s="27">
        <f t="shared" si="297"/>
        <v>3.0091897617382942E-3</v>
      </c>
      <c r="Q886" s="27">
        <f t="shared" si="297"/>
        <v>2.9461872714039491E-3</v>
      </c>
      <c r="R886" s="27">
        <f t="shared" si="297"/>
        <v>2.8865797531671877E-3</v>
      </c>
      <c r="S886" s="27">
        <f t="shared" si="297"/>
        <v>2.539348537637483E-3</v>
      </c>
      <c r="T886" s="27">
        <f t="shared" si="297"/>
        <v>2.5805955777747549E-3</v>
      </c>
      <c r="U886" s="27">
        <f t="shared" si="297"/>
        <v>2.5861067985253699E-3</v>
      </c>
      <c r="V886" s="27">
        <f t="shared" si="297"/>
        <v>2.5827778940828404E-3</v>
      </c>
      <c r="W886" s="27">
        <f t="shared" si="297"/>
        <v>2.5856860799565338E-3</v>
      </c>
      <c r="X886" s="27">
        <f t="shared" si="297"/>
        <v>2.5972194483675267E-3</v>
      </c>
      <c r="Y886" s="27">
        <f t="shared" si="297"/>
        <v>2.6123212036299704E-3</v>
      </c>
      <c r="Z886" s="27">
        <f t="shared" si="297"/>
        <v>2.6340262098398515E-3</v>
      </c>
      <c r="AA886" s="27">
        <f t="shared" si="297"/>
        <v>2.6596006004445125E-3</v>
      </c>
      <c r="AB886" s="27">
        <f t="shared" si="297"/>
        <v>2.6875153195385854E-3</v>
      </c>
      <c r="AC886" s="27">
        <f t="shared" si="297"/>
        <v>2.7137063040369876E-3</v>
      </c>
      <c r="AD886" s="27">
        <f t="shared" si="297"/>
        <v>2.7304608329991593E-3</v>
      </c>
      <c r="AE886" s="27">
        <f t="shared" si="297"/>
        <v>2.7495807346571231E-3</v>
      </c>
      <c r="AF886" s="27">
        <f t="shared" si="297"/>
        <v>2.7708071896268998E-3</v>
      </c>
      <c r="AG886" s="27">
        <f t="shared" si="297"/>
        <v>2.8025310586585915E-3</v>
      </c>
      <c r="AH886" s="27">
        <f t="shared" si="297"/>
        <v>2.8248038324609421E-3</v>
      </c>
      <c r="AI886" s="27">
        <f t="shared" si="297"/>
        <v>2.8506596033764002E-3</v>
      </c>
      <c r="AJ886" s="27">
        <f t="shared" si="297"/>
        <v>2.8821306944705432E-3</v>
      </c>
      <c r="AK886" s="27">
        <f t="shared" si="297"/>
        <v>2.9033235457302741E-3</v>
      </c>
      <c r="AL886" s="27">
        <f t="shared" si="297"/>
        <v>2.9226014820923265E-3</v>
      </c>
      <c r="AM886" s="27">
        <f t="shared" si="297"/>
        <v>2.9386128335575795E-3</v>
      </c>
      <c r="AN886" s="27">
        <f t="shared" si="297"/>
        <v>2.9746582598152468E-3</v>
      </c>
      <c r="AO886" s="27">
        <f t="shared" si="297"/>
        <v>3.0016778764385939E-3</v>
      </c>
      <c r="AP886" s="27">
        <f t="shared" si="297"/>
        <v>3.0268486636007598E-3</v>
      </c>
      <c r="AQ886" s="27">
        <f t="shared" si="297"/>
        <v>3.05178994932355E-3</v>
      </c>
      <c r="AR886" s="27">
        <f t="shared" si="297"/>
        <v>3.0768441942255506E-3</v>
      </c>
      <c r="AS886" s="27">
        <f t="shared" si="297"/>
        <v>3.1004407670474064E-3</v>
      </c>
      <c r="AT886" s="27">
        <f t="shared" si="297"/>
        <v>3.0447855875505637E-3</v>
      </c>
      <c r="AU886" s="27">
        <f t="shared" si="297"/>
        <v>2.9741756721714751E-3</v>
      </c>
      <c r="AV886" s="27">
        <f t="shared" si="297"/>
        <v>2.9035461650917427E-3</v>
      </c>
      <c r="AW886" s="27">
        <f t="shared" si="297"/>
        <v>2.8273943502614288E-3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1.5950969356419611E-2</v>
      </c>
      <c r="M887" s="27">
        <f t="shared" si="298"/>
        <v>1.5897847688628838E-2</v>
      </c>
      <c r="N887" s="27">
        <f t="shared" si="298"/>
        <v>1.5685552742581484E-2</v>
      </c>
      <c r="O887" s="27">
        <f t="shared" si="298"/>
        <v>1.5377401443792467E-2</v>
      </c>
      <c r="P887" s="27">
        <f t="shared" si="298"/>
        <v>1.4979765878707444E-2</v>
      </c>
      <c r="Q887" s="27">
        <f t="shared" si="298"/>
        <v>1.4666139078901096E-2</v>
      </c>
      <c r="R887" s="27">
        <f t="shared" si="298"/>
        <v>1.4369412471908498E-2</v>
      </c>
      <c r="S887" s="27">
        <f t="shared" si="298"/>
        <v>1.2640893260341957E-2</v>
      </c>
      <c r="T887" s="27">
        <f t="shared" si="298"/>
        <v>1.2846221289933906E-2</v>
      </c>
      <c r="U887" s="27">
        <f t="shared" si="298"/>
        <v>1.2873656182076561E-2</v>
      </c>
      <c r="V887" s="27">
        <f t="shared" si="298"/>
        <v>1.2857084874472192E-2</v>
      </c>
      <c r="W887" s="27">
        <f t="shared" si="298"/>
        <v>1.2871561842350264E-2</v>
      </c>
      <c r="X887" s="27">
        <f t="shared" si="298"/>
        <v>1.2928975024059925E-2</v>
      </c>
      <c r="Y887" s="27">
        <f t="shared" si="298"/>
        <v>1.3004151658337144E-2</v>
      </c>
      <c r="Z887" s="27">
        <f t="shared" si="298"/>
        <v>1.3112199318060706E-2</v>
      </c>
      <c r="AA887" s="27">
        <f t="shared" si="298"/>
        <v>1.3239508798047476E-2</v>
      </c>
      <c r="AB887" s="27">
        <f t="shared" si="298"/>
        <v>1.337846844822173E-2</v>
      </c>
      <c r="AC887" s="27">
        <f t="shared" si="298"/>
        <v>1.3508847336554879E-2</v>
      </c>
      <c r="AD887" s="27">
        <f t="shared" si="298"/>
        <v>1.3592251488879385E-2</v>
      </c>
      <c r="AE887" s="27">
        <f t="shared" si="298"/>
        <v>1.3687430481610884E-2</v>
      </c>
      <c r="AF887" s="27">
        <f t="shared" si="298"/>
        <v>1.3793095910200706E-2</v>
      </c>
      <c r="AG887" s="27">
        <f t="shared" si="298"/>
        <v>1.3951017533125212E-2</v>
      </c>
      <c r="AH887" s="27">
        <f t="shared" si="298"/>
        <v>1.4061891543555147E-2</v>
      </c>
      <c r="AI887" s="27">
        <f t="shared" si="298"/>
        <v>1.4190601736528594E-2</v>
      </c>
      <c r="AJ887" s="27">
        <f t="shared" si="298"/>
        <v>1.4347265029263381E-2</v>
      </c>
      <c r="AK887" s="27">
        <f t="shared" si="298"/>
        <v>1.4452763178369687E-2</v>
      </c>
      <c r="AL887" s="27">
        <f t="shared" si="298"/>
        <v>1.4548728868868833E-2</v>
      </c>
      <c r="AM887" s="27">
        <f t="shared" si="298"/>
        <v>1.4628433478860807E-2</v>
      </c>
      <c r="AN887" s="27">
        <f t="shared" si="298"/>
        <v>1.4807867841294018E-2</v>
      </c>
      <c r="AO887" s="27">
        <f t="shared" si="298"/>
        <v>1.4942371665644518E-2</v>
      </c>
      <c r="AP887" s="27">
        <f t="shared" si="298"/>
        <v>1.5067672005113379E-2</v>
      </c>
      <c r="AQ887" s="27">
        <f t="shared" si="298"/>
        <v>1.5191829884949286E-2</v>
      </c>
      <c r="AR887" s="27">
        <f t="shared" si="298"/>
        <v>1.5316550076301718E-2</v>
      </c>
      <c r="AS887" s="27">
        <f t="shared" si="298"/>
        <v>1.543401396671688E-2</v>
      </c>
      <c r="AT887" s="27">
        <f t="shared" si="298"/>
        <v>1.5156962127248126E-2</v>
      </c>
      <c r="AU887" s="27">
        <f t="shared" si="298"/>
        <v>1.4805465516917016E-2</v>
      </c>
      <c r="AV887" s="27">
        <f t="shared" si="298"/>
        <v>1.4453871378974806E-2</v>
      </c>
      <c r="AW887" s="27">
        <f t="shared" si="298"/>
        <v>1.4074787157733198E-2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0.16370016056893649</v>
      </c>
      <c r="M888" s="27">
        <f t="shared" si="299"/>
        <v>0.17003774892948592</v>
      </c>
      <c r="N888" s="27">
        <f t="shared" si="299"/>
        <v>0.17476418316081979</v>
      </c>
      <c r="O888" s="27">
        <f t="shared" si="299"/>
        <v>0.17840915017095665</v>
      </c>
      <c r="P888" s="27">
        <f t="shared" si="299"/>
        <v>0.18092055691117109</v>
      </c>
      <c r="Q888" s="27">
        <f t="shared" si="299"/>
        <v>0.18434967364231722</v>
      </c>
      <c r="R888" s="27">
        <f t="shared" si="299"/>
        <v>0.18794438918293391</v>
      </c>
      <c r="S888" s="27">
        <f t="shared" si="299"/>
        <v>0.17201842480005375</v>
      </c>
      <c r="T888" s="27">
        <f t="shared" si="299"/>
        <v>0.17902425245502246</v>
      </c>
      <c r="U888" s="27">
        <f t="shared" si="299"/>
        <v>0.18366961680112739</v>
      </c>
      <c r="V888" s="27">
        <f t="shared" si="299"/>
        <v>0.18773650742852169</v>
      </c>
      <c r="W888" s="27">
        <f t="shared" si="299"/>
        <v>0.1923052269063614</v>
      </c>
      <c r="X888" s="27">
        <f t="shared" si="299"/>
        <v>0.19759239881737778</v>
      </c>
      <c r="Y888" s="27">
        <f t="shared" si="299"/>
        <v>0.20325258725254483</v>
      </c>
      <c r="Z888" s="27">
        <f t="shared" si="299"/>
        <v>0.20954981594850242</v>
      </c>
      <c r="AA888" s="27">
        <f t="shared" si="299"/>
        <v>0.2163009887167861</v>
      </c>
      <c r="AB888" s="27">
        <f t="shared" si="299"/>
        <v>0.22340451974058295</v>
      </c>
      <c r="AC888" s="27">
        <f t="shared" si="299"/>
        <v>0.23053299718174192</v>
      </c>
      <c r="AD888" s="27">
        <f t="shared" si="299"/>
        <v>0.23964861683720101</v>
      </c>
      <c r="AE888" s="27">
        <f t="shared" si="299"/>
        <v>0.24934513399210423</v>
      </c>
      <c r="AF888" s="27">
        <f t="shared" si="299"/>
        <v>0.25964014308652628</v>
      </c>
      <c r="AG888" s="27">
        <f t="shared" si="299"/>
        <v>0.27138858391623261</v>
      </c>
      <c r="AH888" s="27">
        <f t="shared" si="299"/>
        <v>0.28272114828840883</v>
      </c>
      <c r="AI888" s="27">
        <f t="shared" si="299"/>
        <v>0.29492135813748688</v>
      </c>
      <c r="AJ888" s="27">
        <f t="shared" si="299"/>
        <v>0.30827348432620832</v>
      </c>
      <c r="AK888" s="27">
        <f t="shared" si="299"/>
        <v>0.32111397036111317</v>
      </c>
      <c r="AL888" s="27">
        <f t="shared" si="299"/>
        <v>0.33432066957394929</v>
      </c>
      <c r="AM888" s="27">
        <f t="shared" si="299"/>
        <v>0.34774716766452368</v>
      </c>
      <c r="AN888" s="27">
        <f t="shared" si="299"/>
        <v>0.36194480254651368</v>
      </c>
      <c r="AO888" s="27">
        <f t="shared" si="299"/>
        <v>0.37557318734716766</v>
      </c>
      <c r="AP888" s="27">
        <f t="shared" si="299"/>
        <v>0.38948703502526855</v>
      </c>
      <c r="AQ888" s="27">
        <f t="shared" si="299"/>
        <v>0.40390637125857315</v>
      </c>
      <c r="AR888" s="27">
        <f t="shared" si="299"/>
        <v>0.41890228717975414</v>
      </c>
      <c r="AS888" s="27">
        <f t="shared" si="299"/>
        <v>0.43428487691995377</v>
      </c>
      <c r="AT888" s="27">
        <f t="shared" si="299"/>
        <v>0.43885440843683049</v>
      </c>
      <c r="AU888" s="27">
        <f t="shared" si="299"/>
        <v>0.44118115168203109</v>
      </c>
      <c r="AV888" s="27">
        <f t="shared" si="299"/>
        <v>0.44334879007058303</v>
      </c>
      <c r="AW888" s="27">
        <f t="shared" si="299"/>
        <v>0.44448327694422263</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1.1954428343883336E-4</v>
      </c>
      <c r="T889" s="27">
        <f t="shared" si="300"/>
        <v>1.1972414946511682E-4</v>
      </c>
      <c r="U889" s="27">
        <f t="shared" si="300"/>
        <v>1.1992409593240921E-4</v>
      </c>
      <c r="V889" s="27">
        <f t="shared" si="300"/>
        <v>1.201494432196152E-4</v>
      </c>
      <c r="W889" s="27">
        <f t="shared" si="300"/>
        <v>1.2040280553587867E-4</v>
      </c>
      <c r="X889" s="27">
        <f t="shared" si="300"/>
        <v>1.20683571903458E-4</v>
      </c>
      <c r="Y889" s="27">
        <f t="shared" si="300"/>
        <v>1.208561929207764E-4</v>
      </c>
      <c r="Z889" s="27">
        <f t="shared" si="300"/>
        <v>1.2105201901517219E-4</v>
      </c>
      <c r="AA889" s="27">
        <f t="shared" si="300"/>
        <v>1.2126927937934441E-4</v>
      </c>
      <c r="AB889" s="27">
        <f t="shared" si="300"/>
        <v>1.2150663188161378E-4</v>
      </c>
      <c r="AC889" s="27">
        <f t="shared" si="300"/>
        <v>1.217620162739404E-4</v>
      </c>
      <c r="AD889" s="27">
        <f t="shared" si="300"/>
        <v>1.2193226371992196E-4</v>
      </c>
      <c r="AE889" s="27">
        <f t="shared" si="300"/>
        <v>1.2211986652799648E-4</v>
      </c>
      <c r="AF889" s="27">
        <f t="shared" si="300"/>
        <v>1.2232417459292339E-4</v>
      </c>
      <c r="AG889" s="27">
        <f t="shared" si="300"/>
        <v>1.225475355465248E-4</v>
      </c>
      <c r="AH889" s="27">
        <f t="shared" si="300"/>
        <v>1.2278276607159908E-4</v>
      </c>
      <c r="AI889" s="27">
        <f t="shared" si="300"/>
        <v>1.2293256429505119E-4</v>
      </c>
      <c r="AJ889" s="27">
        <f t="shared" si="300"/>
        <v>1.230978476293963E-4</v>
      </c>
      <c r="AK889" s="27">
        <f t="shared" si="300"/>
        <v>1.2327243869311014E-4</v>
      </c>
      <c r="AL889" s="27">
        <f t="shared" si="300"/>
        <v>1.2345892287223388E-4</v>
      </c>
      <c r="AM889" s="27">
        <f t="shared" si="300"/>
        <v>1.2365640627209754E-4</v>
      </c>
      <c r="AN889" s="27">
        <f t="shared" si="300"/>
        <v>1.2377352045527126E-4</v>
      </c>
      <c r="AO889" s="27">
        <f t="shared" si="300"/>
        <v>1.238978013116334E-4</v>
      </c>
      <c r="AP889" s="27">
        <f t="shared" si="300"/>
        <v>1.2403174964714311E-4</v>
      </c>
      <c r="AQ889" s="27">
        <f t="shared" si="300"/>
        <v>1.2417575771180698E-4</v>
      </c>
      <c r="AR889" s="27">
        <f t="shared" si="300"/>
        <v>1.2432974109192677E-4</v>
      </c>
      <c r="AS889" s="27">
        <f t="shared" si="300"/>
        <v>1.2439755609371689E-4</v>
      </c>
      <c r="AT889" s="27">
        <f t="shared" si="300"/>
        <v>1.2443831246581265E-4</v>
      </c>
      <c r="AU889" s="27">
        <f t="shared" si="300"/>
        <v>1.2447938848615019E-4</v>
      </c>
      <c r="AV889" s="27">
        <f t="shared" si="300"/>
        <v>1.2452718899099723E-4</v>
      </c>
      <c r="AW889" s="27">
        <f t="shared" si="300"/>
        <v>1.2457878954312868E-4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8.2037446108146881E-4</v>
      </c>
      <c r="T890" s="27">
        <f t="shared" si="301"/>
        <v>8.2160879441916146E-4</v>
      </c>
      <c r="U890" s="27">
        <f t="shared" si="301"/>
        <v>8.2298093008831763E-4</v>
      </c>
      <c r="V890" s="27">
        <f t="shared" si="301"/>
        <v>8.2452737926999174E-4</v>
      </c>
      <c r="W890" s="27">
        <f t="shared" si="301"/>
        <v>8.2626608201414545E-4</v>
      </c>
      <c r="X890" s="27">
        <f t="shared" si="301"/>
        <v>8.2819284547674618E-4</v>
      </c>
      <c r="Y890" s="27">
        <f t="shared" si="301"/>
        <v>8.2937745983035799E-4</v>
      </c>
      <c r="Z890" s="27">
        <f t="shared" si="301"/>
        <v>8.3072131937791938E-4</v>
      </c>
      <c r="AA890" s="27">
        <f t="shared" si="301"/>
        <v>8.3221227192742679E-4</v>
      </c>
      <c r="AB890" s="27">
        <f t="shared" si="301"/>
        <v>8.3384110707984281E-4</v>
      </c>
      <c r="AC890" s="27">
        <f t="shared" si="301"/>
        <v>8.3559368635169708E-4</v>
      </c>
      <c r="AD890" s="27">
        <f t="shared" si="301"/>
        <v>8.3676201203595308E-4</v>
      </c>
      <c r="AE890" s="27">
        <f t="shared" si="301"/>
        <v>8.3804943915621617E-4</v>
      </c>
      <c r="AF890" s="27">
        <f t="shared" si="301"/>
        <v>8.3945150635539529E-4</v>
      </c>
      <c r="AG890" s="27">
        <f t="shared" si="301"/>
        <v>8.4098432429253393E-4</v>
      </c>
      <c r="AH890" s="27">
        <f t="shared" si="301"/>
        <v>8.4259859734421398E-4</v>
      </c>
      <c r="AI890" s="27">
        <f t="shared" si="301"/>
        <v>8.4362658992822041E-4</v>
      </c>
      <c r="AJ890" s="27">
        <f t="shared" si="301"/>
        <v>8.4476084932096247E-4</v>
      </c>
      <c r="AK890" s="27">
        <f t="shared" si="301"/>
        <v>8.459589831478902E-4</v>
      </c>
      <c r="AL890" s="27">
        <f t="shared" si="301"/>
        <v>8.4723873365998492E-4</v>
      </c>
      <c r="AM890" s="27">
        <f t="shared" si="301"/>
        <v>8.4859396649149558E-4</v>
      </c>
      <c r="AN890" s="27">
        <f t="shared" si="301"/>
        <v>8.4939766435259193E-4</v>
      </c>
      <c r="AO890" s="27">
        <f t="shared" si="301"/>
        <v>8.5025054361731239E-4</v>
      </c>
      <c r="AP890" s="27">
        <f t="shared" si="301"/>
        <v>8.511697661045403E-4</v>
      </c>
      <c r="AQ890" s="27">
        <f t="shared" si="301"/>
        <v>8.5215802363590486E-4</v>
      </c>
      <c r="AR890" s="27">
        <f t="shared" si="301"/>
        <v>8.5321473692111954E-4</v>
      </c>
      <c r="AS890" s="27">
        <f t="shared" si="301"/>
        <v>8.5368011840107399E-4</v>
      </c>
      <c r="AT890" s="27">
        <f t="shared" si="301"/>
        <v>8.5395980962370581E-4</v>
      </c>
      <c r="AU890" s="27">
        <f t="shared" si="301"/>
        <v>8.5424169443725287E-4</v>
      </c>
      <c r="AV890" s="27">
        <f t="shared" si="301"/>
        <v>8.5456972612789762E-4</v>
      </c>
      <c r="AW890" s="27">
        <f t="shared" si="301"/>
        <v>8.5492383570075702E-4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1.4486129996083081E-5</v>
      </c>
      <c r="L891" s="27">
        <f t="shared" si="302"/>
        <v>1.4523786941695509E-5</v>
      </c>
      <c r="M891" s="27">
        <f t="shared" si="302"/>
        <v>1.4575733367418303E-5</v>
      </c>
      <c r="N891" s="27">
        <f t="shared" si="302"/>
        <v>1.4639017833045651E-5</v>
      </c>
      <c r="O891" s="27">
        <f t="shared" si="302"/>
        <v>1.471355007817218E-5</v>
      </c>
      <c r="P891" s="27">
        <f t="shared" si="302"/>
        <v>1.4798876460462532E-5</v>
      </c>
      <c r="Q891" s="27">
        <f t="shared" si="302"/>
        <v>1.4890706011157255E-5</v>
      </c>
      <c r="R891" s="27">
        <f t="shared" si="302"/>
        <v>1.4988675221399694E-5</v>
      </c>
      <c r="S891" s="27">
        <f t="shared" si="302"/>
        <v>1.5077522192544314E-5</v>
      </c>
      <c r="T891" s="27">
        <f t="shared" si="302"/>
        <v>1.5120920479031429E-5</v>
      </c>
      <c r="U891" s="27">
        <f t="shared" si="302"/>
        <v>1.5166907233408302E-5</v>
      </c>
      <c r="V891" s="27">
        <f t="shared" si="302"/>
        <v>1.5216572085594984E-5</v>
      </c>
      <c r="W891" s="27">
        <f t="shared" si="302"/>
        <v>1.5270470246664915E-5</v>
      </c>
      <c r="X891" s="27">
        <f t="shared" si="302"/>
        <v>1.5328532701029456E-5</v>
      </c>
      <c r="Y891" s="27">
        <f t="shared" si="302"/>
        <v>1.5365202172762824E-5</v>
      </c>
      <c r="Z891" s="27">
        <f t="shared" si="302"/>
        <v>1.5405433024200575E-5</v>
      </c>
      <c r="AA891" s="27">
        <f t="shared" si="302"/>
        <v>1.5448921544458292E-5</v>
      </c>
      <c r="AB891" s="27">
        <f t="shared" si="302"/>
        <v>1.5495442671566232E-5</v>
      </c>
      <c r="AC891" s="27">
        <f t="shared" si="302"/>
        <v>1.5544634955286424E-5</v>
      </c>
      <c r="AD891" s="27">
        <f t="shared" si="302"/>
        <v>1.5577248144482508E-5</v>
      </c>
      <c r="AE891" s="27">
        <f t="shared" si="302"/>
        <v>1.5612527634225129E-5</v>
      </c>
      <c r="AF891" s="27">
        <f t="shared" si="302"/>
        <v>1.5650367913370624E-5</v>
      </c>
      <c r="AG891" s="27">
        <f t="shared" si="302"/>
        <v>1.5691218739742962E-5</v>
      </c>
      <c r="AH891" s="27">
        <f t="shared" si="302"/>
        <v>1.5733757991980536E-5</v>
      </c>
      <c r="AI891" s="27">
        <f t="shared" si="302"/>
        <v>1.5760001504124704E-5</v>
      </c>
      <c r="AJ891" s="27">
        <f t="shared" si="302"/>
        <v>1.5788696702721565E-5</v>
      </c>
      <c r="AK891" s="27">
        <f t="shared" si="302"/>
        <v>1.5818711363536487E-5</v>
      </c>
      <c r="AL891" s="27">
        <f t="shared" si="302"/>
        <v>1.5850532342473721E-5</v>
      </c>
      <c r="AM891" s="27">
        <f t="shared" si="302"/>
        <v>1.5884002909389034E-5</v>
      </c>
      <c r="AN891" s="27">
        <f t="shared" si="302"/>
        <v>1.5902381704405965E-5</v>
      </c>
      <c r="AO891" s="27">
        <f t="shared" si="302"/>
        <v>1.5921780591527528E-5</v>
      </c>
      <c r="AP891" s="27">
        <f t="shared" si="302"/>
        <v>1.594266408976779E-5</v>
      </c>
      <c r="AQ891" s="27">
        <f t="shared" si="302"/>
        <v>1.5965108266139178E-5</v>
      </c>
      <c r="AR891" s="27">
        <f t="shared" si="302"/>
        <v>1.5989101247110622E-5</v>
      </c>
      <c r="AS891" s="27">
        <f t="shared" si="302"/>
        <v>1.5997171097699661E-5</v>
      </c>
      <c r="AT891" s="27">
        <f t="shared" si="302"/>
        <v>1.6000132033753247E-5</v>
      </c>
      <c r="AU891" s="27">
        <f t="shared" si="302"/>
        <v>1.6002977464491909E-5</v>
      </c>
      <c r="AV891" s="27">
        <f t="shared" si="302"/>
        <v>1.6006874225162621E-5</v>
      </c>
      <c r="AW891" s="27">
        <f t="shared" si="302"/>
        <v>1.6011296478644884E-5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1.4738364076719785E-3</v>
      </c>
      <c r="L892" s="27">
        <f t="shared" si="303"/>
        <v>1.4776676709189829E-3</v>
      </c>
      <c r="M892" s="27">
        <f t="shared" si="303"/>
        <v>1.4829527631761545E-3</v>
      </c>
      <c r="N892" s="27">
        <f t="shared" si="303"/>
        <v>1.4893914013429299E-3</v>
      </c>
      <c r="O892" s="27">
        <f t="shared" si="303"/>
        <v>1.4969744022163664E-3</v>
      </c>
      <c r="P892" s="27">
        <f t="shared" si="303"/>
        <v>1.5056556116759296E-3</v>
      </c>
      <c r="Q892" s="27">
        <f t="shared" si="303"/>
        <v>1.5149984613639165E-3</v>
      </c>
      <c r="R892" s="27">
        <f t="shared" si="303"/>
        <v>1.5249659674490624E-3</v>
      </c>
      <c r="S892" s="27">
        <f t="shared" si="303"/>
        <v>1.5340053658818901E-3</v>
      </c>
      <c r="T892" s="27">
        <f t="shared" si="303"/>
        <v>1.538420760101918E-3</v>
      </c>
      <c r="U892" s="27">
        <f t="shared" si="303"/>
        <v>1.5430995081795373E-3</v>
      </c>
      <c r="V892" s="27">
        <f t="shared" si="303"/>
        <v>1.5481524703822901E-3</v>
      </c>
      <c r="W892" s="27">
        <f t="shared" si="303"/>
        <v>1.5536361345571189E-3</v>
      </c>
      <c r="X892" s="27">
        <f t="shared" si="303"/>
        <v>1.559543478974461E-3</v>
      </c>
      <c r="Y892" s="27">
        <f t="shared" si="303"/>
        <v>1.5632742754332356E-3</v>
      </c>
      <c r="Z892" s="27">
        <f t="shared" si="303"/>
        <v>1.56736741097576E-3</v>
      </c>
      <c r="AA892" s="27">
        <f t="shared" si="303"/>
        <v>1.5717919856888779E-3</v>
      </c>
      <c r="AB892" s="27">
        <f t="shared" si="303"/>
        <v>1.5765251014952495E-3</v>
      </c>
      <c r="AC892" s="27">
        <f t="shared" si="303"/>
        <v>1.5815299840099691E-3</v>
      </c>
      <c r="AD892" s="27">
        <f t="shared" si="303"/>
        <v>1.5848480893714753E-3</v>
      </c>
      <c r="AE892" s="27">
        <f t="shared" si="303"/>
        <v>1.588437467379323E-3</v>
      </c>
      <c r="AF892" s="27">
        <f t="shared" si="303"/>
        <v>1.5922873832019885E-3</v>
      </c>
      <c r="AG892" s="27">
        <f t="shared" si="303"/>
        <v>1.5964435957451118E-3</v>
      </c>
      <c r="AH892" s="27">
        <f t="shared" si="303"/>
        <v>1.6007715907803513E-3</v>
      </c>
      <c r="AI892" s="27">
        <f t="shared" si="303"/>
        <v>1.6034416374852828E-3</v>
      </c>
      <c r="AJ892" s="27">
        <f t="shared" si="303"/>
        <v>1.6063611217387633E-3</v>
      </c>
      <c r="AK892" s="27">
        <f t="shared" si="303"/>
        <v>1.6094148496761016E-3</v>
      </c>
      <c r="AL892" s="27">
        <f t="shared" si="303"/>
        <v>1.6126523546065516E-3</v>
      </c>
      <c r="AM892" s="27">
        <f t="shared" si="303"/>
        <v>1.6160576906154474E-3</v>
      </c>
      <c r="AN892" s="27">
        <f t="shared" si="303"/>
        <v>1.6179275714761335E-3</v>
      </c>
      <c r="AO892" s="27">
        <f t="shared" si="303"/>
        <v>1.6199012377428185E-3</v>
      </c>
      <c r="AP892" s="27">
        <f t="shared" si="303"/>
        <v>1.6220259501424986E-3</v>
      </c>
      <c r="AQ892" s="27">
        <f t="shared" si="303"/>
        <v>1.6243094478251309E-3</v>
      </c>
      <c r="AR892" s="27">
        <f t="shared" si="303"/>
        <v>1.6267505227632862E-3</v>
      </c>
      <c r="AS892" s="27">
        <f t="shared" si="303"/>
        <v>1.6275715591343393E-3</v>
      </c>
      <c r="AT892" s="27">
        <f t="shared" si="303"/>
        <v>1.6278728083539546E-3</v>
      </c>
      <c r="AU892" s="27">
        <f t="shared" si="303"/>
        <v>1.6281623059229595E-3</v>
      </c>
      <c r="AV892" s="27">
        <f t="shared" si="303"/>
        <v>1.6285587670723503E-3</v>
      </c>
      <c r="AW892" s="27">
        <f t="shared" si="303"/>
        <v>1.6290086924967307E-3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0.13004550543955873</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0.12056837226162823</v>
      </c>
      <c r="S895" s="27">
        <f t="shared" si="306"/>
        <v>0.10645582631892825</v>
      </c>
      <c r="T895" s="27">
        <f t="shared" si="306"/>
        <v>0.10780204810068256</v>
      </c>
      <c r="U895" s="27">
        <f t="shared" si="306"/>
        <v>0.10763043157018623</v>
      </c>
      <c r="V895" s="27">
        <f t="shared" si="306"/>
        <v>0.10709838736664135</v>
      </c>
      <c r="W895" s="27">
        <f t="shared" si="306"/>
        <v>0.1068504180548161</v>
      </c>
      <c r="X895" s="27">
        <f t="shared" si="306"/>
        <v>0.10698603174448645</v>
      </c>
      <c r="Y895" s="27">
        <f t="shared" si="306"/>
        <v>0.10732528533321652</v>
      </c>
      <c r="Z895" s="27">
        <f t="shared" si="306"/>
        <v>0.10795725471874085</v>
      </c>
      <c r="AA895" s="27">
        <f t="shared" si="306"/>
        <v>0.1087642002592808</v>
      </c>
      <c r="AB895" s="27">
        <f t="shared" si="306"/>
        <v>0.10968021248055237</v>
      </c>
      <c r="AC895" s="27">
        <f t="shared" si="306"/>
        <v>0.11053240249536506</v>
      </c>
      <c r="AD895" s="27">
        <f t="shared" si="306"/>
        <v>0.1120016645138466</v>
      </c>
      <c r="AE895" s="27">
        <f t="shared" si="306"/>
        <v>0.11362549644765359</v>
      </c>
      <c r="AF895" s="27">
        <f t="shared" si="306"/>
        <v>0.11539722040020252</v>
      </c>
      <c r="AG895" s="27">
        <f t="shared" si="306"/>
        <v>0.11768820374003125</v>
      </c>
      <c r="AH895" s="27">
        <f t="shared" si="306"/>
        <v>0.11963370875387938</v>
      </c>
      <c r="AI895" s="27">
        <f t="shared" si="306"/>
        <v>0.1218304131618427</v>
      </c>
      <c r="AJ895" s="27">
        <f t="shared" si="306"/>
        <v>0.1243519403090952</v>
      </c>
      <c r="AK895" s="27">
        <f t="shared" si="306"/>
        <v>0.12648925772095415</v>
      </c>
      <c r="AL895" s="27">
        <f t="shared" si="306"/>
        <v>0.12861562242958183</v>
      </c>
      <c r="AM895" s="27">
        <f t="shared" si="306"/>
        <v>0.13067004529129198</v>
      </c>
      <c r="AN895" s="27">
        <f t="shared" si="306"/>
        <v>0.1330564447087742</v>
      </c>
      <c r="AO895" s="27">
        <f t="shared" si="306"/>
        <v>0.13507083791692001</v>
      </c>
      <c r="AP895" s="27">
        <f t="shared" si="306"/>
        <v>0.13704526497447814</v>
      </c>
      <c r="AQ895" s="27">
        <f t="shared" si="306"/>
        <v>0.13905666435648104</v>
      </c>
      <c r="AR895" s="27">
        <f t="shared" si="306"/>
        <v>0.14112314362241812</v>
      </c>
      <c r="AS895" s="27">
        <f t="shared" si="306"/>
        <v>0.14319174981988672</v>
      </c>
      <c r="AT895" s="27">
        <f t="shared" si="306"/>
        <v>0.14149412995307076</v>
      </c>
      <c r="AU895" s="27">
        <f t="shared" si="306"/>
        <v>0.13907409816419206</v>
      </c>
      <c r="AV895" s="27">
        <f t="shared" si="306"/>
        <v>0.13664554729439307</v>
      </c>
      <c r="AW895" s="27">
        <f t="shared" si="306"/>
        <v>0.13393654190379831</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1.2655466337890216E-2</v>
      </c>
      <c r="M896" s="27">
        <f t="shared" si="307"/>
        <v>1.2661143337946407E-2</v>
      </c>
      <c r="N896" s="27">
        <f t="shared" si="307"/>
        <v>1.2544904339887072E-2</v>
      </c>
      <c r="O896" s="27">
        <f t="shared" si="307"/>
        <v>1.2355059245839614E-2</v>
      </c>
      <c r="P896" s="27">
        <f t="shared" si="307"/>
        <v>1.2094642930917438E-2</v>
      </c>
      <c r="Q896" s="27">
        <f t="shared" si="307"/>
        <v>1.1905551806853844E-2</v>
      </c>
      <c r="R896" s="27">
        <f t="shared" si="307"/>
        <v>1.1733192711380727E-2</v>
      </c>
      <c r="S896" s="27">
        <f t="shared" si="307"/>
        <v>1.0359820755801856E-2</v>
      </c>
      <c r="T896" s="27">
        <f t="shared" si="307"/>
        <v>1.0490829239214957E-2</v>
      </c>
      <c r="U896" s="27">
        <f t="shared" si="307"/>
        <v>1.0474128260450789E-2</v>
      </c>
      <c r="V896" s="27">
        <f t="shared" si="307"/>
        <v>1.0422352018853869E-2</v>
      </c>
      <c r="W896" s="27">
        <f t="shared" si="307"/>
        <v>1.039822071752187E-2</v>
      </c>
      <c r="X896" s="27">
        <f t="shared" si="307"/>
        <v>1.0411418055475068E-2</v>
      </c>
      <c r="Y896" s="27">
        <f t="shared" si="307"/>
        <v>1.044443274796805E-2</v>
      </c>
      <c r="Z896" s="27">
        <f t="shared" si="307"/>
        <v>1.0505933276248876E-2</v>
      </c>
      <c r="AA896" s="27">
        <f t="shared" si="307"/>
        <v>1.0584461727426765E-2</v>
      </c>
      <c r="AB896" s="27">
        <f t="shared" si="307"/>
        <v>1.0673604076423874E-2</v>
      </c>
      <c r="AC896" s="27">
        <f t="shared" si="307"/>
        <v>1.0756535524223586E-2</v>
      </c>
      <c r="AD896" s="27">
        <f t="shared" si="307"/>
        <v>1.0899517751510759E-2</v>
      </c>
      <c r="AE896" s="27">
        <f t="shared" si="307"/>
        <v>1.1057542054674673E-2</v>
      </c>
      <c r="AF896" s="27">
        <f t="shared" si="307"/>
        <v>1.1229958569691703E-2</v>
      </c>
      <c r="AG896" s="27">
        <f t="shared" si="307"/>
        <v>1.1452907163261861E-2</v>
      </c>
      <c r="AH896" s="27">
        <f t="shared" si="307"/>
        <v>1.1642235299822451E-2</v>
      </c>
      <c r="AI896" s="27">
        <f t="shared" si="307"/>
        <v>1.1856009075358243E-2</v>
      </c>
      <c r="AJ896" s="27">
        <f t="shared" si="307"/>
        <v>1.2101393195511182E-2</v>
      </c>
      <c r="AK896" s="27">
        <f t="shared" si="307"/>
        <v>1.230938768534566E-2</v>
      </c>
      <c r="AL896" s="27">
        <f t="shared" si="307"/>
        <v>1.2516316305455655E-2</v>
      </c>
      <c r="AM896" s="27">
        <f t="shared" si="307"/>
        <v>1.2716243856064072E-2</v>
      </c>
      <c r="AN896" s="27">
        <f t="shared" si="307"/>
        <v>1.2948477929780244E-2</v>
      </c>
      <c r="AO896" s="27">
        <f t="shared" si="307"/>
        <v>1.3144509967571915E-2</v>
      </c>
      <c r="AP896" s="27">
        <f t="shared" si="307"/>
        <v>1.3336652672381962E-2</v>
      </c>
      <c r="AQ896" s="27">
        <f t="shared" si="307"/>
        <v>1.3532393363957198E-2</v>
      </c>
      <c r="AR896" s="27">
        <f t="shared" si="307"/>
        <v>1.3733494191699147E-2</v>
      </c>
      <c r="AS896" s="27">
        <f t="shared" si="307"/>
        <v>1.3934802003221948E-2</v>
      </c>
      <c r="AT896" s="27">
        <f t="shared" si="307"/>
        <v>1.3769596977439586E-2</v>
      </c>
      <c r="AU896" s="27">
        <f t="shared" si="307"/>
        <v>1.3534089946748597E-2</v>
      </c>
      <c r="AV896" s="27">
        <f t="shared" si="307"/>
        <v>1.3297753875934681E-2</v>
      </c>
      <c r="AW896" s="27">
        <f t="shared" si="307"/>
        <v>1.3034125183701499E-2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6.4453339767617121E-2</v>
      </c>
      <c r="L897" s="27">
        <f t="shared" si="308"/>
        <v>6.5763803942104557E-2</v>
      </c>
      <c r="M897" s="27">
        <f t="shared" si="308"/>
        <v>6.7295612361813639E-2</v>
      </c>
      <c r="N897" s="27">
        <f t="shared" si="308"/>
        <v>6.8471619369899747E-2</v>
      </c>
      <c r="O897" s="27">
        <f t="shared" si="308"/>
        <v>6.9415657765503513E-2</v>
      </c>
      <c r="P897" s="27">
        <f t="shared" si="308"/>
        <v>7.0122113289878357E-2</v>
      </c>
      <c r="Q897" s="27">
        <f t="shared" si="308"/>
        <v>7.1027984276732931E-2</v>
      </c>
      <c r="R897" s="27">
        <f t="shared" si="308"/>
        <v>7.1969839340941866E-2</v>
      </c>
      <c r="S897" s="27">
        <f t="shared" si="308"/>
        <v>6.8766561354121403E-2</v>
      </c>
      <c r="T897" s="27">
        <f t="shared" si="308"/>
        <v>7.0478155574691351E-2</v>
      </c>
      <c r="U897" s="27">
        <f t="shared" si="308"/>
        <v>7.1687438875068552E-2</v>
      </c>
      <c r="V897" s="27">
        <f t="shared" si="308"/>
        <v>7.2773902727780379E-2</v>
      </c>
      <c r="W897" s="27">
        <f t="shared" si="308"/>
        <v>7.3965586831732863E-2</v>
      </c>
      <c r="X897" s="27">
        <f t="shared" si="308"/>
        <v>7.5307129485095534E-2</v>
      </c>
      <c r="Y897" s="27">
        <f t="shared" si="308"/>
        <v>7.6675484159145477E-2</v>
      </c>
      <c r="Z897" s="27">
        <f t="shared" si="308"/>
        <v>7.8173836938361371E-2</v>
      </c>
      <c r="AA897" s="27">
        <f t="shared" si="308"/>
        <v>7.9763149300346448E-2</v>
      </c>
      <c r="AB897" s="27">
        <f t="shared" si="308"/>
        <v>8.1421693977763471E-2</v>
      </c>
      <c r="AC897" s="27">
        <f t="shared" si="308"/>
        <v>8.3081264166084148E-2</v>
      </c>
      <c r="AD897" s="27">
        <f t="shared" si="308"/>
        <v>8.4976160867746633E-2</v>
      </c>
      <c r="AE897" s="27">
        <f t="shared" si="308"/>
        <v>8.6975326167795686E-2</v>
      </c>
      <c r="AF897" s="27">
        <f t="shared" si="308"/>
        <v>8.9080782821135934E-2</v>
      </c>
      <c r="AG897" s="27">
        <f t="shared" si="308"/>
        <v>9.1464139350533755E-2</v>
      </c>
      <c r="AH897" s="27">
        <f t="shared" si="308"/>
        <v>9.3744446842035839E-2</v>
      </c>
      <c r="AI897" s="27">
        <f t="shared" si="308"/>
        <v>9.6141045661249105E-2</v>
      </c>
      <c r="AJ897" s="27">
        <f t="shared" si="308"/>
        <v>9.8747362434866398E-2</v>
      </c>
      <c r="AK897" s="27">
        <f t="shared" si="308"/>
        <v>0.10123005578156853</v>
      </c>
      <c r="AL897" s="27">
        <f t="shared" si="308"/>
        <v>0.10376440206494507</v>
      </c>
      <c r="AM897" s="27">
        <f t="shared" si="308"/>
        <v>0.10632089496141642</v>
      </c>
      <c r="AN897" s="27">
        <f t="shared" si="308"/>
        <v>0.10905755311835959</v>
      </c>
      <c r="AO897" s="27">
        <f t="shared" si="308"/>
        <v>0.11166573328272066</v>
      </c>
      <c r="AP897" s="27">
        <f t="shared" si="308"/>
        <v>0.11431298807220699</v>
      </c>
      <c r="AQ897" s="27">
        <f t="shared" si="308"/>
        <v>0.11704151133344828</v>
      </c>
      <c r="AR897" s="27">
        <f t="shared" si="308"/>
        <v>0.11986414616687295</v>
      </c>
      <c r="AS897" s="27">
        <f t="shared" si="308"/>
        <v>0.12270469662876107</v>
      </c>
      <c r="AT897" s="27">
        <f t="shared" si="308"/>
        <v>0.12345592258908764</v>
      </c>
      <c r="AU897" s="27">
        <f t="shared" si="308"/>
        <v>0.12377593599665673</v>
      </c>
      <c r="AV897" s="27">
        <f t="shared" si="308"/>
        <v>0.12406559493377273</v>
      </c>
      <c r="AW897" s="27">
        <f t="shared" si="308"/>
        <v>0.1241596603487197</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0.31034319165291735</v>
      </c>
      <c r="L898" s="27">
        <f t="shared" si="309"/>
        <v>0.31442985679016994</v>
      </c>
      <c r="M898" s="27">
        <f t="shared" si="309"/>
        <v>0.32099421325528482</v>
      </c>
      <c r="N898" s="27">
        <f t="shared" si="309"/>
        <v>0.32287903178152944</v>
      </c>
      <c r="O898" s="27">
        <f t="shared" si="309"/>
        <v>0.32172327535887107</v>
      </c>
      <c r="P898" s="27">
        <f t="shared" si="309"/>
        <v>0.31753924052538918</v>
      </c>
      <c r="Q898" s="27">
        <f t="shared" si="309"/>
        <v>0.31577785743754255</v>
      </c>
      <c r="R898" s="27">
        <f t="shared" si="309"/>
        <v>0.31441607582114939</v>
      </c>
      <c r="S898" s="27">
        <f t="shared" si="309"/>
        <v>0.26503640685083257</v>
      </c>
      <c r="T898" s="27">
        <f t="shared" si="309"/>
        <v>0.27553319962484762</v>
      </c>
      <c r="U898" s="27">
        <f t="shared" si="309"/>
        <v>0.28011246601536188</v>
      </c>
      <c r="V898" s="27">
        <f t="shared" si="309"/>
        <v>0.28320648287278166</v>
      </c>
      <c r="W898" s="27">
        <f t="shared" si="309"/>
        <v>0.28739674652836844</v>
      </c>
      <c r="X898" s="27">
        <f t="shared" si="309"/>
        <v>0.29314685098328896</v>
      </c>
      <c r="Y898" s="27">
        <f t="shared" si="309"/>
        <v>0.300032895456538</v>
      </c>
      <c r="Z898" s="27">
        <f t="shared" si="309"/>
        <v>0.30821144929016975</v>
      </c>
      <c r="AA898" s="27">
        <f t="shared" si="309"/>
        <v>0.31723041742861824</v>
      </c>
      <c r="AB898" s="27">
        <f t="shared" si="309"/>
        <v>0.32683803571801312</v>
      </c>
      <c r="AC898" s="27">
        <f t="shared" si="309"/>
        <v>0.33629611478109744</v>
      </c>
      <c r="AD898" s="27">
        <f t="shared" si="309"/>
        <v>0.34885207487336911</v>
      </c>
      <c r="AE898" s="27">
        <f t="shared" si="309"/>
        <v>0.36231677891876807</v>
      </c>
      <c r="AF898" s="27">
        <f t="shared" si="309"/>
        <v>0.37669399446438362</v>
      </c>
      <c r="AG898" s="27">
        <f t="shared" si="309"/>
        <v>0.39374172099975535</v>
      </c>
      <c r="AH898" s="27">
        <f t="shared" si="309"/>
        <v>0.40949476161521309</v>
      </c>
      <c r="AI898" s="27">
        <f t="shared" si="309"/>
        <v>0.42693639911582354</v>
      </c>
      <c r="AJ898" s="27">
        <f t="shared" si="309"/>
        <v>0.44628261677312608</v>
      </c>
      <c r="AK898" s="27">
        <f t="shared" si="309"/>
        <v>0.46414086365065893</v>
      </c>
      <c r="AL898" s="27">
        <f t="shared" si="309"/>
        <v>0.48229667450006081</v>
      </c>
      <c r="AM898" s="27">
        <f t="shared" si="309"/>
        <v>0.50045311821249594</v>
      </c>
      <c r="AN898" s="27">
        <f t="shared" si="309"/>
        <v>0.5208352044245389</v>
      </c>
      <c r="AO898" s="27">
        <f t="shared" si="309"/>
        <v>0.5397232528286966</v>
      </c>
      <c r="AP898" s="27">
        <f t="shared" si="309"/>
        <v>0.5587839587516773</v>
      </c>
      <c r="AQ898" s="27">
        <f t="shared" si="309"/>
        <v>0.57842657568398048</v>
      </c>
      <c r="AR898" s="27">
        <f t="shared" si="309"/>
        <v>0.59876737138810709</v>
      </c>
      <c r="AS898" s="27">
        <f t="shared" si="309"/>
        <v>0.61972276959193795</v>
      </c>
      <c r="AT898" s="27">
        <f t="shared" si="309"/>
        <v>0.62048676557725702</v>
      </c>
      <c r="AU898" s="27">
        <f t="shared" si="309"/>
        <v>0.61715661626430041</v>
      </c>
      <c r="AV898" s="27">
        <f t="shared" si="309"/>
        <v>0.61358866383131794</v>
      </c>
      <c r="AW898" s="27">
        <f t="shared" si="309"/>
        <v>0.60822995480625597</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8.9709854381943815E-2</v>
      </c>
      <c r="M899" s="27">
        <f t="shared" si="310"/>
        <v>9.0417475033143083E-2</v>
      </c>
      <c r="N899" s="27">
        <f t="shared" si="310"/>
        <v>9.0872196678668984E-2</v>
      </c>
      <c r="O899" s="27">
        <f t="shared" si="310"/>
        <v>9.1174361291842948E-2</v>
      </c>
      <c r="P899" s="27">
        <f t="shared" si="310"/>
        <v>9.1320994898161756E-2</v>
      </c>
      <c r="Q899" s="27">
        <f t="shared" si="310"/>
        <v>9.1644963105957017E-2</v>
      </c>
      <c r="R899" s="27">
        <f t="shared" si="310"/>
        <v>9.2016609055475665E-2</v>
      </c>
      <c r="S899" s="27">
        <f t="shared" si="310"/>
        <v>8.9250625029696246E-2</v>
      </c>
      <c r="T899" s="27">
        <f t="shared" si="310"/>
        <v>9.0189110025271801E-2</v>
      </c>
      <c r="U899" s="27">
        <f t="shared" si="310"/>
        <v>9.0756386376235856E-2</v>
      </c>
      <c r="V899" s="27">
        <f t="shared" si="310"/>
        <v>9.1241975995008148E-2</v>
      </c>
      <c r="W899" s="27">
        <f t="shared" si="310"/>
        <v>9.1816227619415533E-2</v>
      </c>
      <c r="X899" s="27">
        <f t="shared" si="310"/>
        <v>9.2510170679410794E-2</v>
      </c>
      <c r="Y899" s="27">
        <f t="shared" si="310"/>
        <v>9.3205336582555712E-2</v>
      </c>
      <c r="Z899" s="27">
        <f t="shared" si="310"/>
        <v>9.4001725839704633E-2</v>
      </c>
      <c r="AA899" s="27">
        <f t="shared" si="310"/>
        <v>9.4869016122447317E-2</v>
      </c>
      <c r="AB899" s="27">
        <f t="shared" si="310"/>
        <v>9.5790122133852532E-2</v>
      </c>
      <c r="AC899" s="27">
        <f t="shared" si="310"/>
        <v>9.671473247430501E-2</v>
      </c>
      <c r="AD899" s="27">
        <f t="shared" si="310"/>
        <v>9.7790682208780219E-2</v>
      </c>
      <c r="AE899" s="27">
        <f t="shared" si="310"/>
        <v>9.8941991144077271E-2</v>
      </c>
      <c r="AF899" s="27">
        <f t="shared" si="310"/>
        <v>0.1001690158795282</v>
      </c>
      <c r="AG899" s="27">
        <f t="shared" si="310"/>
        <v>0.1015927268927518</v>
      </c>
      <c r="AH899" s="27">
        <f t="shared" si="310"/>
        <v>0.1029409355559671</v>
      </c>
      <c r="AI899" s="27">
        <f t="shared" si="310"/>
        <v>0.10434976804643124</v>
      </c>
      <c r="AJ899" s="27">
        <f t="shared" si="310"/>
        <v>0.10590320655274854</v>
      </c>
      <c r="AK899" s="27">
        <f t="shared" si="310"/>
        <v>0.1073662436226855</v>
      </c>
      <c r="AL899" s="27">
        <f t="shared" si="310"/>
        <v>0.10886213747822628</v>
      </c>
      <c r="AM899" s="27">
        <f t="shared" si="310"/>
        <v>0.11037002214389161</v>
      </c>
      <c r="AN899" s="27">
        <f t="shared" si="310"/>
        <v>0.11198109961767445</v>
      </c>
      <c r="AO899" s="27">
        <f t="shared" si="310"/>
        <v>0.11349909182768024</v>
      </c>
      <c r="AP899" s="27">
        <f t="shared" si="310"/>
        <v>0.11504022559618203</v>
      </c>
      <c r="AQ899" s="27">
        <f t="shared" si="310"/>
        <v>0.1166332119939366</v>
      </c>
      <c r="AR899" s="27">
        <f t="shared" si="310"/>
        <v>0.11828633867698118</v>
      </c>
      <c r="AS899" s="27">
        <f t="shared" si="310"/>
        <v>0.11992882982268192</v>
      </c>
      <c r="AT899" s="27">
        <f t="shared" si="310"/>
        <v>0.12014786209757918</v>
      </c>
      <c r="AU899" s="27">
        <f t="shared" si="310"/>
        <v>0.12007917719268496</v>
      </c>
      <c r="AV899" s="27">
        <f t="shared" si="310"/>
        <v>0.1199958046222647</v>
      </c>
      <c r="AW899" s="27">
        <f t="shared" si="310"/>
        <v>0.11978651047256277</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2.7090100081973278E-2</v>
      </c>
      <c r="M900" s="27">
        <f t="shared" si="311"/>
        <v>2.730378356628085E-2</v>
      </c>
      <c r="N900" s="27">
        <f t="shared" si="311"/>
        <v>2.7441097966929517E-2</v>
      </c>
      <c r="O900" s="27">
        <f t="shared" si="311"/>
        <v>2.7532344014183842E-2</v>
      </c>
      <c r="P900" s="27">
        <f t="shared" si="311"/>
        <v>2.757662364319367E-2</v>
      </c>
      <c r="Q900" s="27">
        <f t="shared" si="311"/>
        <v>2.7674453822865853E-2</v>
      </c>
      <c r="R900" s="27">
        <f t="shared" si="311"/>
        <v>2.7786681470952937E-2</v>
      </c>
      <c r="S900" s="27">
        <f t="shared" si="311"/>
        <v>2.6951424468255294E-2</v>
      </c>
      <c r="T900" s="27">
        <f t="shared" si="311"/>
        <v>2.7234823127530002E-2</v>
      </c>
      <c r="U900" s="27">
        <f t="shared" si="311"/>
        <v>2.7406126193705155E-2</v>
      </c>
      <c r="V900" s="27">
        <f t="shared" si="311"/>
        <v>2.7552761939152935E-2</v>
      </c>
      <c r="W900" s="27">
        <f t="shared" si="311"/>
        <v>2.7726171360945087E-2</v>
      </c>
      <c r="X900" s="27">
        <f t="shared" si="311"/>
        <v>2.7935724559709919E-2</v>
      </c>
      <c r="Y900" s="27">
        <f t="shared" si="311"/>
        <v>2.8145647026082365E-2</v>
      </c>
      <c r="Z900" s="27">
        <f t="shared" si="311"/>
        <v>2.8386136377324862E-2</v>
      </c>
      <c r="AA900" s="27">
        <f t="shared" si="311"/>
        <v>2.8648036039535779E-2</v>
      </c>
      <c r="AB900" s="27">
        <f t="shared" si="311"/>
        <v>2.8926186686496342E-2</v>
      </c>
      <c r="AC900" s="27">
        <f t="shared" si="311"/>
        <v>2.9205395551924244E-2</v>
      </c>
      <c r="AD900" s="27">
        <f t="shared" si="311"/>
        <v>2.9530305074862588E-2</v>
      </c>
      <c r="AE900" s="27">
        <f t="shared" si="311"/>
        <v>2.9877971164584224E-2</v>
      </c>
      <c r="AF900" s="27">
        <f t="shared" si="311"/>
        <v>3.0248501505040468E-2</v>
      </c>
      <c r="AG900" s="27">
        <f t="shared" si="311"/>
        <v>3.0678426111448002E-2</v>
      </c>
      <c r="AH900" s="27">
        <f t="shared" si="311"/>
        <v>3.108555092364966E-2</v>
      </c>
      <c r="AI900" s="27">
        <f t="shared" si="311"/>
        <v>3.1510982593652363E-2</v>
      </c>
      <c r="AJ900" s="27">
        <f t="shared" si="311"/>
        <v>3.198008161178427E-2</v>
      </c>
      <c r="AK900" s="27">
        <f t="shared" si="311"/>
        <v>3.2421881689616149E-2</v>
      </c>
      <c r="AL900" s="27">
        <f t="shared" si="311"/>
        <v>3.2873603683122858E-2</v>
      </c>
      <c r="AM900" s="27">
        <f t="shared" si="311"/>
        <v>3.3328946597080022E-2</v>
      </c>
      <c r="AN900" s="27">
        <f t="shared" si="311"/>
        <v>3.3815451121084403E-2</v>
      </c>
      <c r="AO900" s="27">
        <f t="shared" si="311"/>
        <v>3.4273846257003714E-2</v>
      </c>
      <c r="AP900" s="27">
        <f t="shared" si="311"/>
        <v>3.473922955648686E-2</v>
      </c>
      <c r="AQ900" s="27">
        <f t="shared" si="311"/>
        <v>3.5220271034501774E-2</v>
      </c>
      <c r="AR900" s="27">
        <f t="shared" si="311"/>
        <v>3.5719473352913658E-2</v>
      </c>
      <c r="AS900" s="27">
        <f t="shared" si="311"/>
        <v>3.6215464008871552E-2</v>
      </c>
      <c r="AT900" s="27">
        <f t="shared" si="311"/>
        <v>3.6281606199035935E-2</v>
      </c>
      <c r="AU900" s="27">
        <f t="shared" si="311"/>
        <v>3.6260865100295726E-2</v>
      </c>
      <c r="AV900" s="27">
        <f t="shared" si="311"/>
        <v>3.6235688699193122E-2</v>
      </c>
      <c r="AW900" s="27">
        <f t="shared" si="311"/>
        <v>3.617248717578124E-2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1.4564639612104711E-3</v>
      </c>
      <c r="M901" s="27">
        <f t="shared" si="312"/>
        <v>1.4679523755410987E-3</v>
      </c>
      <c r="N901" s="27">
        <f t="shared" si="312"/>
        <v>1.4753349055168039E-3</v>
      </c>
      <c r="O901" s="27">
        <f t="shared" si="312"/>
        <v>1.4802406304505133E-3</v>
      </c>
      <c r="P901" s="27">
        <f t="shared" si="312"/>
        <v>1.4826212670547866E-3</v>
      </c>
      <c r="Q901" s="27">
        <f t="shared" si="312"/>
        <v>1.4878809792957942E-3</v>
      </c>
      <c r="R901" s="27">
        <f t="shared" si="312"/>
        <v>1.4939147526814829E-3</v>
      </c>
      <c r="S901" s="27">
        <f t="shared" si="312"/>
        <v>1.4490082473863142E-3</v>
      </c>
      <c r="T901" s="27">
        <f t="shared" si="312"/>
        <v>1.4642448073340431E-3</v>
      </c>
      <c r="U901" s="27">
        <f t="shared" si="312"/>
        <v>1.4734546936605608E-3</v>
      </c>
      <c r="V901" s="27">
        <f t="shared" si="312"/>
        <v>1.4813383736035544E-3</v>
      </c>
      <c r="W901" s="27">
        <f t="shared" si="312"/>
        <v>1.4906615053974703E-3</v>
      </c>
      <c r="X901" s="27">
        <f t="shared" si="312"/>
        <v>1.5019278603032773E-3</v>
      </c>
      <c r="Y901" s="27">
        <f t="shared" si="312"/>
        <v>1.513214068401244E-3</v>
      </c>
      <c r="Z901" s="27">
        <f t="shared" si="312"/>
        <v>1.526143665267985E-3</v>
      </c>
      <c r="AA901" s="27">
        <f t="shared" si="312"/>
        <v>1.5402243596289937E-3</v>
      </c>
      <c r="AB901" s="27">
        <f t="shared" si="312"/>
        <v>1.5551787670272522E-3</v>
      </c>
      <c r="AC901" s="27">
        <f t="shared" si="312"/>
        <v>1.5701900681636706E-3</v>
      </c>
      <c r="AD901" s="27">
        <f t="shared" si="312"/>
        <v>1.5876584056516031E-3</v>
      </c>
      <c r="AE901" s="27">
        <f t="shared" si="312"/>
        <v>1.6063502203249454E-3</v>
      </c>
      <c r="AF901" s="27">
        <f t="shared" si="312"/>
        <v>1.6262713016711409E-3</v>
      </c>
      <c r="AG901" s="27">
        <f t="shared" si="312"/>
        <v>1.6493856383984103E-3</v>
      </c>
      <c r="AH901" s="27">
        <f t="shared" si="312"/>
        <v>1.6712741738741754E-3</v>
      </c>
      <c r="AI901" s="27">
        <f t="shared" si="312"/>
        <v>1.6941469537251745E-3</v>
      </c>
      <c r="AJ901" s="27">
        <f t="shared" si="312"/>
        <v>1.719367451696055E-3</v>
      </c>
      <c r="AK901" s="27">
        <f t="shared" si="312"/>
        <v>1.7431202576832982E-3</v>
      </c>
      <c r="AL901" s="27">
        <f t="shared" si="312"/>
        <v>1.7674065025490553E-3</v>
      </c>
      <c r="AM901" s="27">
        <f t="shared" si="312"/>
        <v>1.7918874214886084E-3</v>
      </c>
      <c r="AN901" s="27">
        <f t="shared" si="312"/>
        <v>1.8180437038217894E-3</v>
      </c>
      <c r="AO901" s="27">
        <f t="shared" si="312"/>
        <v>1.8426887215013264E-3</v>
      </c>
      <c r="AP901" s="27">
        <f t="shared" si="312"/>
        <v>1.8677094486967004E-3</v>
      </c>
      <c r="AQ901" s="27">
        <f t="shared" si="312"/>
        <v>1.893572017474819E-3</v>
      </c>
      <c r="AR901" s="27">
        <f t="shared" si="312"/>
        <v>1.9204109801925469E-3</v>
      </c>
      <c r="AS901" s="27">
        <f t="shared" si="312"/>
        <v>1.9470772720598308E-3</v>
      </c>
      <c r="AT901" s="27">
        <f t="shared" si="312"/>
        <v>1.950633320800826E-3</v>
      </c>
      <c r="AU901" s="27">
        <f t="shared" si="312"/>
        <v>1.9495182026307342E-3</v>
      </c>
      <c r="AV901" s="27">
        <f t="shared" si="312"/>
        <v>1.9481646262036276E-3</v>
      </c>
      <c r="AW901" s="27">
        <f t="shared" si="312"/>
        <v>1.9447666785820073E-3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3.0040206026371367E-2</v>
      </c>
      <c r="M902" s="27">
        <f t="shared" si="313"/>
        <v>2.994016283719321E-2</v>
      </c>
      <c r="N902" s="27">
        <f t="shared" si="313"/>
        <v>2.9540351153331298E-2</v>
      </c>
      <c r="O902" s="27">
        <f t="shared" si="313"/>
        <v>2.8960014730128859E-2</v>
      </c>
      <c r="P902" s="27">
        <f t="shared" si="313"/>
        <v>2.8211154016296501E-2</v>
      </c>
      <c r="Q902" s="27">
        <f t="shared" si="313"/>
        <v>2.7620505669412019E-2</v>
      </c>
      <c r="R902" s="27">
        <f t="shared" si="313"/>
        <v>2.7061685185942385E-2</v>
      </c>
      <c r="S902" s="27">
        <f t="shared" si="313"/>
        <v>2.3806392540351405E-2</v>
      </c>
      <c r="T902" s="27">
        <f t="shared" si="313"/>
        <v>2.4193083541638325E-2</v>
      </c>
      <c r="U902" s="27">
        <f t="shared" si="313"/>
        <v>2.4244751236175342E-2</v>
      </c>
      <c r="V902" s="27">
        <f t="shared" si="313"/>
        <v>2.4213542757026627E-2</v>
      </c>
      <c r="W902" s="27">
        <f t="shared" si="313"/>
        <v>2.4240806999592503E-2</v>
      </c>
      <c r="X902" s="27">
        <f t="shared" si="313"/>
        <v>2.4348932328445559E-2</v>
      </c>
      <c r="Y902" s="27">
        <f t="shared" si="313"/>
        <v>2.4490511284030972E-2</v>
      </c>
      <c r="Z902" s="27">
        <f t="shared" si="313"/>
        <v>2.4693995717248608E-2</v>
      </c>
      <c r="AA902" s="27">
        <f t="shared" si="313"/>
        <v>2.4933755629167303E-2</v>
      </c>
      <c r="AB902" s="27">
        <f t="shared" si="313"/>
        <v>2.5195456120674233E-2</v>
      </c>
      <c r="AC902" s="27">
        <f t="shared" si="313"/>
        <v>2.5440996600346759E-2</v>
      </c>
      <c r="AD902" s="27">
        <f t="shared" si="313"/>
        <v>2.5598070309367119E-2</v>
      </c>
      <c r="AE902" s="27">
        <f t="shared" si="313"/>
        <v>2.5777319387410531E-2</v>
      </c>
      <c r="AF902" s="27">
        <f t="shared" si="313"/>
        <v>2.5976317402752185E-2</v>
      </c>
      <c r="AG902" s="27">
        <f t="shared" si="313"/>
        <v>2.627372867492429E-2</v>
      </c>
      <c r="AH902" s="27">
        <f t="shared" si="313"/>
        <v>2.6482535929321333E-2</v>
      </c>
      <c r="AI902" s="27">
        <f t="shared" si="313"/>
        <v>2.6724933781653751E-2</v>
      </c>
      <c r="AJ902" s="27">
        <f t="shared" si="313"/>
        <v>2.7019975260661341E-2</v>
      </c>
      <c r="AK902" s="27">
        <f t="shared" si="313"/>
        <v>2.721865824122132E-2</v>
      </c>
      <c r="AL902" s="27">
        <f t="shared" si="313"/>
        <v>2.7399388894615552E-2</v>
      </c>
      <c r="AM902" s="27">
        <f t="shared" si="313"/>
        <v>2.7549495314602303E-2</v>
      </c>
      <c r="AN902" s="27">
        <f t="shared" si="313"/>
        <v>2.7887421185767935E-2</v>
      </c>
      <c r="AO902" s="27">
        <f t="shared" si="313"/>
        <v>2.8140730091611818E-2</v>
      </c>
      <c r="AP902" s="27">
        <f t="shared" si="313"/>
        <v>2.8376706221257122E-2</v>
      </c>
      <c r="AQ902" s="27">
        <f t="shared" si="313"/>
        <v>2.8610530774908279E-2</v>
      </c>
      <c r="AR902" s="27">
        <f t="shared" si="313"/>
        <v>2.884541432086454E-2</v>
      </c>
      <c r="AS902" s="27">
        <f t="shared" si="313"/>
        <v>2.906663219106943E-2</v>
      </c>
      <c r="AT902" s="27">
        <f t="shared" si="313"/>
        <v>2.854486488328653E-2</v>
      </c>
      <c r="AU902" s="27">
        <f t="shared" si="313"/>
        <v>2.7882896926607576E-2</v>
      </c>
      <c r="AV902" s="27">
        <f t="shared" si="313"/>
        <v>2.7220745297735088E-2</v>
      </c>
      <c r="AW902" s="27">
        <f t="shared" si="313"/>
        <v>2.6506822033700889E-2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4.0226293185258929E-2</v>
      </c>
      <c r="L903" s="27">
        <f t="shared" si="314"/>
        <v>3.9877423391049029E-2</v>
      </c>
      <c r="M903" s="27">
        <f t="shared" si="314"/>
        <v>3.9744619221572103E-2</v>
      </c>
      <c r="N903" s="27">
        <f t="shared" si="314"/>
        <v>3.9213881856453713E-2</v>
      </c>
      <c r="O903" s="27">
        <f t="shared" si="314"/>
        <v>3.8443503609481157E-2</v>
      </c>
      <c r="P903" s="27">
        <f t="shared" si="314"/>
        <v>3.7449414696768608E-2</v>
      </c>
      <c r="Q903" s="27">
        <f t="shared" si="314"/>
        <v>3.6665347697252743E-2</v>
      </c>
      <c r="R903" s="27">
        <f t="shared" si="314"/>
        <v>3.5923531179771248E-2</v>
      </c>
      <c r="S903" s="27">
        <f t="shared" si="314"/>
        <v>3.1602233150854891E-2</v>
      </c>
      <c r="T903" s="27">
        <f t="shared" si="314"/>
        <v>3.211555322483476E-2</v>
      </c>
      <c r="U903" s="27">
        <f t="shared" si="314"/>
        <v>3.2184140455191405E-2</v>
      </c>
      <c r="V903" s="27">
        <f t="shared" si="314"/>
        <v>3.2142712186180492E-2</v>
      </c>
      <c r="W903" s="27">
        <f t="shared" si="314"/>
        <v>3.2178904605875663E-2</v>
      </c>
      <c r="X903" s="27">
        <f t="shared" si="314"/>
        <v>3.2322437560149811E-2</v>
      </c>
      <c r="Y903" s="27">
        <f t="shared" si="314"/>
        <v>3.2510379145842865E-2</v>
      </c>
      <c r="Z903" s="27">
        <f t="shared" si="314"/>
        <v>3.2780498295151762E-2</v>
      </c>
      <c r="AA903" s="27">
        <f t="shared" si="314"/>
        <v>3.3098771995118695E-2</v>
      </c>
      <c r="AB903" s="27">
        <f t="shared" si="314"/>
        <v>3.3446171120554334E-2</v>
      </c>
      <c r="AC903" s="27">
        <f t="shared" si="314"/>
        <v>3.37721183413872E-2</v>
      </c>
      <c r="AD903" s="27">
        <f t="shared" si="314"/>
        <v>3.398062872219846E-2</v>
      </c>
      <c r="AE903" s="27">
        <f t="shared" si="314"/>
        <v>3.4218576204027212E-2</v>
      </c>
      <c r="AF903" s="27">
        <f t="shared" si="314"/>
        <v>3.4482739775501765E-2</v>
      </c>
      <c r="AG903" s="27">
        <f t="shared" si="314"/>
        <v>3.4877543832813024E-2</v>
      </c>
      <c r="AH903" s="27">
        <f t="shared" si="314"/>
        <v>3.5154728858887874E-2</v>
      </c>
      <c r="AI903" s="27">
        <f t="shared" si="314"/>
        <v>3.5476504341321484E-2</v>
      </c>
      <c r="AJ903" s="27">
        <f t="shared" si="314"/>
        <v>3.5868162573158446E-2</v>
      </c>
      <c r="AK903" s="27">
        <f t="shared" si="314"/>
        <v>3.6131907945924219E-2</v>
      </c>
      <c r="AL903" s="27">
        <f t="shared" si="314"/>
        <v>3.637182217217208E-2</v>
      </c>
      <c r="AM903" s="27">
        <f t="shared" si="314"/>
        <v>3.6571083697152014E-2</v>
      </c>
      <c r="AN903" s="27">
        <f t="shared" si="314"/>
        <v>3.701966960323505E-2</v>
      </c>
      <c r="AO903" s="27">
        <f t="shared" si="314"/>
        <v>3.7355929164111297E-2</v>
      </c>
      <c r="AP903" s="27">
        <f t="shared" si="314"/>
        <v>3.7669180012783451E-2</v>
      </c>
      <c r="AQ903" s="27">
        <f t="shared" si="314"/>
        <v>3.7979574712373218E-2</v>
      </c>
      <c r="AR903" s="27">
        <f t="shared" si="314"/>
        <v>3.8291375190754297E-2</v>
      </c>
      <c r="AS903" s="27">
        <f t="shared" si="314"/>
        <v>3.8585034916792202E-2</v>
      </c>
      <c r="AT903" s="27">
        <f t="shared" si="314"/>
        <v>3.7892405318120319E-2</v>
      </c>
      <c r="AU903" s="27">
        <f t="shared" si="314"/>
        <v>3.7013663792292539E-2</v>
      </c>
      <c r="AV903" s="27">
        <f t="shared" si="314"/>
        <v>3.6134678447437021E-2</v>
      </c>
      <c r="AW903" s="27">
        <f t="shared" si="314"/>
        <v>3.5186967894332989E-2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4.3383434779753489E-2</v>
      </c>
      <c r="M904" s="27">
        <f t="shared" si="315"/>
        <v>4.506300766682491E-2</v>
      </c>
      <c r="N904" s="27">
        <f t="shared" si="315"/>
        <v>4.6315596244033509E-2</v>
      </c>
      <c r="O904" s="27">
        <f t="shared" si="315"/>
        <v>4.7281576900430208E-2</v>
      </c>
      <c r="P904" s="27">
        <f t="shared" si="315"/>
        <v>4.7947144057730852E-2</v>
      </c>
      <c r="Q904" s="27">
        <f t="shared" si="315"/>
        <v>4.8855920576585839E-2</v>
      </c>
      <c r="R904" s="27">
        <f t="shared" si="315"/>
        <v>4.9808583705724545E-2</v>
      </c>
      <c r="S904" s="27">
        <f t="shared" si="315"/>
        <v>4.5587921766798704E-2</v>
      </c>
      <c r="T904" s="27">
        <f t="shared" si="315"/>
        <v>4.7444589873239178E-2</v>
      </c>
      <c r="U904" s="27">
        <f t="shared" si="315"/>
        <v>4.8675693498531999E-2</v>
      </c>
      <c r="V904" s="27">
        <f t="shared" si="315"/>
        <v>4.9753491367982787E-2</v>
      </c>
      <c r="W904" s="27">
        <f t="shared" si="315"/>
        <v>5.0964282749035708E-2</v>
      </c>
      <c r="X904" s="27">
        <f t="shared" si="315"/>
        <v>5.2365476718386338E-2</v>
      </c>
      <c r="Y904" s="27">
        <f t="shared" si="315"/>
        <v>5.3865526657034854E-2</v>
      </c>
      <c r="Z904" s="27">
        <f t="shared" si="315"/>
        <v>5.553440351992113E-2</v>
      </c>
      <c r="AA904" s="27">
        <f t="shared" si="315"/>
        <v>5.7323583582187129E-2</v>
      </c>
      <c r="AB904" s="27">
        <f t="shared" si="315"/>
        <v>5.9206144807574981E-2</v>
      </c>
      <c r="AC904" s="27">
        <f t="shared" si="315"/>
        <v>6.1095317274313235E-2</v>
      </c>
      <c r="AD904" s="27">
        <f t="shared" si="315"/>
        <v>6.3511117536360712E-2</v>
      </c>
      <c r="AE904" s="27">
        <f t="shared" si="315"/>
        <v>6.6080865898967542E-2</v>
      </c>
      <c r="AF904" s="27">
        <f t="shared" si="315"/>
        <v>6.8809225199609456E-2</v>
      </c>
      <c r="AG904" s="27">
        <f t="shared" si="315"/>
        <v>7.192276958910758E-2</v>
      </c>
      <c r="AH904" s="27">
        <f t="shared" si="315"/>
        <v>7.4926099369719654E-2</v>
      </c>
      <c r="AI904" s="27">
        <f t="shared" si="315"/>
        <v>7.8159370531136113E-2</v>
      </c>
      <c r="AJ904" s="27">
        <f t="shared" si="315"/>
        <v>8.1697919874436864E-2</v>
      </c>
      <c r="AK904" s="27">
        <f t="shared" si="315"/>
        <v>8.5100875537397508E-2</v>
      </c>
      <c r="AL904" s="27">
        <f t="shared" si="315"/>
        <v>8.8600884162707408E-2</v>
      </c>
      <c r="AM904" s="27">
        <f t="shared" si="315"/>
        <v>9.2159143373990393E-2</v>
      </c>
      <c r="AN904" s="27">
        <f t="shared" si="315"/>
        <v>9.5921767459323404E-2</v>
      </c>
      <c r="AO904" s="27">
        <f t="shared" si="315"/>
        <v>9.9533530215680496E-2</v>
      </c>
      <c r="AP904" s="27">
        <f t="shared" si="315"/>
        <v>0.10322094567807474</v>
      </c>
      <c r="AQ904" s="27">
        <f t="shared" si="315"/>
        <v>0.10704232453849112</v>
      </c>
      <c r="AR904" s="27">
        <f t="shared" si="315"/>
        <v>0.11101650720311504</v>
      </c>
      <c r="AS904" s="27">
        <f t="shared" si="315"/>
        <v>0.11509316526147187</v>
      </c>
      <c r="AT904" s="27">
        <f t="shared" si="315"/>
        <v>0.11630417184721657</v>
      </c>
      <c r="AU904" s="27">
        <f t="shared" si="315"/>
        <v>0.11692079991573261</v>
      </c>
      <c r="AV904" s="27">
        <f t="shared" si="315"/>
        <v>0.11749526238619695</v>
      </c>
      <c r="AW904" s="27">
        <f t="shared" si="315"/>
        <v>0.1177959214516491</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4.4829106289562513E-3</v>
      </c>
      <c r="T905" s="27">
        <f t="shared" si="316"/>
        <v>4.48965560494188E-3</v>
      </c>
      <c r="U905" s="27">
        <f t="shared" si="316"/>
        <v>4.4971535974653457E-3</v>
      </c>
      <c r="V905" s="27">
        <f t="shared" si="316"/>
        <v>4.505604120735569E-3</v>
      </c>
      <c r="W905" s="27">
        <f t="shared" si="316"/>
        <v>4.5151052075954505E-3</v>
      </c>
      <c r="X905" s="27">
        <f t="shared" si="316"/>
        <v>4.5256339463796754E-3</v>
      </c>
      <c r="Y905" s="27">
        <f t="shared" si="316"/>
        <v>4.5321072345291145E-3</v>
      </c>
      <c r="Z905" s="27">
        <f t="shared" si="316"/>
        <v>4.5394507130689567E-3</v>
      </c>
      <c r="AA905" s="27">
        <f t="shared" si="316"/>
        <v>4.5475979767254163E-3</v>
      </c>
      <c r="AB905" s="27">
        <f t="shared" si="316"/>
        <v>4.5564986955605171E-3</v>
      </c>
      <c r="AC905" s="27">
        <f t="shared" si="316"/>
        <v>4.5660756102727657E-3</v>
      </c>
      <c r="AD905" s="27">
        <f t="shared" si="316"/>
        <v>4.5724598894970733E-3</v>
      </c>
      <c r="AE905" s="27">
        <f t="shared" si="316"/>
        <v>4.5794949947998683E-3</v>
      </c>
      <c r="AF905" s="27">
        <f t="shared" si="316"/>
        <v>4.5871565472346268E-3</v>
      </c>
      <c r="AG905" s="27">
        <f t="shared" si="316"/>
        <v>4.5955325829946797E-3</v>
      </c>
      <c r="AH905" s="27">
        <f t="shared" si="316"/>
        <v>4.6043537276849655E-3</v>
      </c>
      <c r="AI905" s="27">
        <f t="shared" si="316"/>
        <v>4.6099711610644188E-3</v>
      </c>
      <c r="AJ905" s="27">
        <f t="shared" si="316"/>
        <v>4.6161692861023612E-3</v>
      </c>
      <c r="AK905" s="27">
        <f t="shared" si="316"/>
        <v>4.6227164509916301E-3</v>
      </c>
      <c r="AL905" s="27">
        <f t="shared" si="316"/>
        <v>4.6297096077087705E-3</v>
      </c>
      <c r="AM905" s="27">
        <f t="shared" si="316"/>
        <v>4.6371152352036576E-3</v>
      </c>
      <c r="AN905" s="27">
        <f t="shared" si="316"/>
        <v>4.6415070170726727E-3</v>
      </c>
      <c r="AO905" s="27">
        <f t="shared" si="316"/>
        <v>4.6461675491862534E-3</v>
      </c>
      <c r="AP905" s="27">
        <f t="shared" si="316"/>
        <v>4.6511906117678676E-3</v>
      </c>
      <c r="AQ905" s="27">
        <f t="shared" si="316"/>
        <v>4.6565909141927618E-3</v>
      </c>
      <c r="AR905" s="27">
        <f t="shared" si="316"/>
        <v>4.6623652909472532E-3</v>
      </c>
      <c r="AS905" s="27">
        <f t="shared" si="316"/>
        <v>4.6649083535143842E-3</v>
      </c>
      <c r="AT905" s="27">
        <f t="shared" si="316"/>
        <v>4.6664367174679752E-3</v>
      </c>
      <c r="AU905" s="27">
        <f t="shared" si="316"/>
        <v>4.6679770682306323E-3</v>
      </c>
      <c r="AV905" s="27">
        <f t="shared" si="316"/>
        <v>4.6697695871623975E-3</v>
      </c>
      <c r="AW905" s="27">
        <f t="shared" si="316"/>
        <v>4.6717046078673255E-3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3.7289748230975848E-3</v>
      </c>
      <c r="T906" s="27">
        <f t="shared" si="317"/>
        <v>3.7345854291780068E-3</v>
      </c>
      <c r="U906" s="27">
        <f t="shared" si="317"/>
        <v>3.7408224094923528E-3</v>
      </c>
      <c r="V906" s="27">
        <f t="shared" si="317"/>
        <v>3.7478517239545078E-3</v>
      </c>
      <c r="W906" s="27">
        <f t="shared" si="317"/>
        <v>3.755754918246115E-3</v>
      </c>
      <c r="X906" s="27">
        <f t="shared" si="317"/>
        <v>3.7645129339852093E-3</v>
      </c>
      <c r="Y906" s="27">
        <f t="shared" si="317"/>
        <v>3.7698975446834454E-3</v>
      </c>
      <c r="Z906" s="27">
        <f t="shared" si="317"/>
        <v>3.7760059971723601E-3</v>
      </c>
      <c r="AA906" s="27">
        <f t="shared" si="317"/>
        <v>3.7827830542155757E-3</v>
      </c>
      <c r="AB906" s="27">
        <f t="shared" si="317"/>
        <v>3.7901868503629212E-3</v>
      </c>
      <c r="AC906" s="27">
        <f t="shared" si="317"/>
        <v>3.7981531197804411E-3</v>
      </c>
      <c r="AD906" s="27">
        <f t="shared" si="317"/>
        <v>3.8034636910725143E-3</v>
      </c>
      <c r="AE906" s="27">
        <f t="shared" si="317"/>
        <v>3.8093156325282552E-3</v>
      </c>
      <c r="AF906" s="27">
        <f t="shared" si="317"/>
        <v>3.8156886652517962E-3</v>
      </c>
      <c r="AG906" s="27">
        <f t="shared" si="317"/>
        <v>3.8226560195115172E-3</v>
      </c>
      <c r="AH906" s="27">
        <f t="shared" si="317"/>
        <v>3.8299936242918819E-3</v>
      </c>
      <c r="AI906" s="27">
        <f t="shared" si="317"/>
        <v>3.8346663178555475E-3</v>
      </c>
      <c r="AJ906" s="27">
        <f t="shared" si="317"/>
        <v>3.8398220423680111E-3</v>
      </c>
      <c r="AK906" s="27">
        <f t="shared" si="317"/>
        <v>3.8452681052176816E-3</v>
      </c>
      <c r="AL906" s="27">
        <f t="shared" si="317"/>
        <v>3.8510851529999311E-3</v>
      </c>
      <c r="AM906" s="27">
        <f t="shared" si="317"/>
        <v>3.8572453022340698E-3</v>
      </c>
      <c r="AN906" s="27">
        <f t="shared" si="317"/>
        <v>3.8608984743299644E-3</v>
      </c>
      <c r="AO906" s="27">
        <f t="shared" si="317"/>
        <v>3.8647751982605109E-3</v>
      </c>
      <c r="AP906" s="27">
        <f t="shared" si="317"/>
        <v>3.8689534822933655E-3</v>
      </c>
      <c r="AQ906" s="27">
        <f t="shared" si="317"/>
        <v>3.8734455619813856E-3</v>
      </c>
      <c r="AR906" s="27">
        <f t="shared" si="317"/>
        <v>3.8782488041869062E-3</v>
      </c>
      <c r="AS906" s="27">
        <f t="shared" si="317"/>
        <v>3.8803641745503359E-3</v>
      </c>
      <c r="AT906" s="27">
        <f t="shared" si="317"/>
        <v>3.8816354982895724E-3</v>
      </c>
      <c r="AU906" s="27">
        <f t="shared" si="317"/>
        <v>3.8829167928966031E-3</v>
      </c>
      <c r="AV906" s="27">
        <f t="shared" si="317"/>
        <v>3.8844078460358979E-3</v>
      </c>
      <c r="AW906" s="27">
        <f t="shared" si="317"/>
        <v>3.8860174350034411E-3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5.4322987485311551E-4</v>
      </c>
      <c r="L907" s="27">
        <f t="shared" si="318"/>
        <v>5.4464201031358161E-4</v>
      </c>
      <c r="M907" s="27">
        <f t="shared" si="318"/>
        <v>5.4659000127818633E-4</v>
      </c>
      <c r="N907" s="27">
        <f t="shared" si="318"/>
        <v>5.4896316873921192E-4</v>
      </c>
      <c r="O907" s="27">
        <f t="shared" si="318"/>
        <v>5.5175812793145673E-4</v>
      </c>
      <c r="P907" s="27">
        <f t="shared" si="318"/>
        <v>5.5495786726734487E-4</v>
      </c>
      <c r="Q907" s="27">
        <f t="shared" si="318"/>
        <v>5.5840147541839707E-4</v>
      </c>
      <c r="R907" s="27">
        <f t="shared" si="318"/>
        <v>5.620753208024884E-4</v>
      </c>
      <c r="S907" s="27">
        <f t="shared" si="318"/>
        <v>5.6540708222041177E-4</v>
      </c>
      <c r="T907" s="27">
        <f t="shared" si="318"/>
        <v>5.6703451796367857E-4</v>
      </c>
      <c r="U907" s="27">
        <f t="shared" si="318"/>
        <v>5.6875902125281142E-4</v>
      </c>
      <c r="V907" s="27">
        <f t="shared" si="318"/>
        <v>5.7062145320981202E-4</v>
      </c>
      <c r="W907" s="27">
        <f t="shared" si="318"/>
        <v>5.7264263424993431E-4</v>
      </c>
      <c r="X907" s="27">
        <f t="shared" si="318"/>
        <v>5.7481997628860461E-4</v>
      </c>
      <c r="Y907" s="27">
        <f t="shared" si="318"/>
        <v>5.7619508147860592E-4</v>
      </c>
      <c r="Z907" s="27">
        <f t="shared" si="318"/>
        <v>5.7770373840752148E-4</v>
      </c>
      <c r="AA907" s="27">
        <f t="shared" si="318"/>
        <v>5.793345579171859E-4</v>
      </c>
      <c r="AB907" s="27">
        <f t="shared" si="318"/>
        <v>5.8107910018373368E-4</v>
      </c>
      <c r="AC907" s="27">
        <f t="shared" si="318"/>
        <v>5.8292381082324085E-4</v>
      </c>
      <c r="AD907" s="27">
        <f t="shared" si="318"/>
        <v>5.84146805418094E-4</v>
      </c>
      <c r="AE907" s="27">
        <f t="shared" si="318"/>
        <v>5.8546978628344225E-4</v>
      </c>
      <c r="AF907" s="27">
        <f t="shared" si="318"/>
        <v>5.868887967513984E-4</v>
      </c>
      <c r="AG907" s="27">
        <f t="shared" si="318"/>
        <v>5.8842070274036111E-4</v>
      </c>
      <c r="AH907" s="27">
        <f t="shared" si="318"/>
        <v>5.9001592469927011E-4</v>
      </c>
      <c r="AI907" s="27">
        <f t="shared" si="318"/>
        <v>5.9100005640467634E-4</v>
      </c>
      <c r="AJ907" s="27">
        <f t="shared" si="318"/>
        <v>5.9207612635205867E-4</v>
      </c>
      <c r="AK907" s="27">
        <f t="shared" si="318"/>
        <v>5.9320167613261812E-4</v>
      </c>
      <c r="AL907" s="27">
        <f t="shared" si="318"/>
        <v>5.9439496284276454E-4</v>
      </c>
      <c r="AM907" s="27">
        <f t="shared" si="318"/>
        <v>5.9565010910208878E-4</v>
      </c>
      <c r="AN907" s="27">
        <f t="shared" si="318"/>
        <v>5.9633931391522366E-4</v>
      </c>
      <c r="AO907" s="27">
        <f t="shared" si="318"/>
        <v>5.9706677218228225E-4</v>
      </c>
      <c r="AP907" s="27">
        <f t="shared" si="318"/>
        <v>5.9784990336629216E-4</v>
      </c>
      <c r="AQ907" s="27">
        <f t="shared" si="318"/>
        <v>5.9869155998021925E-4</v>
      </c>
      <c r="AR907" s="27">
        <f t="shared" si="318"/>
        <v>5.9959129676664838E-4</v>
      </c>
      <c r="AS907" s="27">
        <f t="shared" si="318"/>
        <v>5.9989391616373721E-4</v>
      </c>
      <c r="AT907" s="27">
        <f t="shared" si="318"/>
        <v>6.0000495126574663E-4</v>
      </c>
      <c r="AU907" s="27">
        <f t="shared" si="318"/>
        <v>6.0011165491844658E-4</v>
      </c>
      <c r="AV907" s="27">
        <f t="shared" si="318"/>
        <v>6.0025778344359828E-4</v>
      </c>
      <c r="AW907" s="27">
        <f t="shared" si="318"/>
        <v>6.0042361794918314E-4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6.6992563985089938E-3</v>
      </c>
      <c r="L908" s="27">
        <f t="shared" si="319"/>
        <v>6.716671231449923E-3</v>
      </c>
      <c r="M908" s="27">
        <f t="shared" si="319"/>
        <v>6.7406943780734287E-3</v>
      </c>
      <c r="N908" s="27">
        <f t="shared" si="319"/>
        <v>6.769960915195136E-3</v>
      </c>
      <c r="O908" s="27">
        <f t="shared" si="319"/>
        <v>6.8044291009834827E-3</v>
      </c>
      <c r="P908" s="27">
        <f t="shared" si="319"/>
        <v>6.8438891439814974E-3</v>
      </c>
      <c r="Q908" s="27">
        <f t="shared" si="319"/>
        <v>6.8863566425632549E-3</v>
      </c>
      <c r="R908" s="27">
        <f t="shared" si="319"/>
        <v>6.9316634884048281E-3</v>
      </c>
      <c r="S908" s="27">
        <f t="shared" si="319"/>
        <v>6.9727516630994982E-3</v>
      </c>
      <c r="T908" s="27">
        <f t="shared" si="319"/>
        <v>6.9928216368269E-3</v>
      </c>
      <c r="U908" s="27">
        <f t="shared" si="319"/>
        <v>7.0140886735433504E-3</v>
      </c>
      <c r="V908" s="27">
        <f t="shared" si="319"/>
        <v>7.0370566835558646E-3</v>
      </c>
      <c r="W908" s="27">
        <f t="shared" si="319"/>
        <v>7.061982429805087E-3</v>
      </c>
      <c r="X908" s="27">
        <f t="shared" si="319"/>
        <v>7.0888339953384602E-3</v>
      </c>
      <c r="Y908" s="27">
        <f t="shared" si="319"/>
        <v>7.1057921610601614E-3</v>
      </c>
      <c r="Z908" s="27">
        <f t="shared" si="319"/>
        <v>7.1243973226170904E-3</v>
      </c>
      <c r="AA908" s="27">
        <f t="shared" si="319"/>
        <v>7.1445090258585361E-3</v>
      </c>
      <c r="AB908" s="27">
        <f t="shared" si="319"/>
        <v>7.1660231886147702E-3</v>
      </c>
      <c r="AC908" s="27">
        <f t="shared" si="319"/>
        <v>7.1887726545907674E-3</v>
      </c>
      <c r="AD908" s="27">
        <f t="shared" si="319"/>
        <v>7.203854951688524E-3</v>
      </c>
      <c r="AE908" s="27">
        <f t="shared" si="319"/>
        <v>7.2201703062696491E-3</v>
      </c>
      <c r="AF908" s="27">
        <f t="shared" si="319"/>
        <v>7.2376699236454027E-3</v>
      </c>
      <c r="AG908" s="27">
        <f t="shared" si="319"/>
        <v>7.2565617988414174E-3</v>
      </c>
      <c r="AH908" s="27">
        <f t="shared" si="319"/>
        <v>7.2762345035470499E-3</v>
      </c>
      <c r="AI908" s="27">
        <f t="shared" si="319"/>
        <v>7.2883710794785584E-3</v>
      </c>
      <c r="AJ908" s="27">
        <f t="shared" si="319"/>
        <v>7.3016414624489231E-3</v>
      </c>
      <c r="AK908" s="27">
        <f t="shared" si="319"/>
        <v>7.3155220439822801E-3</v>
      </c>
      <c r="AL908" s="27">
        <f t="shared" si="319"/>
        <v>7.3302379754843251E-3</v>
      </c>
      <c r="AM908" s="27">
        <f t="shared" si="319"/>
        <v>7.345716775524762E-3</v>
      </c>
      <c r="AN908" s="27">
        <f t="shared" si="319"/>
        <v>7.3542162339824248E-3</v>
      </c>
      <c r="AO908" s="27">
        <f t="shared" si="319"/>
        <v>7.3631874442855383E-3</v>
      </c>
      <c r="AP908" s="27">
        <f t="shared" si="319"/>
        <v>7.3728452279204493E-3</v>
      </c>
      <c r="AQ908" s="27">
        <f t="shared" si="319"/>
        <v>7.3832247628415025E-3</v>
      </c>
      <c r="AR908" s="27">
        <f t="shared" si="319"/>
        <v>7.3943205580149366E-3</v>
      </c>
      <c r="AS908" s="27">
        <f t="shared" si="319"/>
        <v>7.3980525415197253E-3</v>
      </c>
      <c r="AT908" s="27">
        <f t="shared" si="319"/>
        <v>7.3994218561543382E-3</v>
      </c>
      <c r="AU908" s="27">
        <f t="shared" si="319"/>
        <v>7.4007377541952706E-3</v>
      </c>
      <c r="AV908" s="27">
        <f t="shared" si="319"/>
        <v>7.402539850328866E-3</v>
      </c>
      <c r="AW908" s="27">
        <f t="shared" si="319"/>
        <v>7.4045849658942297E-3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2.6729002214214585E-2</v>
      </c>
      <c r="M911" s="27">
        <f t="shared" si="322"/>
        <v>2.6740992333189318E-2</v>
      </c>
      <c r="N911" s="27">
        <f t="shared" si="322"/>
        <v>2.6495489531984443E-2</v>
      </c>
      <c r="O911" s="27">
        <f t="shared" si="322"/>
        <v>2.609452683304701E-2</v>
      </c>
      <c r="P911" s="27">
        <f t="shared" si="322"/>
        <v>2.5544514050244028E-2</v>
      </c>
      <c r="Q911" s="27">
        <f t="shared" si="322"/>
        <v>2.5145143775072754E-2</v>
      </c>
      <c r="R911" s="27">
        <f t="shared" si="322"/>
        <v>2.4781112413324518E-2</v>
      </c>
      <c r="S911" s="27">
        <f t="shared" si="322"/>
        <v>2.1880479511974839E-2</v>
      </c>
      <c r="T911" s="27">
        <f t="shared" si="322"/>
        <v>2.2157176233354871E-2</v>
      </c>
      <c r="U911" s="27">
        <f t="shared" si="322"/>
        <v>2.2121902898777659E-2</v>
      </c>
      <c r="V911" s="27">
        <f t="shared" si="322"/>
        <v>2.2012548787333792E-2</v>
      </c>
      <c r="W911" s="27">
        <f t="shared" si="322"/>
        <v>2.1961582225571961E-2</v>
      </c>
      <c r="X911" s="27">
        <f t="shared" si="322"/>
        <v>2.1989455688781814E-2</v>
      </c>
      <c r="Y911" s="27">
        <f t="shared" si="322"/>
        <v>2.2059184434067524E-2</v>
      </c>
      <c r="Z911" s="27">
        <f t="shared" si="322"/>
        <v>2.2189076744054705E-2</v>
      </c>
      <c r="AA911" s="27">
        <f t="shared" si="322"/>
        <v>2.2354932911608817E-2</v>
      </c>
      <c r="AB911" s="27">
        <f t="shared" si="322"/>
        <v>2.2543206182629286E-2</v>
      </c>
      <c r="AC911" s="27">
        <f t="shared" si="322"/>
        <v>2.2718361707734662E-2</v>
      </c>
      <c r="AD911" s="27">
        <f t="shared" si="322"/>
        <v>2.3020347598077539E-2</v>
      </c>
      <c r="AE911" s="27">
        <f t="shared" si="322"/>
        <v>2.3354103133938115E-2</v>
      </c>
      <c r="AF911" s="27">
        <f t="shared" si="322"/>
        <v>2.371825576874538E-2</v>
      </c>
      <c r="AG911" s="27">
        <f t="shared" si="322"/>
        <v>2.4189134778027799E-2</v>
      </c>
      <c r="AH911" s="27">
        <f t="shared" si="322"/>
        <v>2.4589005635902859E-2</v>
      </c>
      <c r="AI911" s="27">
        <f t="shared" si="322"/>
        <v>2.5040506952968489E-2</v>
      </c>
      <c r="AJ911" s="27">
        <f t="shared" si="322"/>
        <v>2.5558770959666043E-2</v>
      </c>
      <c r="AK911" s="27">
        <f t="shared" si="322"/>
        <v>2.5998066125161857E-2</v>
      </c>
      <c r="AL911" s="27">
        <f t="shared" si="322"/>
        <v>2.6435110118439676E-2</v>
      </c>
      <c r="AM911" s="27">
        <f t="shared" si="322"/>
        <v>2.6857367489303636E-2</v>
      </c>
      <c r="AN911" s="27">
        <f t="shared" si="322"/>
        <v>2.7347857914930294E-2</v>
      </c>
      <c r="AO911" s="27">
        <f t="shared" si="322"/>
        <v>2.7761887760397373E-2</v>
      </c>
      <c r="AP911" s="27">
        <f t="shared" si="322"/>
        <v>2.8167703132600332E-2</v>
      </c>
      <c r="AQ911" s="27">
        <f t="shared" si="322"/>
        <v>2.8581117639726164E-2</v>
      </c>
      <c r="AR911" s="27">
        <f t="shared" si="322"/>
        <v>2.9005853032834639E-2</v>
      </c>
      <c r="AS911" s="27">
        <f t="shared" si="322"/>
        <v>2.9431025586438758E-2</v>
      </c>
      <c r="AT911" s="27">
        <f t="shared" si="322"/>
        <v>2.9082103991450552E-2</v>
      </c>
      <c r="AU911" s="27">
        <f t="shared" si="322"/>
        <v>2.8584700910699923E-2</v>
      </c>
      <c r="AV911" s="27">
        <f t="shared" si="322"/>
        <v>2.8085546854150392E-2</v>
      </c>
      <c r="AW911" s="27">
        <f t="shared" si="322"/>
        <v>2.7528749363619823E-2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3.9947810410006996E-3</v>
      </c>
      <c r="M912" s="27">
        <f t="shared" si="323"/>
        <v>3.9965730233416695E-3</v>
      </c>
      <c r="N912" s="27">
        <f t="shared" si="323"/>
        <v>3.9598814204188995E-3</v>
      </c>
      <c r="O912" s="27">
        <f t="shared" si="323"/>
        <v>3.8999555700251309E-3</v>
      </c>
      <c r="P912" s="27">
        <f t="shared" si="323"/>
        <v>3.8177534504158584E-3</v>
      </c>
      <c r="Q912" s="27">
        <f t="shared" si="323"/>
        <v>3.7580655955978047E-3</v>
      </c>
      <c r="R912" s="27">
        <f t="shared" si="323"/>
        <v>3.7036593154610876E-3</v>
      </c>
      <c r="S912" s="27">
        <f t="shared" si="323"/>
        <v>3.2701454405940208E-3</v>
      </c>
      <c r="T912" s="27">
        <f t="shared" si="323"/>
        <v>3.3114991285400747E-3</v>
      </c>
      <c r="U912" s="27">
        <f t="shared" si="323"/>
        <v>3.3062273549402735E-3</v>
      </c>
      <c r="V912" s="27">
        <f t="shared" si="323"/>
        <v>3.2898838443351855E-3</v>
      </c>
      <c r="W912" s="27">
        <f t="shared" si="323"/>
        <v>3.2822666406319028E-3</v>
      </c>
      <c r="X912" s="27">
        <f t="shared" si="323"/>
        <v>3.2864324670060186E-3</v>
      </c>
      <c r="Y912" s="27">
        <f t="shared" si="323"/>
        <v>3.2968537714545615E-3</v>
      </c>
      <c r="Z912" s="27">
        <f t="shared" si="323"/>
        <v>3.316266816997752E-3</v>
      </c>
      <c r="AA912" s="27">
        <f t="shared" si="323"/>
        <v>3.3410548382028925E-3</v>
      </c>
      <c r="AB912" s="27">
        <f t="shared" si="323"/>
        <v>3.3691932059418794E-3</v>
      </c>
      <c r="AC912" s="27">
        <f t="shared" si="323"/>
        <v>3.3953710619392626E-3</v>
      </c>
      <c r="AD912" s="27">
        <f t="shared" si="323"/>
        <v>3.440504340754658E-3</v>
      </c>
      <c r="AE912" s="27">
        <f t="shared" si="323"/>
        <v>3.4903857495816515E-3</v>
      </c>
      <c r="AF912" s="27">
        <f t="shared" si="323"/>
        <v>3.5448101545744008E-3</v>
      </c>
      <c r="AG912" s="27">
        <f t="shared" si="323"/>
        <v>3.615185341938719E-3</v>
      </c>
      <c r="AH912" s="27">
        <f t="shared" si="323"/>
        <v>3.6749480113075911E-3</v>
      </c>
      <c r="AI912" s="27">
        <f t="shared" si="323"/>
        <v>3.7424271071206574E-3</v>
      </c>
      <c r="AJ912" s="27">
        <f t="shared" si="323"/>
        <v>3.8198842157547912E-3</v>
      </c>
      <c r="AK912" s="27">
        <f t="shared" si="323"/>
        <v>3.8855390420914327E-3</v>
      </c>
      <c r="AL912" s="27">
        <f t="shared" si="323"/>
        <v>3.950857419651406E-3</v>
      </c>
      <c r="AM912" s="27">
        <f t="shared" si="323"/>
        <v>4.0139658636565885E-3</v>
      </c>
      <c r="AN912" s="27">
        <f t="shared" si="323"/>
        <v>4.0872720737942696E-3</v>
      </c>
      <c r="AO912" s="27">
        <f t="shared" si="323"/>
        <v>4.149150873602246E-3</v>
      </c>
      <c r="AP912" s="27">
        <f t="shared" si="323"/>
        <v>4.2098019799185482E-3</v>
      </c>
      <c r="AQ912" s="27">
        <f t="shared" si="323"/>
        <v>4.2715888143804292E-3</v>
      </c>
      <c r="AR912" s="27">
        <f t="shared" si="323"/>
        <v>4.3350676110161437E-3</v>
      </c>
      <c r="AS912" s="27">
        <f t="shared" si="323"/>
        <v>4.3986117434412714E-3</v>
      </c>
      <c r="AT912" s="27">
        <f t="shared" si="323"/>
        <v>4.3464636923736064E-3</v>
      </c>
      <c r="AU912" s="27">
        <f t="shared" si="323"/>
        <v>4.272124351877714E-3</v>
      </c>
      <c r="AV912" s="27">
        <f t="shared" si="323"/>
        <v>4.1975233194238258E-3</v>
      </c>
      <c r="AW912" s="27">
        <f t="shared" si="323"/>
        <v>4.1143071918249676E-3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1.6726645268412749E-2</v>
      </c>
      <c r="L913" s="27">
        <f t="shared" si="324"/>
        <v>1.7066731126843742E-2</v>
      </c>
      <c r="M913" s="27">
        <f t="shared" si="324"/>
        <v>1.7464259263446445E-2</v>
      </c>
      <c r="N913" s="27">
        <f t="shared" si="324"/>
        <v>1.77694513935726E-2</v>
      </c>
      <c r="O913" s="27">
        <f t="shared" si="324"/>
        <v>1.8014444056791572E-2</v>
      </c>
      <c r="P913" s="27">
        <f t="shared" si="324"/>
        <v>1.8197780265539368E-2</v>
      </c>
      <c r="Q913" s="27">
        <f t="shared" si="324"/>
        <v>1.8432867891885713E-2</v>
      </c>
      <c r="R913" s="27">
        <f t="shared" si="324"/>
        <v>1.8677293946611211E-2</v>
      </c>
      <c r="S913" s="27">
        <f t="shared" si="324"/>
        <v>1.7845993431000365E-2</v>
      </c>
      <c r="T913" s="27">
        <f t="shared" si="324"/>
        <v>1.8290178782359352E-2</v>
      </c>
      <c r="U913" s="27">
        <f t="shared" si="324"/>
        <v>1.8604006628477995E-2</v>
      </c>
      <c r="V913" s="27">
        <f t="shared" si="324"/>
        <v>1.8885960915513943E-2</v>
      </c>
      <c r="W913" s="27">
        <f t="shared" si="324"/>
        <v>1.9195221496124446E-2</v>
      </c>
      <c r="X913" s="27">
        <f t="shared" si="324"/>
        <v>1.9543372703744517E-2</v>
      </c>
      <c r="Y913" s="27">
        <f t="shared" si="324"/>
        <v>1.9898482048221148E-2</v>
      </c>
      <c r="Z913" s="27">
        <f t="shared" si="324"/>
        <v>2.0287327925180291E-2</v>
      </c>
      <c r="AA913" s="27">
        <f t="shared" si="324"/>
        <v>2.0699779230193723E-2</v>
      </c>
      <c r="AB913" s="27">
        <f t="shared" si="324"/>
        <v>2.1130197399073566E-2</v>
      </c>
      <c r="AC913" s="27">
        <f t="shared" si="324"/>
        <v>2.156088170400108E-2</v>
      </c>
      <c r="AD913" s="27">
        <f t="shared" si="324"/>
        <v>2.205263690339446E-2</v>
      </c>
      <c r="AE913" s="27">
        <f t="shared" si="324"/>
        <v>2.257145142762864E-2</v>
      </c>
      <c r="AF913" s="27">
        <f t="shared" si="324"/>
        <v>2.3117850213097563E-2</v>
      </c>
      <c r="AG913" s="27">
        <f t="shared" si="324"/>
        <v>2.3736368343564129E-2</v>
      </c>
      <c r="AH913" s="27">
        <f t="shared" si="324"/>
        <v>2.4328143644126953E-2</v>
      </c>
      <c r="AI913" s="27">
        <f t="shared" si="324"/>
        <v>2.4950098354995447E-2</v>
      </c>
      <c r="AJ913" s="27">
        <f t="shared" si="324"/>
        <v>2.5626478140536261E-2</v>
      </c>
      <c r="AK913" s="27">
        <f t="shared" si="324"/>
        <v>2.6270775721860345E-2</v>
      </c>
      <c r="AL913" s="27">
        <f t="shared" si="324"/>
        <v>2.6928478044535919E-2</v>
      </c>
      <c r="AM913" s="27">
        <f t="shared" si="324"/>
        <v>2.7591927758153049E-2</v>
      </c>
      <c r="AN913" s="27">
        <f t="shared" si="324"/>
        <v>2.8302133162204045E-2</v>
      </c>
      <c r="AO913" s="27">
        <f t="shared" si="324"/>
        <v>2.8978996526657606E-2</v>
      </c>
      <c r="AP913" s="27">
        <f t="shared" si="324"/>
        <v>2.9666000364759599E-2</v>
      </c>
      <c r="AQ913" s="27">
        <f t="shared" si="324"/>
        <v>3.0374094636708027E-2</v>
      </c>
      <c r="AR913" s="27">
        <f t="shared" si="324"/>
        <v>3.1106612327043159E-2</v>
      </c>
      <c r="AS913" s="27">
        <f t="shared" si="324"/>
        <v>3.1843779401927626E-2</v>
      </c>
      <c r="AT913" s="27">
        <f t="shared" si="324"/>
        <v>3.2038734235922399E-2</v>
      </c>
      <c r="AU913" s="27">
        <f t="shared" si="324"/>
        <v>3.2121782698094313E-2</v>
      </c>
      <c r="AV913" s="27">
        <f t="shared" si="324"/>
        <v>3.2196953702536175E-2</v>
      </c>
      <c r="AW913" s="27">
        <f t="shared" si="324"/>
        <v>3.2221365142401308E-2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7.7585797913229351E-2</v>
      </c>
      <c r="L914" s="27">
        <f t="shared" si="325"/>
        <v>7.8607464197542484E-2</v>
      </c>
      <c r="M914" s="27">
        <f t="shared" si="325"/>
        <v>8.0248553313821205E-2</v>
      </c>
      <c r="N914" s="27">
        <f t="shared" si="325"/>
        <v>8.0719757945382359E-2</v>
      </c>
      <c r="O914" s="27">
        <f t="shared" si="325"/>
        <v>8.0430818839717769E-2</v>
      </c>
      <c r="P914" s="27">
        <f t="shared" si="325"/>
        <v>7.9384810131347294E-2</v>
      </c>
      <c r="Q914" s="27">
        <f t="shared" si="325"/>
        <v>7.8944464359385638E-2</v>
      </c>
      <c r="R914" s="27">
        <f t="shared" si="325"/>
        <v>7.8604018955287361E-2</v>
      </c>
      <c r="S914" s="27">
        <f t="shared" si="325"/>
        <v>6.6259101712708143E-2</v>
      </c>
      <c r="T914" s="27">
        <f t="shared" si="325"/>
        <v>6.8883299906211906E-2</v>
      </c>
      <c r="U914" s="27">
        <f t="shared" si="325"/>
        <v>7.0028116503840471E-2</v>
      </c>
      <c r="V914" s="27">
        <f t="shared" si="325"/>
        <v>7.0801620718195415E-2</v>
      </c>
      <c r="W914" s="27">
        <f t="shared" si="325"/>
        <v>7.184918663209211E-2</v>
      </c>
      <c r="X914" s="27">
        <f t="shared" si="325"/>
        <v>7.3286712745822241E-2</v>
      </c>
      <c r="Y914" s="27">
        <f t="shared" si="325"/>
        <v>7.5008223864134499E-2</v>
      </c>
      <c r="Z914" s="27">
        <f t="shared" si="325"/>
        <v>7.7052862322542437E-2</v>
      </c>
      <c r="AA914" s="27">
        <f t="shared" si="325"/>
        <v>7.930760435715456E-2</v>
      </c>
      <c r="AB914" s="27">
        <f t="shared" si="325"/>
        <v>8.170950892950328E-2</v>
      </c>
      <c r="AC914" s="27">
        <f t="shared" si="325"/>
        <v>8.4074028695274361E-2</v>
      </c>
      <c r="AD914" s="27">
        <f t="shared" si="325"/>
        <v>8.7213018718342278E-2</v>
      </c>
      <c r="AE914" s="27">
        <f t="shared" si="325"/>
        <v>9.0579194729692017E-2</v>
      </c>
      <c r="AF914" s="27">
        <f t="shared" si="325"/>
        <v>9.4173498616095905E-2</v>
      </c>
      <c r="AG914" s="27">
        <f t="shared" si="325"/>
        <v>9.8435430249938838E-2</v>
      </c>
      <c r="AH914" s="27">
        <f t="shared" si="325"/>
        <v>0.10237369040380326</v>
      </c>
      <c r="AI914" s="27">
        <f t="shared" si="325"/>
        <v>0.10673409977895588</v>
      </c>
      <c r="AJ914" s="27">
        <f t="shared" si="325"/>
        <v>0.11157065419328152</v>
      </c>
      <c r="AK914" s="27">
        <f t="shared" si="325"/>
        <v>0.11603521591266473</v>
      </c>
      <c r="AL914" s="27">
        <f t="shared" si="325"/>
        <v>0.12057416862501522</v>
      </c>
      <c r="AM914" s="27">
        <f t="shared" si="325"/>
        <v>0.12511327955312401</v>
      </c>
      <c r="AN914" s="27">
        <f t="shared" si="325"/>
        <v>0.13020880110613473</v>
      </c>
      <c r="AO914" s="27">
        <f t="shared" si="325"/>
        <v>0.13493081320717418</v>
      </c>
      <c r="AP914" s="27">
        <f t="shared" si="325"/>
        <v>0.13969598968791935</v>
      </c>
      <c r="AQ914" s="27">
        <f t="shared" si="325"/>
        <v>0.14460664392099515</v>
      </c>
      <c r="AR914" s="27">
        <f t="shared" si="325"/>
        <v>0.1496918428470268</v>
      </c>
      <c r="AS914" s="27">
        <f t="shared" si="325"/>
        <v>0.15493069239798449</v>
      </c>
      <c r="AT914" s="27">
        <f t="shared" si="325"/>
        <v>0.15512169139431425</v>
      </c>
      <c r="AU914" s="27">
        <f t="shared" si="325"/>
        <v>0.1542891540660751</v>
      </c>
      <c r="AV914" s="27">
        <f t="shared" si="325"/>
        <v>0.15339716595782951</v>
      </c>
      <c r="AW914" s="27">
        <f t="shared" si="325"/>
        <v>0.15205748870156399</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72.649957574793405</v>
      </c>
      <c r="M916" s="27">
        <f t="shared" si="327"/>
        <v>73.223011790998029</v>
      </c>
      <c r="N916" s="27">
        <f t="shared" si="327"/>
        <v>73.591260167761035</v>
      </c>
      <c r="O916" s="27">
        <f t="shared" si="327"/>
        <v>73.83596289834658</v>
      </c>
      <c r="P916" s="27">
        <f t="shared" si="327"/>
        <v>73.954711561483919</v>
      </c>
      <c r="Q916" s="27">
        <f t="shared" si="327"/>
        <v>74.217071552078707</v>
      </c>
      <c r="R916" s="27">
        <f t="shared" si="327"/>
        <v>74.518042528471327</v>
      </c>
      <c r="S916" s="27">
        <f t="shared" si="327"/>
        <v>72.278058710529962</v>
      </c>
      <c r="T916" s="27">
        <f t="shared" si="327"/>
        <v>73.03807438085822</v>
      </c>
      <c r="U916" s="27">
        <f t="shared" si="327"/>
        <v>73.497473218529493</v>
      </c>
      <c r="V916" s="27">
        <f t="shared" si="327"/>
        <v>73.890719483899275</v>
      </c>
      <c r="W916" s="27">
        <f t="shared" si="327"/>
        <v>74.35576712485107</v>
      </c>
      <c r="X916" s="27">
        <f t="shared" si="327"/>
        <v>74.917744782883318</v>
      </c>
      <c r="Y916" s="27">
        <f t="shared" si="327"/>
        <v>75.480712739066789</v>
      </c>
      <c r="Z916" s="27">
        <f t="shared" si="327"/>
        <v>76.125654659254948</v>
      </c>
      <c r="AA916" s="27">
        <f t="shared" si="327"/>
        <v>76.828014535774486</v>
      </c>
      <c r="AB916" s="27">
        <f t="shared" si="327"/>
        <v>77.573956139531504</v>
      </c>
      <c r="AC916" s="27">
        <f t="shared" si="327"/>
        <v>78.322735662916926</v>
      </c>
      <c r="AD916" s="27">
        <f t="shared" si="327"/>
        <v>79.194074749361434</v>
      </c>
      <c r="AE916" s="27">
        <f t="shared" si="327"/>
        <v>80.126442167423448</v>
      </c>
      <c r="AF916" s="27">
        <f t="shared" si="327"/>
        <v>81.120126702839158</v>
      </c>
      <c r="AG916" s="27">
        <f t="shared" si="327"/>
        <v>82.27309418252193</v>
      </c>
      <c r="AH916" s="27">
        <f t="shared" si="327"/>
        <v>83.364917403720654</v>
      </c>
      <c r="AI916" s="27">
        <f t="shared" si="327"/>
        <v>84.505835771801443</v>
      </c>
      <c r="AJ916" s="27">
        <f t="shared" si="327"/>
        <v>85.763860794320209</v>
      </c>
      <c r="AK916" s="27">
        <f t="shared" si="327"/>
        <v>86.948675793670645</v>
      </c>
      <c r="AL916" s="27">
        <f t="shared" si="327"/>
        <v>88.160099286554015</v>
      </c>
      <c r="AM916" s="27">
        <f t="shared" si="327"/>
        <v>89.381233327434984</v>
      </c>
      <c r="AN916" s="27">
        <f t="shared" si="327"/>
        <v>90.68593626031128</v>
      </c>
      <c r="AO916" s="27">
        <f t="shared" si="327"/>
        <v>91.915255719311389</v>
      </c>
      <c r="AP916" s="27">
        <f t="shared" si="327"/>
        <v>93.16331596497902</v>
      </c>
      <c r="AQ916" s="27">
        <f t="shared" si="327"/>
        <v>94.453368156139248</v>
      </c>
      <c r="AR916" s="27">
        <f t="shared" si="327"/>
        <v>95.792123906177778</v>
      </c>
      <c r="AS916" s="27">
        <f t="shared" si="327"/>
        <v>97.122266652191996</v>
      </c>
      <c r="AT916" s="27">
        <f t="shared" si="327"/>
        <v>97.29964611165525</v>
      </c>
      <c r="AU916" s="27">
        <f t="shared" si="327"/>
        <v>97.244022841937863</v>
      </c>
      <c r="AV916" s="27">
        <f t="shared" si="327"/>
        <v>97.176505023013036</v>
      </c>
      <c r="AW916" s="27">
        <f t="shared" si="327"/>
        <v>97.007011814031102</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58.1066387636453</v>
      </c>
      <c r="M917" s="27">
        <f t="shared" si="328"/>
        <v>58.564977012483297</v>
      </c>
      <c r="N917" s="27">
        <f t="shared" si="328"/>
        <v>58.859508160444918</v>
      </c>
      <c r="O917" s="27">
        <f t="shared" si="328"/>
        <v>59.055225455337663</v>
      </c>
      <c r="P917" s="27">
        <f t="shared" si="328"/>
        <v>59.150202601958618</v>
      </c>
      <c r="Q917" s="27">
        <f t="shared" si="328"/>
        <v>59.360042465716688</v>
      </c>
      <c r="R917" s="27">
        <f t="shared" si="328"/>
        <v>59.600764035107616</v>
      </c>
      <c r="S917" s="27">
        <f t="shared" si="328"/>
        <v>57.809187895348245</v>
      </c>
      <c r="T917" s="27">
        <f t="shared" si="328"/>
        <v>58.417061010277578</v>
      </c>
      <c r="U917" s="27">
        <f t="shared" si="328"/>
        <v>58.784495805838496</v>
      </c>
      <c r="V917" s="27">
        <f t="shared" si="328"/>
        <v>59.099020678939354</v>
      </c>
      <c r="W917" s="27">
        <f t="shared" si="328"/>
        <v>59.470973480878037</v>
      </c>
      <c r="X917" s="27">
        <f t="shared" si="328"/>
        <v>59.920452515121127</v>
      </c>
      <c r="Y917" s="27">
        <f t="shared" si="328"/>
        <v>60.37072360621962</v>
      </c>
      <c r="Z917" s="27">
        <f t="shared" si="328"/>
        <v>60.886558830780118</v>
      </c>
      <c r="AA917" s="27">
        <f t="shared" si="327"/>
        <v>61.448317887349177</v>
      </c>
      <c r="AB917" s="27">
        <f t="shared" si="327"/>
        <v>62.044934330843475</v>
      </c>
      <c r="AC917" s="27">
        <f t="shared" si="327"/>
        <v>62.643820589437333</v>
      </c>
      <c r="AD917" s="27">
        <f t="shared" si="327"/>
        <v>63.340732015497736</v>
      </c>
      <c r="AE917" s="27">
        <f t="shared" si="327"/>
        <v>64.086454911489056</v>
      </c>
      <c r="AF917" s="27">
        <f t="shared" si="327"/>
        <v>64.881220253023869</v>
      </c>
      <c r="AG917" s="27">
        <f t="shared" si="327"/>
        <v>65.803382730258434</v>
      </c>
      <c r="AH917" s="27">
        <f t="shared" si="327"/>
        <v>66.676641017335072</v>
      </c>
      <c r="AI917" s="27">
        <f t="shared" si="327"/>
        <v>67.589166415641429</v>
      </c>
      <c r="AJ917" s="27">
        <f t="shared" si="327"/>
        <v>68.595355654828083</v>
      </c>
      <c r="AK917" s="27">
        <f t="shared" si="327"/>
        <v>69.542990305517719</v>
      </c>
      <c r="AL917" s="27">
        <f t="shared" si="327"/>
        <v>70.511906869829502</v>
      </c>
      <c r="AM917" s="27">
        <f t="shared" si="327"/>
        <v>71.488590091184619</v>
      </c>
      <c r="AN917" s="27">
        <f t="shared" si="327"/>
        <v>72.532113095812164</v>
      </c>
      <c r="AO917" s="27">
        <f t="shared" si="327"/>
        <v>73.515343150085755</v>
      </c>
      <c r="AP917" s="27">
        <f t="shared" si="327"/>
        <v>74.513562395783396</v>
      </c>
      <c r="AQ917" s="27">
        <f t="shared" si="327"/>
        <v>75.545367494648374</v>
      </c>
      <c r="AR917" s="27">
        <f t="shared" si="327"/>
        <v>76.616126506175064</v>
      </c>
      <c r="AS917" s="27">
        <f t="shared" si="327"/>
        <v>77.679996694497746</v>
      </c>
      <c r="AT917" s="27">
        <f t="shared" si="327"/>
        <v>77.821867722633058</v>
      </c>
      <c r="AU917" s="27">
        <f t="shared" si="327"/>
        <v>77.777379310688787</v>
      </c>
      <c r="AV917" s="27">
        <f t="shared" si="327"/>
        <v>77.723377441378204</v>
      </c>
      <c r="AW917" s="27">
        <f t="shared" si="327"/>
        <v>77.587813966932046</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26.272250579806308</v>
      </c>
      <c r="M918" s="27">
        <f t="shared" si="327"/>
        <v>26.479482964607669</v>
      </c>
      <c r="N918" s="27">
        <f t="shared" si="327"/>
        <v>26.61265184663991</v>
      </c>
      <c r="O918" s="27">
        <f t="shared" si="327"/>
        <v>26.701143177813606</v>
      </c>
      <c r="P918" s="27">
        <f t="shared" si="327"/>
        <v>26.744086005835896</v>
      </c>
      <c r="Q918" s="27">
        <f t="shared" si="327"/>
        <v>26.838962694620271</v>
      </c>
      <c r="R918" s="27">
        <f t="shared" si="327"/>
        <v>26.947802192577253</v>
      </c>
      <c r="S918" s="27">
        <f t="shared" si="327"/>
        <v>26.137761579696217</v>
      </c>
      <c r="T918" s="27">
        <f t="shared" si="327"/>
        <v>26.412604439926199</v>
      </c>
      <c r="U918" s="27">
        <f t="shared" si="327"/>
        <v>26.578735870449691</v>
      </c>
      <c r="V918" s="27">
        <f t="shared" si="327"/>
        <v>26.720944686094654</v>
      </c>
      <c r="W918" s="27">
        <f t="shared" si="327"/>
        <v>26.889118881407221</v>
      </c>
      <c r="X918" s="27">
        <f t="shared" si="327"/>
        <v>27.092345673891938</v>
      </c>
      <c r="Y918" s="27">
        <f t="shared" si="327"/>
        <v>27.295930585803653</v>
      </c>
      <c r="Z918" s="27">
        <f t="shared" si="327"/>
        <v>27.529159569029972</v>
      </c>
      <c r="AA918" s="27">
        <f t="shared" si="327"/>
        <v>27.783152486426044</v>
      </c>
      <c r="AB918" s="27">
        <f t="shared" si="327"/>
        <v>28.052905771713675</v>
      </c>
      <c r="AC918" s="27">
        <f t="shared" si="327"/>
        <v>28.323685327877314</v>
      </c>
      <c r="AD918" s="27">
        <f t="shared" si="327"/>
        <v>28.638785839745914</v>
      </c>
      <c r="AE918" s="27">
        <f t="shared" si="327"/>
        <v>28.975955898166863</v>
      </c>
      <c r="AF918" s="27">
        <f t="shared" si="327"/>
        <v>29.335299936115451</v>
      </c>
      <c r="AG918" s="27">
        <f t="shared" si="327"/>
        <v>29.752245128484059</v>
      </c>
      <c r="AH918" s="27">
        <f t="shared" si="327"/>
        <v>30.147078851912642</v>
      </c>
      <c r="AI918" s="27">
        <f t="shared" si="327"/>
        <v>30.559666749523767</v>
      </c>
      <c r="AJ918" s="27">
        <f t="shared" si="327"/>
        <v>31.014603679022368</v>
      </c>
      <c r="AK918" s="27">
        <f t="shared" si="327"/>
        <v>31.443065822604513</v>
      </c>
      <c r="AL918" s="27">
        <f t="shared" si="327"/>
        <v>31.881150339454091</v>
      </c>
      <c r="AM918" s="27">
        <f t="shared" si="327"/>
        <v>32.322746461248492</v>
      </c>
      <c r="AN918" s="27">
        <f t="shared" si="327"/>
        <v>32.794563424795179</v>
      </c>
      <c r="AO918" s="27">
        <f t="shared" si="327"/>
        <v>33.239119622040477</v>
      </c>
      <c r="AP918" s="27">
        <f t="shared" si="327"/>
        <v>33.690453010351376</v>
      </c>
      <c r="AQ918" s="27">
        <f t="shared" si="327"/>
        <v>34.156971857142132</v>
      </c>
      <c r="AR918" s="27">
        <f t="shared" si="327"/>
        <v>34.641103268973431</v>
      </c>
      <c r="AS918" s="27">
        <f t="shared" si="327"/>
        <v>35.122119978366818</v>
      </c>
      <c r="AT918" s="27">
        <f t="shared" si="327"/>
        <v>35.186265337322219</v>
      </c>
      <c r="AU918" s="27">
        <f t="shared" si="327"/>
        <v>35.166150411878817</v>
      </c>
      <c r="AV918" s="27">
        <f t="shared" si="327"/>
        <v>35.141734085749938</v>
      </c>
      <c r="AW918" s="27">
        <f t="shared" si="327"/>
        <v>35.080440614885013</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463.23498593143177</v>
      </c>
      <c r="L919" s="93">
        <f>IF('Net zero activities &amp; levers'!$C$12="Off",('Activity data'!AE8*EF!$H7)*kgtoGg,('Net zero Activity data'!AE8*EF!$H7)*kgtoGg)</f>
        <v>459.21749683621607</v>
      </c>
      <c r="M919" s="93">
        <f>IF('Net zero activities &amp; levers'!$C$12="Off",('Activity data'!AF8*EF!$H7)*kgtoGg,('Net zero Activity data'!AF8*EF!$H7)*kgtoGg)</f>
        <v>457.68816035731265</v>
      </c>
      <c r="N919" s="93">
        <f>IF('Net zero activities &amp; levers'!$C$12="Off",('Activity data'!AG8*EF!$H7)*kgtoGg,('Net zero Activity data'!AG8*EF!$H7)*kgtoGg)</f>
        <v>451.57633407663525</v>
      </c>
      <c r="O919" s="93">
        <f>IF('Net zero activities &amp; levers'!$C$12="Off",('Activity data'!AH8*EF!$H7)*kgtoGg,('Net zero Activity data'!AH8*EF!$H7)*kgtoGg)</f>
        <v>442.70486896910722</v>
      </c>
      <c r="P919" s="93">
        <f>IF('Net zero activities &amp; levers'!$C$12="Off",('Activity data'!AI8*EF!$H7)*kgtoGg,('Net zero Activity data'!AI8*EF!$H7)*kgtoGg)</f>
        <v>431.25721304480408</v>
      </c>
      <c r="Q919" s="93">
        <f>IF('Net zero activities &amp; levers'!$C$12="Off",('Activity data'!AJ8*EF!$H7)*kgtoGg,('Net zero Activity data'!AJ8*EF!$H7)*kgtoGg)</f>
        <v>422.22811200839209</v>
      </c>
      <c r="R919" s="93">
        <f>IF('Net zero activities &amp; levers'!$C$12="Off",('Activity data'!AK8*EF!$H7)*kgtoGg,('Net zero Activity data'!AK8*EF!$H7)*kgtoGg)</f>
        <v>413.68555596285597</v>
      </c>
      <c r="S919" s="93">
        <f>IF('Net zero activities &amp; levers'!$C$12="Off",('Activity data'!AL8*EF!$H7)*kgtoGg,('Net zero Activity data'!AL8*EF!$H7)*kgtoGg)</f>
        <v>363.92267022015108</v>
      </c>
      <c r="T919" s="93">
        <f>IF('Net zero activities &amp; levers'!$C$12="Off",('Activity data'!AM8*EF!$H7)*kgtoGg,('Net zero Activity data'!AM8*EF!$H7)*kgtoGg)</f>
        <v>369.83392374165419</v>
      </c>
      <c r="U919" s="93">
        <f>IF('Net zero activities &amp; levers'!$C$12="Off",('Activity data'!AN8*EF!$H7)*kgtoGg,('Net zero Activity data'!AN8*EF!$H7)*kgtoGg)</f>
        <v>370.62375552016323</v>
      </c>
      <c r="V919" s="93">
        <f>IF('Net zero activities &amp; levers'!$C$12="Off",('Activity data'!AO8*EF!$H7)*kgtoGg,('Net zero Activity data'!AO8*EF!$H7)*kgtoGg)</f>
        <v>370.14667890949841</v>
      </c>
      <c r="W919" s="93">
        <f>IF('Net zero activities &amp; levers'!$C$12="Off",('Activity data'!AP8*EF!$H7)*kgtoGg,('Net zero Activity data'!AP8*EF!$H7)*kgtoGg)</f>
        <v>370.56346091203341</v>
      </c>
      <c r="X919" s="93">
        <f>IF('Net zero activities &amp; levers'!$C$12="Off",('Activity data'!AQ8*EF!$H7)*kgtoGg,('Net zero Activity data'!AQ8*EF!$H7)*kgtoGg)</f>
        <v>372.21634714113918</v>
      </c>
      <c r="Y919" s="93">
        <f>IF('Net zero activities &amp; levers'!$C$12="Off",('Activity data'!AR8*EF!$H7)*kgtoGg,('Net zero Activity data'!AR8*EF!$H7)*kgtoGg)</f>
        <v>374.38063101893766</v>
      </c>
      <c r="Z919" s="93">
        <f>IF('Net zero activities &amp; levers'!$C$12="Off",('Activity data'!AS8*EF!$H7)*kgtoGg,('Net zero Activity data'!AS8*EF!$H7)*kgtoGg)</f>
        <v>377.49124923458203</v>
      </c>
      <c r="AA919" s="93">
        <f>IF('Net zero activities &amp; levers'!$C$12="Off",('Activity data'!AT8*EF!$H7)*kgtoGg,('Net zero Activity data'!AT8*EF!$H7)*kgtoGg)</f>
        <v>381.15640207994926</v>
      </c>
      <c r="AB919" s="93">
        <f>IF('Net zero activities &amp; levers'!$C$12="Off",('Activity data'!AU8*EF!$H7)*kgtoGg,('Net zero Activity data'!AU8*EF!$H7)*kgtoGg)</f>
        <v>385.15695535595285</v>
      </c>
      <c r="AC919" s="93">
        <f>IF('Net zero activities &amp; levers'!$C$12="Off",('Activity data'!AV8*EF!$H7)*kgtoGg,('Net zero Activity data'!AV8*EF!$H7)*kgtoGg)</f>
        <v>388.91047436804598</v>
      </c>
      <c r="AD919" s="93">
        <f>IF('Net zero activities &amp; levers'!$C$12="Off",('Activity data'!AW8*EF!$H7)*kgtoGg,('Net zero Activity data'!AW8*EF!$H7)*kgtoGg)</f>
        <v>391.31162286255994</v>
      </c>
      <c r="AE919" s="93">
        <f>IF('Net zero activities &amp; levers'!$C$12="Off",('Activity data'!AX8*EF!$H7)*kgtoGg,('Net zero Activity data'!AX8*EF!$H7)*kgtoGg)</f>
        <v>394.05176095805206</v>
      </c>
      <c r="AF919" s="93">
        <f>IF('Net zero activities &amp; levers'!$C$12="Off",('Activity data'!AY8*EF!$H7)*kgtoGg,('Net zero Activity data'!AY8*EF!$H7)*kgtoGg)</f>
        <v>397.09379636887275</v>
      </c>
      <c r="AG919" s="93">
        <f>IF('Net zero activities &amp; levers'!$C$12="Off",('Activity data'!AZ8*EF!$H7)*kgtoGg,('Net zero Activity data'!AZ8*EF!$H7)*kgtoGg)</f>
        <v>401.64025186980558</v>
      </c>
      <c r="AH919" s="93">
        <f>IF('Net zero activities &amp; levers'!$C$12="Off",('Activity data'!BA8*EF!$H7)*kgtoGg,('Net zero Activity data'!BA8*EF!$H7)*kgtoGg)</f>
        <v>404.832238788979</v>
      </c>
      <c r="AI919" s="93">
        <f>IF('Net zero activities &amp; levers'!$C$12="Off",('Activity data'!BB8*EF!$H7)*kgtoGg,('Net zero Activity data'!BB8*EF!$H7)*kgtoGg)</f>
        <v>408.53771720310334</v>
      </c>
      <c r="AJ919" s="93">
        <f>IF('Net zero activities &amp; levers'!$C$12="Off",('Activity data'!BC8*EF!$H7)*kgtoGg,('Net zero Activity data'!BC8*EF!$H7)*kgtoGg)</f>
        <v>413.04794623860931</v>
      </c>
      <c r="AK919" s="93">
        <f>IF('Net zero activities &amp; levers'!$C$12="Off",('Activity data'!BD8*EF!$H7)*kgtoGg,('Net zero Activity data'!BD8*EF!$H7)*kgtoGg)</f>
        <v>416.08516578752369</v>
      </c>
      <c r="AL919" s="93">
        <f>IF('Net zero activities &amp; levers'!$C$12="Off",('Activity data'!BE8*EF!$H7)*kgtoGg,('Net zero Activity data'!BE8*EF!$H7)*kgtoGg)</f>
        <v>418.84795237362164</v>
      </c>
      <c r="AM919" s="93">
        <f>IF('Net zero activities &amp; levers'!$C$12="Off",('Activity data'!BF8*EF!$H7)*kgtoGg,('Net zero Activity data'!BF8*EF!$H7)*kgtoGg)</f>
        <v>421.14259357497843</v>
      </c>
      <c r="AN919" s="93">
        <f>IF('Net zero activities &amp; levers'!$C$12="Off",('Activity data'!BG8*EF!$H7)*kgtoGg,('Net zero Activity data'!BG8*EF!$H7)*kgtoGg)</f>
        <v>426.30838613101645</v>
      </c>
      <c r="AO919" s="93">
        <f>IF('Net zero activities &amp; levers'!$C$12="Off",('Activity data'!BH8*EF!$H7)*kgtoGg,('Net zero Activity data'!BH8*EF!$H7)*kgtoGg)</f>
        <v>430.1806592294709</v>
      </c>
      <c r="AP919" s="93">
        <f>IF('Net zero activities &amp; levers'!$C$12="Off",('Activity data'!BI8*EF!$H7)*kgtoGg,('Net zero Activity data'!BI8*EF!$H7)*kgtoGg)</f>
        <v>433.78797029363898</v>
      </c>
      <c r="AQ919" s="93">
        <f>IF('Net zero activities &amp; levers'!$C$12="Off",('Activity data'!BJ8*EF!$H7)*kgtoGg,('Net zero Activity data'!BJ8*EF!$H7)*kgtoGg)</f>
        <v>437.36239072645054</v>
      </c>
      <c r="AR919" s="93">
        <f>IF('Net zero activities &amp; levers'!$C$12="Off",('Activity data'!BK8*EF!$H7)*kgtoGg,('Net zero Activity data'!BK8*EF!$H7)*kgtoGg)</f>
        <v>440.95299972318497</v>
      </c>
      <c r="AS919" s="93">
        <f>IF('Net zero activities &amp; levers'!$C$12="Off",('Activity data'!BL8*EF!$H7)*kgtoGg,('Net zero Activity data'!BL8*EF!$H7)*kgtoGg)</f>
        <v>444.33470477946031</v>
      </c>
      <c r="AT919" s="93">
        <f>IF('Net zero activities &amp; levers'!$C$12="Off",('Activity data'!BM8*EF!$H7)*kgtoGg,('Net zero Activity data'!BM8*EF!$H7)*kgtoGg)</f>
        <v>436.35857183281229</v>
      </c>
      <c r="AU919" s="93">
        <f>IF('Net zero activities &amp; levers'!$C$12="Off",('Activity data'!BN8*EF!$H7)*kgtoGg,('Net zero Activity data'!BN8*EF!$H7)*kgtoGg)</f>
        <v>426.23922485546348</v>
      </c>
      <c r="AV919" s="93">
        <f>IF('Net zero activities &amp; levers'!$C$12="Off",('Activity data'!BO8*EF!$H7)*kgtoGg,('Net zero Activity data'!BO8*EF!$H7)*kgtoGg)</f>
        <v>416.11707012490297</v>
      </c>
      <c r="AW919" s="93">
        <f>IF('Net zero activities &amp; levers'!$C$12="Off",('Activity data'!BP8*EF!$H7)*kgtoGg,('Net zero Activity data'!BP8*EF!$H7)*kgtoGg)</f>
        <v>405.20349470018323</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326.20040935577731</v>
      </c>
      <c r="L920" s="93">
        <f>IF('Net zero activities &amp; levers'!$C$12="Off",('Activity data'!AE9*EF!$H8)*kgtoGg,('Net zero Activity data'!AE9*EF!$H8)*kgtoGg)</f>
        <v>323.37137738012319</v>
      </c>
      <c r="M920" s="93">
        <f>IF('Net zero activities &amp; levers'!$C$12="Off",('Activity data'!AF9*EF!$H8)*kgtoGg,('Net zero Activity data'!AF9*EF!$H8)*kgtoGg)</f>
        <v>322.29445054900759</v>
      </c>
      <c r="N920" s="93">
        <f>IF('Net zero activities &amp; levers'!$C$12="Off",('Activity data'!AG9*EF!$H8)*kgtoGg,('Net zero Activity data'!AG9*EF!$H8)*kgtoGg)</f>
        <v>317.99063003627219</v>
      </c>
      <c r="O920" s="93">
        <f>IF('Net zero activities &amp; levers'!$C$12="Off",('Activity data'!AH9*EF!$H8)*kgtoGg,('Net zero Activity data'!AH9*EF!$H8)*kgtoGg)</f>
        <v>311.74352945546798</v>
      </c>
      <c r="P920" s="93">
        <f>IF('Net zero activities &amp; levers'!$C$12="Off",('Activity data'!AI9*EF!$H8)*kgtoGg,('Net zero Activity data'!AI9*EF!$H8)*kgtoGg)</f>
        <v>303.68232906672063</v>
      </c>
      <c r="Q920" s="93">
        <f>IF('Net zero activities &amp; levers'!$C$12="Off",('Activity data'!AJ9*EF!$H8)*kgtoGg,('Net zero Activity data'!AJ9*EF!$H8)*kgtoGg)</f>
        <v>297.32422455466593</v>
      </c>
      <c r="R920" s="93">
        <f>IF('Net zero activities &amp; levers'!$C$12="Off",('Activity data'!AK9*EF!$H8)*kgtoGg,('Net zero Activity data'!AK9*EF!$H8)*kgtoGg)</f>
        <v>291.30873487096778</v>
      </c>
      <c r="S920" s="93">
        <f>IF('Net zero activities &amp; levers'!$C$12="Off",('Activity data'!AL9*EF!$H8)*kgtoGg,('Net zero Activity data'!AL9*EF!$H8)*kgtoGg)</f>
        <v>256.26674928484914</v>
      </c>
      <c r="T920" s="93">
        <f>IF('Net zero activities &amp; levers'!$C$12="Off",('Activity data'!AM9*EF!$H8)*kgtoGg,('Net zero Activity data'!AM9*EF!$H8)*kgtoGg)</f>
        <v>260.42933064653744</v>
      </c>
      <c r="U920" s="93">
        <f>IF('Net zero activities &amp; levers'!$C$12="Off",('Activity data'!AN9*EF!$H8)*kgtoGg,('Net zero Activity data'!AN9*EF!$H8)*kgtoGg)</f>
        <v>260.98551370113506</v>
      </c>
      <c r="V920" s="93">
        <f>IF('Net zero activities &amp; levers'!$C$12="Off",('Activity data'!AO9*EF!$H8)*kgtoGg,('Net zero Activity data'!AO9*EF!$H8)*kgtoGg)</f>
        <v>260.64956630851736</v>
      </c>
      <c r="W920" s="93">
        <f>IF('Net zero activities &amp; levers'!$C$12="Off",('Activity data'!AP9*EF!$H8)*kgtoGg,('Net zero Activity data'!AP9*EF!$H8)*kgtoGg)</f>
        <v>260.94305549644156</v>
      </c>
      <c r="X920" s="93">
        <f>IF('Net zero activities &amp; levers'!$C$12="Off",('Activity data'!AQ9*EF!$H8)*kgtoGg,('Net zero Activity data'!AQ9*EF!$H8)*kgtoGg)</f>
        <v>262.10698348316021</v>
      </c>
      <c r="Y920" s="93">
        <f>IF('Net zero activities &amp; levers'!$C$12="Off",('Activity data'!AR9*EF!$H8)*kgtoGg,('Net zero Activity data'!AR9*EF!$H8)*kgtoGg)</f>
        <v>263.63102702119397</v>
      </c>
      <c r="Z920" s="93">
        <f>IF('Net zero activities &amp; levers'!$C$12="Off",('Activity data'!AS9*EF!$H8)*kgtoGg,('Net zero Activity data'!AS9*EF!$H8)*kgtoGg)</f>
        <v>265.82145944989435</v>
      </c>
      <c r="AA920" s="93">
        <f>IF('Net zero activities &amp; levers'!$C$12="Off",('Activity data'!AT9*EF!$H8)*kgtoGg,('Net zero Activity data'!AT9*EF!$H8)*kgtoGg)</f>
        <v>268.40238359168012</v>
      </c>
      <c r="AB920" s="93">
        <f>IF('Net zero activities &amp; levers'!$C$12="Off",('Activity data'!AU9*EF!$H8)*kgtoGg,('Net zero Activity data'!AU9*EF!$H8)*kgtoGg)</f>
        <v>271.21948971689659</v>
      </c>
      <c r="AC920" s="93">
        <f>IF('Net zero activities &amp; levers'!$C$12="Off",('Activity data'!AV9*EF!$H8)*kgtoGg,('Net zero Activity data'!AV9*EF!$H8)*kgtoGg)</f>
        <v>273.86263946908457</v>
      </c>
      <c r="AD920" s="93">
        <f>IF('Net zero activities &amp; levers'!$C$12="Off",('Activity data'!AW9*EF!$H8)*kgtoGg,('Net zero Activity data'!AW9*EF!$H8)*kgtoGg)</f>
        <v>275.55347812683311</v>
      </c>
      <c r="AE920" s="93">
        <f>IF('Net zero activities &amp; levers'!$C$12="Off",('Activity data'!AX9*EF!$H8)*kgtoGg,('Net zero Activity data'!AX9*EF!$H8)*kgtoGg)</f>
        <v>277.48302618686068</v>
      </c>
      <c r="AF920" s="93">
        <f>IF('Net zero activities &amp; levers'!$C$12="Off",('Activity data'!AY9*EF!$H8)*kgtoGg,('Net zero Activity data'!AY9*EF!$H8)*kgtoGg)</f>
        <v>279.62516403573062</v>
      </c>
      <c r="AG920" s="93">
        <f>IF('Net zero activities &amp; levers'!$C$12="Off",('Activity data'!AZ9*EF!$H8)*kgtoGg,('Net zero Activity data'!AZ9*EF!$H8)*kgtoGg)</f>
        <v>282.82668311473566</v>
      </c>
      <c r="AH920" s="93">
        <f>IF('Net zero activities &amp; levers'!$C$12="Off",('Activity data'!BA9*EF!$H8)*kgtoGg,('Net zero Activity data'!BA9*EF!$H8)*kgtoGg)</f>
        <v>285.07441368629225</v>
      </c>
      <c r="AI920" s="93">
        <f>IF('Net zero activities &amp; levers'!$C$12="Off",('Activity data'!BB9*EF!$H8)*kgtoGg,('Net zero Activity data'!BB9*EF!$H8)*kgtoGg)</f>
        <v>287.68373425200031</v>
      </c>
      <c r="AJ920" s="93">
        <f>IF('Net zero activities &amp; levers'!$C$12="Off",('Activity data'!BC9*EF!$H8)*kgtoGg,('Net zero Activity data'!BC9*EF!$H8)*kgtoGg)</f>
        <v>290.85974341009984</v>
      </c>
      <c r="AK920" s="93">
        <f>IF('Net zero activities &amp; levers'!$C$12="Off",('Activity data'!BD9*EF!$H8)*kgtoGg,('Net zero Activity data'!BD9*EF!$H8)*kgtoGg)</f>
        <v>292.99849002952271</v>
      </c>
      <c r="AL920" s="93">
        <f>IF('Net zero activities &amp; levers'!$C$12="Off",('Activity data'!BE9*EF!$H8)*kgtoGg,('Net zero Activity data'!BE9*EF!$H8)*kgtoGg)</f>
        <v>294.94398668395985</v>
      </c>
      <c r="AM920" s="93">
        <f>IF('Net zero activities &amp; levers'!$C$12="Off",('Activity data'!BF9*EF!$H8)*kgtoGg,('Net zero Activity data'!BF9*EF!$H8)*kgtoGg)</f>
        <v>296.55982512867956</v>
      </c>
      <c r="AN920" s="93">
        <f>IF('Net zero activities &amp; levers'!$C$12="Off",('Activity data'!BG9*EF!$H8)*kgtoGg,('Net zero Activity data'!BG9*EF!$H8)*kgtoGg)</f>
        <v>300.19746843629463</v>
      </c>
      <c r="AO920" s="93">
        <f>IF('Net zero activities &amp; levers'!$C$12="Off",('Activity data'!BH9*EF!$H8)*kgtoGg,('Net zero Activity data'!BH9*EF!$H8)*kgtoGg)</f>
        <v>302.92424233769458</v>
      </c>
      <c r="AP920" s="93">
        <f>IF('Net zero activities &amp; levers'!$C$12="Off",('Activity data'!BI9*EF!$H8)*kgtoGg,('Net zero Activity data'!BI9*EF!$H8)*kgtoGg)</f>
        <v>305.46443550432082</v>
      </c>
      <c r="AQ920" s="93">
        <f>IF('Net zero activities &amp; levers'!$C$12="Off",('Activity data'!BJ9*EF!$H8)*kgtoGg,('Net zero Activity data'!BJ9*EF!$H8)*kgtoGg)</f>
        <v>307.98146777477501</v>
      </c>
      <c r="AR920" s="93">
        <f>IF('Net zero activities &amp; levers'!$C$12="Off",('Activity data'!BK9*EF!$H8)*kgtoGg,('Net zero Activity data'!BK9*EF!$H8)*kgtoGg)</f>
        <v>310.50989969408755</v>
      </c>
      <c r="AS920" s="93">
        <f>IF('Net zero activities &amp; levers'!$C$12="Off",('Activity data'!BL9*EF!$H8)*kgtoGg,('Net zero Activity data'!BL9*EF!$H8)*kgtoGg)</f>
        <v>312.89122581836426</v>
      </c>
      <c r="AT920" s="93">
        <f>IF('Net zero activities &amp; levers'!$C$12="Off",('Activity data'!BM9*EF!$H8)*kgtoGg,('Net zero Activity data'!BM9*EF!$H8)*kgtoGg)</f>
        <v>307.27459945962505</v>
      </c>
      <c r="AU920" s="93">
        <f>IF('Net zero activities &amp; levers'!$C$12="Off",('Activity data'!BN9*EF!$H8)*kgtoGg,('Net zero Activity data'!BN9*EF!$H8)*kgtoGg)</f>
        <v>300.14876650944944</v>
      </c>
      <c r="AV920" s="93">
        <f>IF('Net zero activities &amp; levers'!$C$12="Off",('Activity data'!BO9*EF!$H8)*kgtoGg,('Net zero Activity data'!BO9*EF!$H8)*kgtoGg)</f>
        <v>293.02095639806015</v>
      </c>
      <c r="AW920" s="93">
        <f>IF('Net zero activities &amp; levers'!$C$12="Off",('Activity data'!BP9*EF!$H8)*kgtoGg,('Net zero Activity data'!BP9*EF!$H8)*kgtoGg)</f>
        <v>285.33584435083299</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32.967337371253556</v>
      </c>
      <c r="M921" s="93">
        <f>IF('Net zero activities &amp; levers'!$C$12="Off",('Activity data'!AF10*EF!$H9)*kgtoGg,('Net zero Activity data'!AF10*EF!$H9)*kgtoGg)</f>
        <v>34.24365507843369</v>
      </c>
      <c r="N921" s="93">
        <f>IF('Net zero activities &amp; levers'!$C$12="Off",('Activity data'!AG10*EF!$H9)*kgtoGg,('Net zero Activity data'!AG10*EF!$H9)*kgtoGg)</f>
        <v>35.195504797614667</v>
      </c>
      <c r="O921" s="93">
        <f>IF('Net zero activities &amp; levers'!$C$12="Off",('Activity data'!AH10*EF!$H9)*kgtoGg,('Net zero Activity data'!AH10*EF!$H9)*kgtoGg)</f>
        <v>35.929559405213347</v>
      </c>
      <c r="P921" s="93">
        <f>IF('Net zero activities &amp; levers'!$C$12="Off",('Activity data'!AI10*EF!$H9)*kgtoGg,('Net zero Activity data'!AI10*EF!$H9)*kgtoGg)</f>
        <v>36.435327957872921</v>
      </c>
      <c r="Q921" s="93">
        <f>IF('Net zero activities &amp; levers'!$C$12="Off",('Activity data'!AJ10*EF!$H9)*kgtoGg,('Net zero Activity data'!AJ10*EF!$H9)*kgtoGg)</f>
        <v>37.125912791560353</v>
      </c>
      <c r="R921" s="93">
        <f>IF('Net zero activities &amp; levers'!$C$12="Off",('Activity data'!AK10*EF!$H9)*kgtoGg,('Net zero Activity data'!AK10*EF!$H9)*kgtoGg)</f>
        <v>37.849847328761328</v>
      </c>
      <c r="S921" s="93">
        <f>IF('Net zero activities &amp; levers'!$C$12="Off",('Activity data'!AL10*EF!$H9)*kgtoGg,('Net zero Activity data'!AL10*EF!$H9)*kgtoGg)</f>
        <v>34.642540512761734</v>
      </c>
      <c r="T921" s="93">
        <f>IF('Net zero activities &amp; levers'!$C$12="Off",('Activity data'!AM10*EF!$H9)*kgtoGg,('Net zero Activity data'!AM10*EF!$H9)*kgtoGg)</f>
        <v>36.053433960046704</v>
      </c>
      <c r="U921" s="93">
        <f>IF('Net zero activities &amp; levers'!$C$12="Off",('Activity data'!AN10*EF!$H9)*kgtoGg,('Net zero Activity data'!AN10*EF!$H9)*kgtoGg)</f>
        <v>36.988957132890164</v>
      </c>
      <c r="V921" s="93">
        <f>IF('Net zero activities &amp; levers'!$C$12="Off",('Activity data'!AO10*EF!$H9)*kgtoGg,('Net zero Activity data'!AO10*EF!$H9)*kgtoGg)</f>
        <v>37.80798232443135</v>
      </c>
      <c r="W921" s="93">
        <f>IF('Net zero activities &amp; levers'!$C$12="Off",('Activity data'!AP10*EF!$H9)*kgtoGg,('Net zero Activity data'!AP10*EF!$H9)*kgtoGg)</f>
        <v>38.728070098671076</v>
      </c>
      <c r="X921" s="93">
        <f>IF('Net zero activities &amp; levers'!$C$12="Off",('Activity data'!AQ10*EF!$H9)*kgtoGg,('Net zero Activity data'!AQ10*EF!$H9)*kgtoGg)</f>
        <v>39.792845964036765</v>
      </c>
      <c r="Y921" s="93">
        <f>IF('Net zero activities &amp; levers'!$C$12="Off",('Activity data'!AR10*EF!$H9)*kgtoGg,('Net zero Activity data'!AR10*EF!$H9)*kgtoGg)</f>
        <v>40.932743084958894</v>
      </c>
      <c r="Z921" s="93">
        <f>IF('Net zero activities &amp; levers'!$C$12="Off",('Activity data'!AS10*EF!$H9)*kgtoGg,('Net zero Activity data'!AS10*EF!$H9)*kgtoGg)</f>
        <v>42.200932817956428</v>
      </c>
      <c r="AA921" s="93">
        <f>IF('Net zero activities &amp; levers'!$C$12="Off",('Activity data'!AT10*EF!$H9)*kgtoGg,('Net zero Activity data'!AT10*EF!$H9)*kgtoGg)</f>
        <v>43.560541687795634</v>
      </c>
      <c r="AB921" s="93">
        <f>IF('Net zero activities &amp; levers'!$C$12="Off",('Activity data'!AU10*EF!$H9)*kgtoGg,('Net zero Activity data'!AU10*EF!$H9)*kgtoGg)</f>
        <v>44.991111474500634</v>
      </c>
      <c r="AC921" s="93">
        <f>IF('Net zero activities &amp; levers'!$C$12="Off",('Activity data'!AV10*EF!$H9)*kgtoGg,('Net zero Activity data'!AV10*EF!$H9)*kgtoGg)</f>
        <v>46.426705183934367</v>
      </c>
      <c r="AD921" s="93">
        <f>IF('Net zero activities &amp; levers'!$C$12="Off",('Activity data'!AW10*EF!$H9)*kgtoGg,('Net zero Activity data'!AW10*EF!$H9)*kgtoGg)</f>
        <v>48.262486575260489</v>
      </c>
      <c r="AE921" s="93">
        <f>IF('Net zero activities &amp; levers'!$C$12="Off",('Activity data'!AX10*EF!$H9)*kgtoGg,('Net zero Activity data'!AX10*EF!$H9)*kgtoGg)</f>
        <v>50.215254069567393</v>
      </c>
      <c r="AF921" s="93">
        <f>IF('Net zero activities &amp; levers'!$C$12="Off",('Activity data'!AY10*EF!$H9)*kgtoGg,('Net zero Activity data'!AY10*EF!$H9)*kgtoGg)</f>
        <v>52.288550985565294</v>
      </c>
      <c r="AG921" s="93">
        <f>IF('Net zero activities &amp; levers'!$C$12="Off",('Activity data'!AZ10*EF!$H9)*kgtoGg,('Net zero Activity data'!AZ10*EF!$H9)*kgtoGg)</f>
        <v>54.654552405924512</v>
      </c>
      <c r="AH921" s="93">
        <f>IF('Net zero activities &amp; levers'!$C$12="Off",('Activity data'!BA10*EF!$H9)*kgtoGg,('Net zero Activity data'!BA10*EF!$H9)*kgtoGg)</f>
        <v>56.936801071048151</v>
      </c>
      <c r="AI921" s="93">
        <f>IF('Net zero activities &amp; levers'!$C$12="Off",('Activity data'!BB10*EF!$H9)*kgtoGg,('Net zero Activity data'!BB10*EF!$H9)*kgtoGg)</f>
        <v>59.393783597496402</v>
      </c>
      <c r="AJ921" s="93">
        <f>IF('Net zero activities &amp; levers'!$C$12="Off",('Activity data'!BC10*EF!$H9)*kgtoGg,('Net zero Activity data'!BC10*EF!$H9)*kgtoGg)</f>
        <v>62.08274888108123</v>
      </c>
      <c r="AK921" s="93">
        <f>IF('Net zero activities &amp; levers'!$C$12="Off",('Activity data'!BD10*EF!$H9)*kgtoGg,('Net zero Activity data'!BD10*EF!$H9)*kgtoGg)</f>
        <v>64.668675697843938</v>
      </c>
      <c r="AL921" s="93">
        <f>IF('Net zero activities &amp; levers'!$C$12="Off",('Activity data'!BE10*EF!$H9)*kgtoGg,('Net zero Activity data'!BE10*EF!$H9)*kgtoGg)</f>
        <v>67.32835365415778</v>
      </c>
      <c r="AM921" s="93">
        <f>IF('Net zero activities &amp; levers'!$C$12="Off",('Activity data'!BF10*EF!$H9)*kgtoGg,('Net zero Activity data'!BF10*EF!$H9)*kgtoGg)</f>
        <v>70.03229658694471</v>
      </c>
      <c r="AN921" s="93">
        <f>IF('Net zero activities &amp; levers'!$C$12="Off",('Activity data'!BG10*EF!$H9)*kgtoGg,('Net zero Activity data'!BG10*EF!$H9)*kgtoGg)</f>
        <v>72.891537637177734</v>
      </c>
      <c r="AO921" s="93">
        <f>IF('Net zero activities &amp; levers'!$C$12="Off",('Activity data'!BH10*EF!$H9)*kgtoGg,('Net zero Activity data'!BH10*EF!$H9)*kgtoGg)</f>
        <v>75.636138241031261</v>
      </c>
      <c r="AP921" s="93">
        <f>IF('Net zero activities &amp; levers'!$C$12="Off",('Activity data'!BI10*EF!$H9)*kgtoGg,('Net zero Activity data'!BI10*EF!$H9)*kgtoGg)</f>
        <v>78.438227798805514</v>
      </c>
      <c r="AQ921" s="93">
        <f>IF('Net zero activities &amp; levers'!$C$12="Off",('Activity data'!BJ10*EF!$H9)*kgtoGg,('Net zero Activity data'!BJ10*EF!$H9)*kgtoGg)</f>
        <v>81.342116961899578</v>
      </c>
      <c r="AR921" s="93">
        <f>IF('Net zero activities &amp; levers'!$C$12="Off",('Activity data'!BK10*EF!$H9)*kgtoGg,('Net zero Activity data'!BK10*EF!$H9)*kgtoGg)</f>
        <v>84.362122670179488</v>
      </c>
      <c r="AS921" s="93">
        <f>IF('Net zero activities &amp; levers'!$C$12="Off",('Activity data'!BL10*EF!$H9)*kgtoGg,('Net zero Activity data'!BL10*EF!$H9)*kgtoGg)</f>
        <v>87.460000056776124</v>
      </c>
      <c r="AT921" s="93">
        <f>IF('Net zero activities &amp; levers'!$C$12="Off",('Activity data'!BM10*EF!$H9)*kgtoGg,('Net zero Activity data'!BM10*EF!$H9)*kgtoGg)</f>
        <v>88.380251366377081</v>
      </c>
      <c r="AU921" s="93">
        <f>IF('Net zero activities &amp; levers'!$C$12="Off",('Activity data'!BN10*EF!$H9)*kgtoGg,('Net zero Activity data'!BN10*EF!$H9)*kgtoGg)</f>
        <v>88.848830806215247</v>
      </c>
      <c r="AV921" s="93">
        <f>IF('Net zero activities &amp; levers'!$C$12="Off",('Activity data'!BO10*EF!$H9)*kgtoGg,('Net zero Activity data'!BO10*EF!$H9)*kgtoGg)</f>
        <v>89.285368350258679</v>
      </c>
      <c r="AW921" s="93">
        <f>IF('Net zero activities &amp; levers'!$C$12="Off",('Activity data'!BP10*EF!$H9)*kgtoGg,('Net zero Activity data'!BP10*EF!$H9)*kgtoGg)</f>
        <v>89.513841012573394</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135.255951318342</v>
      </c>
      <c r="T922" s="93">
        <f>IF('Net zero activities &amp; levers'!$C$12="Off",('Activity data'!AM11*EF!$H10)*kgtoGg,('Net zero Activity data'!AM11*EF!$H10)*kgtoGg)</f>
        <v>135.45945708034915</v>
      </c>
      <c r="U922" s="93">
        <f>IF('Net zero activities &amp; levers'!$C$12="Off",('Activity data'!AN11*EF!$H10)*kgtoGg,('Net zero Activity data'!AN11*EF!$H10)*kgtoGg)</f>
        <v>135.6856824494628</v>
      </c>
      <c r="V922" s="93">
        <f>IF('Net zero activities &amp; levers'!$C$12="Off",('Activity data'!AO11*EF!$H10)*kgtoGg,('Net zero Activity data'!AO11*EF!$H10)*kgtoGg)</f>
        <v>135.94064706032725</v>
      </c>
      <c r="W922" s="93">
        <f>IF('Net zero activities &amp; levers'!$C$12="Off",('Activity data'!AP11*EF!$H10)*kgtoGg,('Net zero Activity data'!AP11*EF!$H10)*kgtoGg)</f>
        <v>136.2273087067787</v>
      </c>
      <c r="X922" s="93">
        <f>IF('Net zero activities &amp; levers'!$C$12="Off",('Activity data'!AQ11*EF!$H10)*kgtoGg,('Net zero Activity data'!AQ11*EF!$H10)*kgtoGg)</f>
        <v>136.54497611046153</v>
      </c>
      <c r="Y922" s="93">
        <f>IF('Net zero activities &amp; levers'!$C$12="Off",('Activity data'!AR11*EF!$H10)*kgtoGg,('Net zero Activity data'!AR11*EF!$H10)*kgtoGg)</f>
        <v>136.74028465423547</v>
      </c>
      <c r="Z922" s="93">
        <f>IF('Net zero activities &amp; levers'!$C$12="Off",('Activity data'!AS11*EF!$H10)*kgtoGg,('Net zero Activity data'!AS11*EF!$H10)*kgtoGg)</f>
        <v>136.96184811112809</v>
      </c>
      <c r="AA922" s="93">
        <f>IF('Net zero activities &amp; levers'!$C$12="Off",('Activity data'!AT11*EF!$H10)*kgtoGg,('Net zero Activity data'!AT11*EF!$H10)*kgtoGg)</f>
        <v>137.20766293718725</v>
      </c>
      <c r="AB922" s="93">
        <f>IF('Net zero activities &amp; levers'!$C$12="Off",('Activity data'!AU11*EF!$H10)*kgtoGg,('Net zero Activity data'!AU11*EF!$H10)*kgtoGg)</f>
        <v>137.47621060478573</v>
      </c>
      <c r="AC922" s="93">
        <f>IF('Net zero activities &amp; levers'!$C$12="Off",('Activity data'!AV11*EF!$H10)*kgtoGg,('Net zero Activity data'!AV11*EF!$H10)*kgtoGg)</f>
        <v>137.76516008812649</v>
      </c>
      <c r="AD922" s="93">
        <f>IF('Net zero activities &amp; levers'!$C$12="Off",('Activity data'!AW11*EF!$H10)*kgtoGg,('Net zero Activity data'!AW11*EF!$H10)*kgtoGg)</f>
        <v>137.95778310282327</v>
      </c>
      <c r="AE922" s="93">
        <f>IF('Net zero activities &amp; levers'!$C$12="Off",('Activity data'!AX11*EF!$H10)*kgtoGg,('Net zero Activity data'!AX11*EF!$H10)*kgtoGg)</f>
        <v>138.17004248943877</v>
      </c>
      <c r="AF922" s="93">
        <f>IF('Net zero activities &amp; levers'!$C$12="Off",('Activity data'!AY11*EF!$H10)*kgtoGg,('Net zero Activity data'!AY11*EF!$H10)*kgtoGg)</f>
        <v>138.40120269960332</v>
      </c>
      <c r="AG922" s="93">
        <f>IF('Net zero activities &amp; levers'!$C$12="Off",('Activity data'!AZ11*EF!$H10)*kgtoGg,('Net zero Activity data'!AZ11*EF!$H10)*kgtoGg)</f>
        <v>138.65391991365723</v>
      </c>
      <c r="AH922" s="93">
        <f>IF('Net zero activities &amp; levers'!$C$12="Off",('Activity data'!BA11*EF!$H10)*kgtoGg,('Net zero Activity data'!BA11*EF!$H10)*kgtoGg)</f>
        <v>138.92006671325987</v>
      </c>
      <c r="AI922" s="93">
        <f>IF('Net zero activities &amp; levers'!$C$12="Off",('Activity data'!BB11*EF!$H10)*kgtoGg,('Net zero Activity data'!BB11*EF!$H10)*kgtoGg)</f>
        <v>139.08955287048946</v>
      </c>
      <c r="AJ922" s="93">
        <f>IF('Net zero activities &amp; levers'!$C$12="Off",('Activity data'!BC11*EF!$H10)*kgtoGg,('Net zero Activity data'!BC11*EF!$H10)*kgtoGg)</f>
        <v>139.27655934190597</v>
      </c>
      <c r="AK922" s="93">
        <f>IF('Net zero activities &amp; levers'!$C$12="Off",('Activity data'!BD11*EF!$H10)*kgtoGg,('Net zero Activity data'!BD11*EF!$H10)*kgtoGg)</f>
        <v>139.47409685465857</v>
      </c>
      <c r="AL922" s="93">
        <f>IF('Net zero activities &amp; levers'!$C$12="Off",('Activity data'!BE11*EF!$H10)*kgtoGg,('Net zero Activity data'!BE11*EF!$H10)*kgtoGg)</f>
        <v>139.68509059126924</v>
      </c>
      <c r="AM922" s="93">
        <f>IF('Net zero activities &amp; levers'!$C$12="Off",('Activity data'!BF11*EF!$H10)*kgtoGg,('Net zero Activity data'!BF11*EF!$H10)*kgtoGg)</f>
        <v>139.90852917277039</v>
      </c>
      <c r="AN922" s="93">
        <f>IF('Net zero activities &amp; levers'!$C$12="Off",('Activity data'!BG11*EF!$H10)*kgtoGg,('Net zero Activity data'!BG11*EF!$H10)*kgtoGg)</f>
        <v>140.04103563650384</v>
      </c>
      <c r="AO922" s="93">
        <f>IF('Net zero activities &amp; levers'!$C$12="Off",('Activity data'!BH11*EF!$H10)*kgtoGg,('Net zero Activity data'!BH11*EF!$H10)*kgtoGg)</f>
        <v>140.18165068704718</v>
      </c>
      <c r="AP922" s="93">
        <f>IF('Net zero activities &amp; levers'!$C$12="Off",('Activity data'!BI11*EF!$H10)*kgtoGg,('Net zero Activity data'!BI11*EF!$H10)*kgtoGg)</f>
        <v>140.3332038105066</v>
      </c>
      <c r="AQ922" s="93">
        <f>IF('Net zero activities &amp; levers'!$C$12="Off",('Activity data'!BJ11*EF!$H10)*kgtoGg,('Net zero Activity data'!BJ11*EF!$H10)*kgtoGg)</f>
        <v>140.4961388101847</v>
      </c>
      <c r="AR922" s="93">
        <f>IF('Net zero activities &amp; levers'!$C$12="Off",('Activity data'!BK11*EF!$H10)*kgtoGg,('Net zero Activity data'!BK11*EF!$H10)*kgtoGg)</f>
        <v>140.67036017791719</v>
      </c>
      <c r="AS922" s="93">
        <f>IF('Net zero activities &amp; levers'!$C$12="Off",('Activity data'!BL11*EF!$H10)*kgtoGg,('Net zero Activity data'!BL11*EF!$H10)*kgtoGg)</f>
        <v>140.74708808423716</v>
      </c>
      <c r="AT922" s="93">
        <f>IF('Net zero activities &amp; levers'!$C$12="Off",('Activity data'!BM11*EF!$H10)*kgtoGg,('Net zero Activity data'!BM11*EF!$H10)*kgtoGg)</f>
        <v>140.79320105360316</v>
      </c>
      <c r="AU922" s="93">
        <f>IF('Net zero activities &amp; levers'!$C$12="Off",('Activity data'!BN11*EF!$H10)*kgtoGg,('Net zero Activity data'!BN11*EF!$H10)*kgtoGg)</f>
        <v>140.83967568247962</v>
      </c>
      <c r="AV922" s="93">
        <f>IF('Net zero activities &amp; levers'!$C$12="Off",('Activity data'!BO11*EF!$H10)*kgtoGg,('Net zero Activity data'!BO11*EF!$H10)*kgtoGg)</f>
        <v>140.893758592767</v>
      </c>
      <c r="AW922" s="93">
        <f>IF('Net zero activities &amp; levers'!$C$12="Off",('Activity data'!BP11*EF!$H10)*kgtoGg,('Net zero Activity data'!BP11*EF!$H10)*kgtoGg)</f>
        <v>140.95214098936782</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14.658203603760658</v>
      </c>
      <c r="T923" s="93">
        <f>IF('Net zero activities &amp; levers'!$C$12="Off",('Activity data'!AM12*EF!$H11)*kgtoGg,('Net zero Activity data'!AM12*EF!$H11)*kgtoGg)</f>
        <v>14.680258299801483</v>
      </c>
      <c r="U923" s="93">
        <f>IF('Net zero activities &amp; levers'!$C$12="Off",('Activity data'!AN12*EF!$H11)*kgtoGg,('Net zero Activity data'!AN12*EF!$H11)*kgtoGg)</f>
        <v>14.704775206366271</v>
      </c>
      <c r="V923" s="93">
        <f>IF('Net zero activities &amp; levers'!$C$12="Off",('Activity data'!AO12*EF!$H11)*kgtoGg,('Net zero Activity data'!AO12*EF!$H11)*kgtoGg)</f>
        <v>14.732406694233367</v>
      </c>
      <c r="W923" s="93">
        <f>IF('Net zero activities &amp; levers'!$C$12="Off",('Activity data'!AP12*EF!$H11)*kgtoGg,('Net zero Activity data'!AP12*EF!$H11)*kgtoGg)</f>
        <v>14.763473310808225</v>
      </c>
      <c r="X923" s="93">
        <f>IF('Net zero activities &amp; levers'!$C$12="Off",('Activity data'!AQ12*EF!$H11)*kgtoGg,('Net zero Activity data'!AQ12*EF!$H11)*kgtoGg)</f>
        <v>14.797900139617417</v>
      </c>
      <c r="Y923" s="93">
        <f>IF('Net zero activities &amp; levers'!$C$12="Off",('Activity data'!AR12*EF!$H11)*kgtoGg,('Net zero Activity data'!AR12*EF!$H11)*kgtoGg)</f>
        <v>14.819066471836354</v>
      </c>
      <c r="Z923" s="93">
        <f>IF('Net zero activities &amp; levers'!$C$12="Off",('Activity data'!AS12*EF!$H11)*kgtoGg,('Net zero Activity data'!AS12*EF!$H11)*kgtoGg)</f>
        <v>14.843078149183114</v>
      </c>
      <c r="AA923" s="93">
        <f>IF('Net zero activities &amp; levers'!$C$12="Off",('Activity data'!AT12*EF!$H11)*kgtoGg,('Net zero Activity data'!AT12*EF!$H11)*kgtoGg)</f>
        <v>14.869718039953746</v>
      </c>
      <c r="AB923" s="93">
        <f>IF('Net zero activities &amp; levers'!$C$12="Off",('Activity data'!AU12*EF!$H11)*kgtoGg,('Net zero Activity data'!AU12*EF!$H11)*kgtoGg)</f>
        <v>14.898821575514326</v>
      </c>
      <c r="AC923" s="93">
        <f>IF('Net zero activities &amp; levers'!$C$12="Off",('Activity data'!AV12*EF!$H11)*kgtoGg,('Net zero Activity data'!AV12*EF!$H11)*kgtoGg)</f>
        <v>14.930136133703648</v>
      </c>
      <c r="AD923" s="93">
        <f>IF('Net zero activities &amp; levers'!$C$12="Off",('Activity data'!AW12*EF!$H11)*kgtoGg,('Net zero Activity data'!AW12*EF!$H11)*kgtoGg)</f>
        <v>14.95101142488806</v>
      </c>
      <c r="AE923" s="93">
        <f>IF('Net zero activities &amp; levers'!$C$12="Off",('Activity data'!AX12*EF!$H11)*kgtoGg,('Net zero Activity data'!AX12*EF!$H11)*kgtoGg)</f>
        <v>14.974014784633001</v>
      </c>
      <c r="AF923" s="93">
        <f>IF('Net zero activities &amp; levers'!$C$12="Off",('Activity data'!AY12*EF!$H11)*kgtoGg,('Net zero Activity data'!AY12*EF!$H11)*kgtoGg)</f>
        <v>14.99906649875466</v>
      </c>
      <c r="AG923" s="93">
        <f>IF('Net zero activities &amp; levers'!$C$12="Off",('Activity data'!AZ12*EF!$H11)*kgtoGg,('Net zero Activity data'!AZ12*EF!$H11)*kgtoGg)</f>
        <v>15.026454427652951</v>
      </c>
      <c r="AH923" s="93">
        <f>IF('Net zero activities &amp; levers'!$C$12="Off",('Activity data'!BA12*EF!$H11)*kgtoGg,('Net zero Activity data'!BA12*EF!$H11)*kgtoGg)</f>
        <v>15.055297771986705</v>
      </c>
      <c r="AI923" s="93">
        <f>IF('Net zero activities &amp; levers'!$C$12="Off",('Activity data'!BB12*EF!$H11)*kgtoGg,('Net zero Activity data'!BB12*EF!$H11)*kgtoGg)</f>
        <v>15.073665633633274</v>
      </c>
      <c r="AJ923" s="93">
        <f>IF('Net zero activities &amp; levers'!$C$12="Off",('Activity data'!BC12*EF!$H11)*kgtoGg,('Net zero Activity data'!BC12*EF!$H11)*kgtoGg)</f>
        <v>15.093932238588737</v>
      </c>
      <c r="AK923" s="93">
        <f>IF('Net zero activities &amp; levers'!$C$12="Off",('Activity data'!BD12*EF!$H11)*kgtoGg,('Net zero Activity data'!BD12*EF!$H11)*kgtoGg)</f>
        <v>15.115340132682009</v>
      </c>
      <c r="AL923" s="93">
        <f>IF('Net zero activities &amp; levers'!$C$12="Off",('Activity data'!BE12*EF!$H11)*kgtoGg,('Net zero Activity data'!BE12*EF!$H11)*kgtoGg)</f>
        <v>15.138206329105987</v>
      </c>
      <c r="AM923" s="93">
        <f>IF('Net zero activities &amp; levers'!$C$12="Off",('Activity data'!BF12*EF!$H11)*kgtoGg,('Net zero Activity data'!BF12*EF!$H11)*kgtoGg)</f>
        <v>15.162421220862363</v>
      </c>
      <c r="AN923" s="93">
        <f>IF('Net zero activities &amp; levers'!$C$12="Off",('Activity data'!BG12*EF!$H11)*kgtoGg,('Net zero Activity data'!BG12*EF!$H11)*kgtoGg)</f>
        <v>15.176781452004045</v>
      </c>
      <c r="AO923" s="93">
        <f>IF('Net zero activities &amp; levers'!$C$12="Off",('Activity data'!BH12*EF!$H11)*kgtoGg,('Net zero Activity data'!BH12*EF!$H11)*kgtoGg)</f>
        <v>15.19202044164204</v>
      </c>
      <c r="AP923" s="93">
        <f>IF('Net zero activities &amp; levers'!$C$12="Off",('Activity data'!BI12*EF!$H11)*kgtoGg,('Net zero Activity data'!BI12*EF!$H11)*kgtoGg)</f>
        <v>15.208444831983471</v>
      </c>
      <c r="AQ923" s="93">
        <f>IF('Net zero activities &amp; levers'!$C$12="Off",('Activity data'!BJ12*EF!$H11)*kgtoGg,('Net zero Activity data'!BJ12*EF!$H11)*kgtoGg)</f>
        <v>15.226102719685869</v>
      </c>
      <c r="AR923" s="93">
        <f>IF('Net zero activities &amp; levers'!$C$12="Off",('Activity data'!BK12*EF!$H11)*kgtoGg,('Net zero Activity data'!BK12*EF!$H11)*kgtoGg)</f>
        <v>15.244983754164993</v>
      </c>
      <c r="AS923" s="93">
        <f>IF('Net zero activities &amp; levers'!$C$12="Off",('Activity data'!BL12*EF!$H11)*kgtoGg,('Net zero Activity data'!BL12*EF!$H11)*kgtoGg)</f>
        <v>15.253299050179447</v>
      </c>
      <c r="AT923" s="93">
        <f>IF('Net zero activities &amp; levers'!$C$12="Off",('Activity data'!BM12*EF!$H11)*kgtoGg,('Net zero Activity data'!BM12*EF!$H11)*kgtoGg)</f>
        <v>15.258296488644463</v>
      </c>
      <c r="AU923" s="93">
        <f>IF('Net zero activities &amp; levers'!$C$12="Off",('Activity data'!BN12*EF!$H11)*kgtoGg,('Net zero Activity data'!BN12*EF!$H11)*kgtoGg)</f>
        <v>15.263333121530781</v>
      </c>
      <c r="AV923" s="93">
        <f>IF('Net zero activities &amp; levers'!$C$12="Off",('Activity data'!BO12*EF!$H11)*kgtoGg,('Net zero Activity data'!BO12*EF!$H11)*kgtoGg)</f>
        <v>15.269194292908081</v>
      </c>
      <c r="AW923" s="93">
        <f>IF('Net zero activities &amp; levers'!$C$12="Off",('Activity data'!BP12*EF!$H11)*kgtoGg,('Net zero Activity data'!BP12*EF!$H11)*kgtoGg)</f>
        <v>15.275521416024727</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15.123414197798356</v>
      </c>
      <c r="L924" s="27">
        <f t="shared" si="329"/>
        <v>15.162727774721571</v>
      </c>
      <c r="M924" s="27">
        <f t="shared" si="329"/>
        <v>15.216959464794311</v>
      </c>
      <c r="N924" s="27">
        <f t="shared" si="329"/>
        <v>15.283027985940226</v>
      </c>
      <c r="O924" s="27">
        <f t="shared" si="329"/>
        <v>15.360839106953575</v>
      </c>
      <c r="P924" s="27">
        <f t="shared" si="329"/>
        <v>15.449919228540612</v>
      </c>
      <c r="Q924" s="27">
        <f t="shared" si="329"/>
        <v>15.545788610572219</v>
      </c>
      <c r="R924" s="27">
        <f t="shared" si="329"/>
        <v>15.648067752449878</v>
      </c>
      <c r="S924" s="27">
        <f t="shared" si="329"/>
        <v>15.740823343156523</v>
      </c>
      <c r="T924" s="27">
        <f t="shared" si="329"/>
        <v>15.78613083813253</v>
      </c>
      <c r="U924" s="27">
        <f t="shared" si="329"/>
        <v>15.834140674730845</v>
      </c>
      <c r="V924" s="27">
        <f t="shared" si="329"/>
        <v>15.885990418651044</v>
      </c>
      <c r="W924" s="27">
        <f t="shared" si="329"/>
        <v>15.942259706209601</v>
      </c>
      <c r="X924" s="27">
        <f t="shared" si="329"/>
        <v>16.002876485634687</v>
      </c>
      <c r="Y924" s="27">
        <f t="shared" si="329"/>
        <v>16.041159147021002</v>
      </c>
      <c r="Z924" s="27">
        <f t="shared" si="329"/>
        <v>16.08315986287732</v>
      </c>
      <c r="AA924" s="27">
        <f t="shared" ref="L924:AW927" si="330">AA1387</f>
        <v>16.128561561252567</v>
      </c>
      <c r="AB924" s="27">
        <f t="shared" si="330"/>
        <v>16.177129279089701</v>
      </c>
      <c r="AC924" s="27">
        <f t="shared" si="330"/>
        <v>16.22848566497311</v>
      </c>
      <c r="AD924" s="27">
        <f t="shared" si="330"/>
        <v>16.262533596936784</v>
      </c>
      <c r="AE924" s="27">
        <f t="shared" si="330"/>
        <v>16.299365127249494</v>
      </c>
      <c r="AF924" s="27">
        <f t="shared" si="330"/>
        <v>16.338870103045821</v>
      </c>
      <c r="AG924" s="27">
        <f t="shared" si="330"/>
        <v>16.381518068217904</v>
      </c>
      <c r="AH924" s="27">
        <f t="shared" si="330"/>
        <v>16.425928737694665</v>
      </c>
      <c r="AI924" s="27">
        <f t="shared" si="330"/>
        <v>16.453326773213362</v>
      </c>
      <c r="AJ924" s="27">
        <f t="shared" si="330"/>
        <v>16.483284351530397</v>
      </c>
      <c r="AK924" s="27">
        <f t="shared" si="330"/>
        <v>16.514619438792021</v>
      </c>
      <c r="AL924" s="27">
        <f t="shared" si="330"/>
        <v>16.547840309015974</v>
      </c>
      <c r="AM924" s="27">
        <f t="shared" si="330"/>
        <v>16.582783337073316</v>
      </c>
      <c r="AN924" s="27">
        <f t="shared" si="330"/>
        <v>16.601970665198401</v>
      </c>
      <c r="AO924" s="27">
        <f t="shared" si="330"/>
        <v>16.622222962050291</v>
      </c>
      <c r="AP924" s="27">
        <f t="shared" si="330"/>
        <v>16.64402518209608</v>
      </c>
      <c r="AQ924" s="27">
        <f t="shared" si="330"/>
        <v>16.667456738742661</v>
      </c>
      <c r="AR924" s="27">
        <f t="shared" si="330"/>
        <v>16.692505236110083</v>
      </c>
      <c r="AS924" s="27">
        <f t="shared" si="330"/>
        <v>16.700930101343612</v>
      </c>
      <c r="AT924" s="27">
        <f t="shared" si="330"/>
        <v>16.70402129701586</v>
      </c>
      <c r="AU924" s="27">
        <f t="shared" si="330"/>
        <v>16.706991905980683</v>
      </c>
      <c r="AV924" s="27">
        <f t="shared" si="330"/>
        <v>16.711060095736595</v>
      </c>
      <c r="AW924" s="27">
        <f t="shared" si="330"/>
        <v>16.715676896160037</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22.381101687842737</v>
      </c>
      <c r="L925" s="27">
        <f t="shared" si="330"/>
        <v>22.439281748993178</v>
      </c>
      <c r="M925" s="27">
        <f t="shared" si="330"/>
        <v>22.519539087339318</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23.294803890568687</v>
      </c>
      <c r="T925" s="27">
        <f t="shared" si="330"/>
        <v>23.361854335594984</v>
      </c>
      <c r="U925" s="27">
        <f t="shared" si="330"/>
        <v>23.432903969022341</v>
      </c>
      <c r="V925" s="27">
        <f t="shared" si="330"/>
        <v>23.509636271397255</v>
      </c>
      <c r="W925" s="27">
        <f t="shared" si="330"/>
        <v>23.592909045010366</v>
      </c>
      <c r="X925" s="27">
        <f t="shared" si="330"/>
        <v>23.682615660630262</v>
      </c>
      <c r="Y925" s="27">
        <f t="shared" si="330"/>
        <v>23.739270072535017</v>
      </c>
      <c r="Z925" s="27">
        <f t="shared" si="330"/>
        <v>23.801426823665945</v>
      </c>
      <c r="AA925" s="27">
        <f t="shared" si="330"/>
        <v>23.868616680059962</v>
      </c>
      <c r="AB925" s="27">
        <f t="shared" si="330"/>
        <v>23.940491920494591</v>
      </c>
      <c r="AC925" s="27">
        <f t="shared" si="330"/>
        <v>24.016494103582588</v>
      </c>
      <c r="AD925" s="27">
        <f t="shared" si="330"/>
        <v>24.066881550330596</v>
      </c>
      <c r="AE925" s="27">
        <f t="shared" si="330"/>
        <v>24.121388437100101</v>
      </c>
      <c r="AF925" s="27">
        <f t="shared" si="330"/>
        <v>24.179851748949488</v>
      </c>
      <c r="AG925" s="27">
        <f t="shared" si="330"/>
        <v>24.242966362674405</v>
      </c>
      <c r="AH925" s="27">
        <f t="shared" si="330"/>
        <v>24.308689597956107</v>
      </c>
      <c r="AI925" s="27">
        <f t="shared" si="330"/>
        <v>24.349235880096572</v>
      </c>
      <c r="AJ925" s="27">
        <f t="shared" si="330"/>
        <v>24.393570023026598</v>
      </c>
      <c r="AK925" s="27">
        <f t="shared" si="330"/>
        <v>24.43994273789292</v>
      </c>
      <c r="AL925" s="27">
        <f t="shared" si="330"/>
        <v>24.489106218104236</v>
      </c>
      <c r="AM925" s="27">
        <f t="shared" si="330"/>
        <v>24.540818315253986</v>
      </c>
      <c r="AN925" s="27">
        <f t="shared" si="330"/>
        <v>24.569213592687301</v>
      </c>
      <c r="AO925" s="27">
        <f t="shared" si="330"/>
        <v>24.599184914594268</v>
      </c>
      <c r="AP925" s="27">
        <f t="shared" si="330"/>
        <v>24.631449963840655</v>
      </c>
      <c r="AQ925" s="27">
        <f t="shared" si="330"/>
        <v>24.666126264122632</v>
      </c>
      <c r="AR925" s="27">
        <f t="shared" si="330"/>
        <v>24.703195470809415</v>
      </c>
      <c r="AS925" s="27">
        <f t="shared" si="330"/>
        <v>24.715663407151812</v>
      </c>
      <c r="AT925" s="27">
        <f t="shared" si="330"/>
        <v>24.720238059659035</v>
      </c>
      <c r="AU925" s="27">
        <f t="shared" si="330"/>
        <v>24.724634256208766</v>
      </c>
      <c r="AV925" s="27">
        <f t="shared" si="330"/>
        <v>24.730654759742006</v>
      </c>
      <c r="AW925" s="27">
        <f t="shared" si="330"/>
        <v>24.73748715078797</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5.5795235710196529</v>
      </c>
      <c r="M926" s="27">
        <f t="shared" si="330"/>
        <v>5.6203482259438022</v>
      </c>
      <c r="N926" s="27">
        <f t="shared" si="330"/>
        <v>5.6290756550083767</v>
      </c>
      <c r="O926" s="27">
        <f t="shared" si="330"/>
        <v>5.6165815405282293</v>
      </c>
      <c r="P926" s="27">
        <f t="shared" si="330"/>
        <v>5.5833231296706112</v>
      </c>
      <c r="Q926" s="27">
        <f t="shared" si="330"/>
        <v>5.5648827699457346</v>
      </c>
      <c r="R926" s="27">
        <f t="shared" si="330"/>
        <v>5.5483103177944031</v>
      </c>
      <c r="S926" s="27">
        <f t="shared" si="330"/>
        <v>5.2311191381526676</v>
      </c>
      <c r="T926" s="27">
        <f t="shared" si="330"/>
        <v>5.2959025395474395</v>
      </c>
      <c r="U926" s="27">
        <f t="shared" si="330"/>
        <v>5.3230521113321068</v>
      </c>
      <c r="V926" s="27">
        <f t="shared" si="330"/>
        <v>5.3403401009073859</v>
      </c>
      <c r="W926" s="27">
        <f t="shared" si="330"/>
        <v>5.3638381702397817</v>
      </c>
      <c r="X926" s="27">
        <f t="shared" si="330"/>
        <v>5.396367608704919</v>
      </c>
      <c r="Y926" s="27">
        <f t="shared" si="330"/>
        <v>5.4379574418624088</v>
      </c>
      <c r="Z926" s="27">
        <f t="shared" si="330"/>
        <v>5.4869454404583609</v>
      </c>
      <c r="AA926" s="27">
        <f t="shared" si="330"/>
        <v>5.5405093400211358</v>
      </c>
      <c r="AB926" s="27">
        <f t="shared" si="330"/>
        <v>5.5970694348623855</v>
      </c>
      <c r="AC926" s="27">
        <f t="shared" si="330"/>
        <v>5.6520829501212333</v>
      </c>
      <c r="AD926" s="27">
        <f t="shared" si="330"/>
        <v>5.7278621328095713</v>
      </c>
      <c r="AE926" s="27">
        <f t="shared" si="330"/>
        <v>5.8086304285708898</v>
      </c>
      <c r="AF926" s="27">
        <f t="shared" si="330"/>
        <v>5.8943694344234476</v>
      </c>
      <c r="AG926" s="27">
        <f t="shared" si="330"/>
        <v>5.9957157562256116</v>
      </c>
      <c r="AH926" s="27">
        <f t="shared" si="330"/>
        <v>6.0885147212172139</v>
      </c>
      <c r="AI926" s="27">
        <f t="shared" si="330"/>
        <v>6.193737522497603</v>
      </c>
      <c r="AJ926" s="27">
        <f t="shared" si="330"/>
        <v>6.3099936318591539</v>
      </c>
      <c r="AK926" s="27">
        <f t="shared" si="330"/>
        <v>6.4167041105400688</v>
      </c>
      <c r="AL926" s="27">
        <f t="shared" si="330"/>
        <v>6.5246629574302135</v>
      </c>
      <c r="AM926" s="27">
        <f t="shared" si="330"/>
        <v>6.6320511480139777</v>
      </c>
      <c r="AN926" s="27">
        <f t="shared" si="330"/>
        <v>6.755527296721481</v>
      </c>
      <c r="AO926" s="27">
        <f t="shared" si="330"/>
        <v>6.8696082133454697</v>
      </c>
      <c r="AP926" s="27">
        <f t="shared" si="330"/>
        <v>6.9843319054307971</v>
      </c>
      <c r="AQ926" s="27">
        <f t="shared" si="330"/>
        <v>7.1021442852932823</v>
      </c>
      <c r="AR926" s="27">
        <f t="shared" si="330"/>
        <v>7.2237212385094018</v>
      </c>
      <c r="AS926" s="27">
        <f t="shared" si="330"/>
        <v>7.3524477370748427</v>
      </c>
      <c r="AT926" s="27">
        <f t="shared" si="330"/>
        <v>7.3592473103348555</v>
      </c>
      <c r="AU926" s="27">
        <f t="shared" si="330"/>
        <v>7.3410637918136903</v>
      </c>
      <c r="AV926" s="27">
        <f t="shared" si="330"/>
        <v>7.3211493013508449</v>
      </c>
      <c r="AW926" s="27">
        <f t="shared" si="330"/>
        <v>7.2901505558898405</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1.8300977880312255</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1.7866561368117297</v>
      </c>
      <c r="P928" s="93">
        <f>IF('Net zero activities &amp; levers'!$C$12="Off",('Activity data'!AI17*EF!$H16)*kgtoGg,('Net zero Activity data'!AI17*EF!$H16)*kgtoGg)</f>
        <v>1.7489975228040082</v>
      </c>
      <c r="Q928" s="93">
        <f>IF('Net zero activities &amp; levers'!$C$12="Off",('Activity data'!AJ17*EF!$H16)*kgtoGg,('Net zero Activity data'!AJ17*EF!$H16)*kgtoGg)</f>
        <v>1.721653192801009</v>
      </c>
      <c r="R928" s="93">
        <f>IF('Net zero activities &amp; levers'!$C$12="Off",('Activity data'!AK17*EF!$H16)*kgtoGg,('Net zero Activity data'!AK17*EF!$H16)*kgtoGg)</f>
        <v>1.6967284692901876</v>
      </c>
      <c r="S928" s="93">
        <f>IF('Net zero activities &amp; levers'!$C$12="Off",('Activity data'!AL17*EF!$H16)*kgtoGg,('Net zero Activity data'!AL17*EF!$H16)*kgtoGg)</f>
        <v>1.4981261490798357</v>
      </c>
      <c r="T928" s="93">
        <f>IF('Net zero activities &amp; levers'!$C$12="Off",('Activity data'!AM17*EF!$H16)*kgtoGg,('Net zero Activity data'!AM17*EF!$H16)*kgtoGg)</f>
        <v>1.5170711906378702</v>
      </c>
      <c r="U928" s="93">
        <f>IF('Net zero activities &amp; levers'!$C$12="Off",('Activity data'!AN17*EF!$H16)*kgtoGg,('Net zero Activity data'!AN17*EF!$H16)*kgtoGg)</f>
        <v>1.514656074238504</v>
      </c>
      <c r="V928" s="93">
        <f>IF('Net zero activities &amp; levers'!$C$12="Off",('Activity data'!AO17*EF!$H16)*kgtoGg,('Net zero Activity data'!AO17*EF!$H16)*kgtoGg)</f>
        <v>1.5071687495766388</v>
      </c>
      <c r="W928" s="93">
        <f>IF('Net zero activities &amp; levers'!$C$12="Off",('Activity data'!AP17*EF!$H16)*kgtoGg,('Net zero Activity data'!AP17*EF!$H16)*kgtoGg)</f>
        <v>1.5036791396317424</v>
      </c>
      <c r="X928" s="93">
        <f>IF('Net zero activities &amp; levers'!$C$12="Off",('Activity data'!AQ17*EF!$H16)*kgtoGg,('Net zero Activity data'!AQ17*EF!$H16)*kgtoGg)</f>
        <v>1.5055875970801837</v>
      </c>
      <c r="Y928" s="93">
        <f>IF('Net zero activities &amp; levers'!$C$12="Off",('Activity data'!AR17*EF!$H16)*kgtoGg,('Net zero Activity data'!AR17*EF!$H16)*kgtoGg)</f>
        <v>1.510361827763651</v>
      </c>
      <c r="Z928" s="93">
        <f>IF('Net zero activities &amp; levers'!$C$12="Off",('Activity data'!AS17*EF!$H16)*kgtoGg,('Net zero Activity data'!AS17*EF!$H16)*kgtoGg)</f>
        <v>1.5192553744544208</v>
      </c>
      <c r="AA928" s="93">
        <f>IF('Net zero activities &amp; levers'!$C$12="Off",('Activity data'!AT17*EF!$H16)*kgtoGg,('Net zero Activity data'!AT17*EF!$H16)*kgtoGg)</f>
        <v>1.5306113166979629</v>
      </c>
      <c r="AB928" s="93">
        <f>IF('Net zero activities &amp; levers'!$C$12="Off",('Activity data'!AU17*EF!$H16)*kgtoGg,('Net zero Activity data'!AU17*EF!$H16)*kgtoGg)</f>
        <v>1.5435021269900402</v>
      </c>
      <c r="AC928" s="93">
        <f>IF('Net zero activities &amp; levers'!$C$12="Off",('Activity data'!AV17*EF!$H16)*kgtoGg,('Net zero Activity data'!AV17*EF!$H16)*kgtoGg)</f>
        <v>1.5554947833745845</v>
      </c>
      <c r="AD928" s="93">
        <f>IF('Net zero activities &amp; levers'!$C$12="Off",('Activity data'!AW17*EF!$H16)*kgtoGg,('Net zero Activity data'!AW17*EF!$H16)*kgtoGg)</f>
        <v>1.5761713393306924</v>
      </c>
      <c r="AE928" s="93">
        <f>IF('Net zero activities &amp; levers'!$C$12="Off",('Activity data'!AX17*EF!$H16)*kgtoGg,('Net zero Activity data'!AX17*EF!$H16)*kgtoGg)</f>
        <v>1.5990231189454507</v>
      </c>
      <c r="AF928" s="93">
        <f>IF('Net zero activities &amp; levers'!$C$12="Off",('Activity data'!AY17*EF!$H16)*kgtoGg,('Net zero Activity data'!AY17*EF!$H16)*kgtoGg)</f>
        <v>1.6239561458547789</v>
      </c>
      <c r="AG928" s="93">
        <f>IF('Net zero activities &amp; levers'!$C$12="Off",('Activity data'!AZ17*EF!$H16)*kgtoGg,('Net zero Activity data'!AZ17*EF!$H16)*kgtoGg)</f>
        <v>1.656196579912576</v>
      </c>
      <c r="AH928" s="93">
        <f>IF('Net zero activities &amp; levers'!$C$12="Off",('Activity data'!BA17*EF!$H16)*kgtoGg,('Net zero Activity data'!BA17*EF!$H16)*kgtoGg)</f>
        <v>1.6835751841204845</v>
      </c>
      <c r="AI928" s="93">
        <f>IF('Net zero activities &amp; levers'!$C$12="Off",('Activity data'!BB17*EF!$H16)*kgtoGg,('Net zero Activity data'!BB17*EF!$H16)*kgtoGg)</f>
        <v>1.7144888544113861</v>
      </c>
      <c r="AJ928" s="93">
        <f>IF('Net zero activities &amp; levers'!$C$12="Off",('Activity data'!BC17*EF!$H16)*kgtoGg,('Net zero Activity data'!BC17*EF!$H16)*kgtoGg)</f>
        <v>1.7499736736602312</v>
      </c>
      <c r="AK928" s="93">
        <f>IF('Net zero activities &amp; levers'!$C$12="Off",('Activity data'!BD17*EF!$H16)*kgtoGg,('Net zero Activity data'!BD17*EF!$H16)*kgtoGg)</f>
        <v>1.7800516056467517</v>
      </c>
      <c r="AL928" s="93">
        <f>IF('Net zero activities &amp; levers'!$C$12="Off",('Activity data'!BE17*EF!$H16)*kgtoGg,('Net zero Activity data'!BE17*EF!$H16)*kgtoGg)</f>
        <v>1.8099754029871815</v>
      </c>
      <c r="AM928" s="93">
        <f>IF('Net zero activities &amp; levers'!$C$12="Off",('Activity data'!BF17*EF!$H16)*kgtoGg,('Net zero Activity data'!BF17*EF!$H16)*kgtoGg)</f>
        <v>1.838886780755973</v>
      </c>
      <c r="AN928" s="93">
        <f>IF('Net zero activities &amp; levers'!$C$12="Off",('Activity data'!BG17*EF!$H16)*kgtoGg,('Net zero Activity data'!BG17*EF!$H16)*kgtoGg)</f>
        <v>1.8724699813481924</v>
      </c>
      <c r="AO928" s="93">
        <f>IF('Net zero activities &amp; levers'!$C$12="Off",('Activity data'!BH17*EF!$H16)*kgtoGg,('Net zero Activity data'!BH17*EF!$H16)*kgtoGg)</f>
        <v>1.9008180318401502</v>
      </c>
      <c r="AP928" s="93">
        <f>IF('Net zero activities &amp; levers'!$C$12="Off",('Activity data'!BI17*EF!$H16)*kgtoGg,('Net zero Activity data'!BI17*EF!$H16)*kgtoGg)</f>
        <v>1.9286036487167406</v>
      </c>
      <c r="AQ928" s="93">
        <f>IF('Net zero activities &amp; levers'!$C$12="Off",('Activity data'!BJ17*EF!$H16)*kgtoGg,('Net zero Activity data'!BJ17*EF!$H16)*kgtoGg)</f>
        <v>1.9569095678441164</v>
      </c>
      <c r="AR928" s="93">
        <f>IF('Net zero activities &amp; levers'!$C$12="Off",('Activity data'!BK17*EF!$H16)*kgtoGg,('Net zero Activity data'!BK17*EF!$H16)*kgtoGg)</f>
        <v>1.9859906123663478</v>
      </c>
      <c r="AS928" s="93">
        <f>IF('Net zero activities &amp; levers'!$C$12="Off",('Activity data'!BL17*EF!$H16)*kgtoGg,('Net zero Activity data'!BL17*EF!$H16)*kgtoGg)</f>
        <v>2.0151015886626751</v>
      </c>
      <c r="AT928" s="93">
        <f>IF('Net zero activities &amp; levers'!$C$12="Off",('Activity data'!BM17*EF!$H16)*kgtoGg,('Net zero Activity data'!BM17*EF!$H16)*kgtoGg)</f>
        <v>1.9912114099696356</v>
      </c>
      <c r="AU928" s="93">
        <f>IF('Net zero activities &amp; levers'!$C$12="Off",('Activity data'!BN17*EF!$H16)*kgtoGg,('Net zero Activity data'!BN17*EF!$H16)*kgtoGg)</f>
        <v>1.9571549094483571</v>
      </c>
      <c r="AV928" s="93">
        <f>IF('Net zero activities &amp; levers'!$C$12="Off",('Activity data'!BO17*EF!$H16)*kgtoGg,('Net zero Activity data'!BO17*EF!$H16)*kgtoGg)</f>
        <v>1.9229785220375206</v>
      </c>
      <c r="AW928" s="93">
        <f>IF('Net zero activities &amp; levers'!$C$12="Off",('Activity data'!BP17*EF!$H16)*kgtoGg,('Net zero Activity data'!BP17*EF!$H16)*kgtoGg)</f>
        <v>1.8848553684818887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0.25358132281546897</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0.24756197704412702</v>
      </c>
      <c r="P929" s="93">
        <f>IF('Net zero activities &amp; levers'!$C$12="Off",('Activity data'!AI18*EF!$H17)*kgtoGg,('Net zero Activity data'!AI18*EF!$H17)*kgtoGg)</f>
        <v>0.24234393830437845</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0.23510145332951488</v>
      </c>
      <c r="S929" s="93">
        <f>IF('Net zero activities &amp; levers'!$C$12="Off",('Activity data'!AL18*EF!$H17)*kgtoGg,('Net zero Activity data'!AL18*EF!$H17)*kgtoGg)</f>
        <v>0.20758279317784045</v>
      </c>
      <c r="T929" s="93">
        <f>IF('Net zero activities &amp; levers'!$C$12="Off",('Activity data'!AM18*EF!$H17)*kgtoGg,('Net zero Activity data'!AM18*EF!$H17)*kgtoGg)</f>
        <v>0.21020784891557159</v>
      </c>
      <c r="U929" s="93">
        <f>IF('Net zero activities &amp; levers'!$C$12="Off",('Activity data'!AN18*EF!$H17)*kgtoGg,('Net zero Activity data'!AN18*EF!$H17)*kgtoGg)</f>
        <v>0.2098732064635071</v>
      </c>
      <c r="V929" s="93">
        <f>IF('Net zero activities &amp; levers'!$C$12="Off",('Activity data'!AO18*EF!$H17)*kgtoGg,('Net zero Activity data'!AO18*EF!$H17)*kgtoGg)</f>
        <v>0.20883575059392367</v>
      </c>
      <c r="W929" s="93">
        <f>IF('Net zero activities &amp; levers'!$C$12="Off",('Activity data'!AP18*EF!$H17)*kgtoGg,('Net zero Activity data'!AP18*EF!$H17)*kgtoGg)</f>
        <v>0.20835222457049252</v>
      </c>
      <c r="X929" s="93">
        <f>IF('Net zero activities &amp; levers'!$C$12="Off",('Activity data'!AQ18*EF!$H17)*kgtoGg,('Net zero Activity data'!AQ18*EF!$H17)*kgtoGg)</f>
        <v>0.20861666353516306</v>
      </c>
      <c r="Y929" s="93">
        <f>IF('Net zero activities &amp; levers'!$C$12="Off",('Activity data'!AR18*EF!$H17)*kgtoGg,('Net zero Activity data'!AR18*EF!$H17)*kgtoGg)</f>
        <v>0.20927818869521594</v>
      </c>
      <c r="Z929" s="93">
        <f>IF('Net zero activities &amp; levers'!$C$12="Off",('Activity data'!AS18*EF!$H17)*kgtoGg,('Net zero Activity data'!AS18*EF!$H17)*kgtoGg)</f>
        <v>0.21051049297377183</v>
      </c>
      <c r="AA929" s="93">
        <f>IF('Net zero activities &amp; levers'!$C$12="Off",('Activity data'!AT18*EF!$H17)*kgtoGg,('Net zero Activity data'!AT18*EF!$H17)*kgtoGg)</f>
        <v>0.21208399078070125</v>
      </c>
      <c r="AB929" s="93">
        <f>IF('Net zero activities &amp; levers'!$C$12="Off",('Activity data'!AU18*EF!$H17)*kgtoGg,('Net zero Activity data'!AU18*EF!$H17)*kgtoGg)</f>
        <v>0.21387016239809048</v>
      </c>
      <c r="AC929" s="93">
        <f>IF('Net zero activities &amp; levers'!$C$12="Off",('Activity data'!AV18*EF!$H17)*kgtoGg,('Net zero Activity data'!AV18*EF!$H17)*kgtoGg)</f>
        <v>0.2155318843508478</v>
      </c>
      <c r="AD929" s="93">
        <f>IF('Net zero activities &amp; levers'!$C$12="Off",('Activity data'!AW18*EF!$H17)*kgtoGg,('Net zero Activity data'!AW18*EF!$H17)*kgtoGg)</f>
        <v>0.21839686153671636</v>
      </c>
      <c r="AE929" s="93">
        <f>IF('Net zero activities &amp; levers'!$C$12="Off",('Activity data'!AX18*EF!$H17)*kgtoGg,('Net zero Activity data'!AX18*EF!$H17)*kgtoGg)</f>
        <v>0.22156324124674914</v>
      </c>
      <c r="AF929" s="93">
        <f>IF('Net zero activities &amp; levers'!$C$12="Off",('Activity data'!AY18*EF!$H17)*kgtoGg,('Net zero Activity data'!AY18*EF!$H17)*kgtoGg)</f>
        <v>0.22501800196325863</v>
      </c>
      <c r="AG929" s="93">
        <f>IF('Net zero activities &amp; levers'!$C$12="Off",('Activity data'!AZ18*EF!$H17)*kgtoGg,('Net zero Activity data'!AZ18*EF!$H17)*kgtoGg)</f>
        <v>0.22948528888638864</v>
      </c>
      <c r="AH929" s="93">
        <f>IF('Net zero activities &amp; levers'!$C$12="Off",('Activity data'!BA18*EF!$H17)*kgtoGg,('Net zero Activity data'!BA18*EF!$H17)*kgtoGg)</f>
        <v>0.23327891276664667</v>
      </c>
      <c r="AI929" s="93">
        <f>IF('Net zero activities &amp; levers'!$C$12="Off",('Activity data'!BB18*EF!$H17)*kgtoGg,('Net zero Activity data'!BB18*EF!$H17)*kgtoGg)</f>
        <v>0.23756236114668167</v>
      </c>
      <c r="AJ929" s="93">
        <f>IF('Net zero activities &amp; levers'!$C$12="Off",('Activity data'!BC18*EF!$H17)*kgtoGg,('Net zero Activity data'!BC18*EF!$H17)*kgtoGg)</f>
        <v>0.24247919535294019</v>
      </c>
      <c r="AK929" s="93">
        <f>IF('Net zero activities &amp; levers'!$C$12="Off",('Activity data'!BD18*EF!$H17)*kgtoGg,('Net zero Activity data'!BD18*EF!$H17)*kgtoGg)</f>
        <v>0.24664684247572086</v>
      </c>
      <c r="AL929" s="93">
        <f>IF('Net zero activities &amp; levers'!$C$12="Off",('Activity data'!BE18*EF!$H17)*kgtoGg,('Net zero Activity data'!BE18*EF!$H17)*kgtoGg)</f>
        <v>0.25079313245152118</v>
      </c>
      <c r="AM929" s="93">
        <f>IF('Net zero activities &amp; levers'!$C$12="Off",('Activity data'!BF18*EF!$H17)*kgtoGg,('Net zero Activity data'!BF18*EF!$H17)*kgtoGg)</f>
        <v>0.25479913992662712</v>
      </c>
      <c r="AN929" s="93">
        <f>IF('Net zero activities &amp; levers'!$C$12="Off",('Activity data'!BG18*EF!$H17)*kgtoGg,('Net zero Activity data'!BG18*EF!$H17)*kgtoGg)</f>
        <v>0.25945248276231986</v>
      </c>
      <c r="AO929" s="93">
        <f>IF('Net zero activities &amp; levers'!$C$12="Off",('Activity data'!BH18*EF!$H17)*kgtoGg,('Net zero Activity data'!BH18*EF!$H17)*kgtoGg)</f>
        <v>0.2633804346947265</v>
      </c>
      <c r="AP929" s="93">
        <f>IF('Net zero activities &amp; levers'!$C$12="Off",('Activity data'!BI18*EF!$H17)*kgtoGg,('Net zero Activity data'!BI18*EF!$H17)*kgtoGg)</f>
        <v>0.26723045491161851</v>
      </c>
      <c r="AQ929" s="93">
        <f>IF('Net zero activities &amp; levers'!$C$12="Off",('Activity data'!BJ18*EF!$H17)*kgtoGg,('Net zero Activity data'!BJ18*EF!$H17)*kgtoGg)</f>
        <v>0.27115256905369906</v>
      </c>
      <c r="AR929" s="93">
        <f>IF('Net zero activities &amp; levers'!$C$12="Off",('Activity data'!BK18*EF!$H17)*kgtoGg,('Net zero Activity data'!BK18*EF!$H17)*kgtoGg)</f>
        <v>0.27518208582981413</v>
      </c>
      <c r="AS929" s="93">
        <f>IF('Net zero activities &amp; levers'!$C$12="Off",('Activity data'!BL18*EF!$H17)*kgtoGg,('Net zero Activity data'!BL18*EF!$H17)*kgtoGg)</f>
        <v>0.27921575000117721</v>
      </c>
      <c r="AT929" s="93">
        <f>IF('Net zero activities &amp; levers'!$C$12="Off",('Activity data'!BM18*EF!$H17)*kgtoGg,('Net zero Activity data'!BM18*EF!$H17)*kgtoGg)</f>
        <v>0.27590548802780152</v>
      </c>
      <c r="AU929" s="93">
        <f>IF('Net zero activities &amp; levers'!$C$12="Off",('Activity data'!BN18*EF!$H17)*kgtoGg,('Net zero Activity data'!BN18*EF!$H17)*kgtoGg)</f>
        <v>0.27118656398498192</v>
      </c>
      <c r="AV929" s="93">
        <f>IF('Net zero activities &amp; levers'!$C$12="Off",('Activity data'!BO18*EF!$H17)*kgtoGg,('Net zero Activity data'!BO18*EF!$H17)*kgtoGg)</f>
        <v>0.26645102821996847</v>
      </c>
      <c r="AW929" s="93">
        <f>IF('Net zero activities &amp; levers'!$C$12="Off",('Activity data'!BP18*EF!$H17)*kgtoGg,('Net zero Activity data'!BP18*EF!$H17)*kgtoGg)</f>
        <v>0.26116862212573771</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7.3924283487896005</v>
      </c>
      <c r="M930" s="27">
        <f t="shared" si="331"/>
        <v>7.4507389435191715</v>
      </c>
      <c r="N930" s="27">
        <f t="shared" si="331"/>
        <v>7.4882097119910753</v>
      </c>
      <c r="O930" s="27">
        <f t="shared" si="331"/>
        <v>7.5131092090175455</v>
      </c>
      <c r="P930" s="27">
        <f t="shared" si="331"/>
        <v>7.5251923679492423</v>
      </c>
      <c r="Q930" s="27">
        <f t="shared" si="331"/>
        <v>7.5518885629203734</v>
      </c>
      <c r="R930" s="27">
        <f t="shared" si="331"/>
        <v>7.5825135825669054</v>
      </c>
      <c r="S930" s="27">
        <f t="shared" si="331"/>
        <v>7.3545861283831604</v>
      </c>
      <c r="T930" s="27">
        <f t="shared" si="331"/>
        <v>7.4319208106653187</v>
      </c>
      <c r="U930" s="27">
        <f t="shared" si="331"/>
        <v>7.4786665088648778</v>
      </c>
      <c r="V930" s="27">
        <f t="shared" si="331"/>
        <v>7.5186809140650803</v>
      </c>
      <c r="W930" s="27">
        <f t="shared" si="331"/>
        <v>7.5660014009486476</v>
      </c>
      <c r="X930" s="27">
        <f t="shared" si="331"/>
        <v>7.6231849108818368</v>
      </c>
      <c r="Y930" s="27">
        <f t="shared" si="331"/>
        <v>7.6804691876753424</v>
      </c>
      <c r="Z930" s="27">
        <f t="shared" si="331"/>
        <v>7.7460946483538748</v>
      </c>
      <c r="AA930" s="27">
        <f t="shared" ref="L930:AW932" si="332">AA1393</f>
        <v>7.8175626193694123</v>
      </c>
      <c r="AB930" s="27">
        <f t="shared" si="332"/>
        <v>7.8934652081971901</v>
      </c>
      <c r="AC930" s="27">
        <f t="shared" si="332"/>
        <v>7.9696565668771848</v>
      </c>
      <c r="AD930" s="27">
        <f t="shared" si="332"/>
        <v>8.0583188590390158</v>
      </c>
      <c r="AE930" s="27">
        <f t="shared" si="332"/>
        <v>8.153191031891609</v>
      </c>
      <c r="AF930" s="27">
        <f t="shared" si="332"/>
        <v>8.2543024705569152</v>
      </c>
      <c r="AG930" s="27">
        <f t="shared" si="332"/>
        <v>8.3716215959433935</v>
      </c>
      <c r="AH930" s="27">
        <f t="shared" si="332"/>
        <v>8.4827190446094427</v>
      </c>
      <c r="AI930" s="27">
        <f t="shared" si="332"/>
        <v>8.598812123936737</v>
      </c>
      <c r="AJ930" s="27">
        <f t="shared" si="332"/>
        <v>8.726821281139344</v>
      </c>
      <c r="AK930" s="27">
        <f t="shared" si="332"/>
        <v>8.8473810210435584</v>
      </c>
      <c r="AL930" s="27">
        <f t="shared" si="332"/>
        <v>8.9706482832709469</v>
      </c>
      <c r="AM930" s="27">
        <f t="shared" si="332"/>
        <v>9.0949036332095492</v>
      </c>
      <c r="AN930" s="27">
        <f t="shared" si="332"/>
        <v>9.2276624574361712</v>
      </c>
      <c r="AO930" s="27">
        <f t="shared" si="332"/>
        <v>9.3527507069244837</v>
      </c>
      <c r="AP930" s="27">
        <f t="shared" si="332"/>
        <v>9.4797459075971382</v>
      </c>
      <c r="AQ930" s="27">
        <f t="shared" si="332"/>
        <v>9.6110139593304549</v>
      </c>
      <c r="AR930" s="27">
        <f t="shared" si="332"/>
        <v>9.7472377960546694</v>
      </c>
      <c r="AS930" s="27">
        <f t="shared" si="332"/>
        <v>9.882585224626105</v>
      </c>
      <c r="AT930" s="27">
        <f t="shared" si="332"/>
        <v>9.9006343052918346</v>
      </c>
      <c r="AU930" s="27">
        <f t="shared" si="332"/>
        <v>9.8949744116093381</v>
      </c>
      <c r="AV930" s="27">
        <f t="shared" si="332"/>
        <v>9.8881041992192689</v>
      </c>
      <c r="AW930" s="27">
        <f t="shared" si="332"/>
        <v>9.870857576580633</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2.1061581299686476</v>
      </c>
      <c r="M931" s="27">
        <f t="shared" si="332"/>
        <v>2.1227712545548472</v>
      </c>
      <c r="N931" s="27">
        <f t="shared" si="332"/>
        <v>2.1334469567638776</v>
      </c>
      <c r="O931" s="27">
        <f t="shared" si="332"/>
        <v>2.1405410097083362</v>
      </c>
      <c r="P931" s="27">
        <f t="shared" si="332"/>
        <v>2.1439835920667925</v>
      </c>
      <c r="Q931" s="27">
        <f t="shared" si="332"/>
        <v>2.151589537694508</v>
      </c>
      <c r="R931" s="27">
        <f t="shared" si="332"/>
        <v>2.1603148348588097</v>
      </c>
      <c r="S931" s="27">
        <f t="shared" si="332"/>
        <v>2.0953765983251063</v>
      </c>
      <c r="T931" s="27">
        <f t="shared" si="332"/>
        <v>2.1174098277501541</v>
      </c>
      <c r="U931" s="27">
        <f t="shared" si="332"/>
        <v>2.1307280268126019</v>
      </c>
      <c r="V931" s="27">
        <f t="shared" si="332"/>
        <v>2.1421284301512511</v>
      </c>
      <c r="W931" s="27">
        <f t="shared" si="332"/>
        <v>2.1556103908090396</v>
      </c>
      <c r="X931" s="27">
        <f t="shared" si="332"/>
        <v>2.1719024005064549</v>
      </c>
      <c r="Y931" s="27">
        <f t="shared" si="332"/>
        <v>2.1882231194360839</v>
      </c>
      <c r="Z931" s="27">
        <f t="shared" si="332"/>
        <v>2.2069203040443948</v>
      </c>
      <c r="AA931" s="27">
        <f t="shared" si="332"/>
        <v>2.2272820635481416</v>
      </c>
      <c r="AB931" s="27">
        <f t="shared" si="332"/>
        <v>2.2489072788363589</v>
      </c>
      <c r="AC931" s="27">
        <f t="shared" si="332"/>
        <v>2.2706147668153935</v>
      </c>
      <c r="AD931" s="27">
        <f t="shared" si="332"/>
        <v>2.2958753170226704</v>
      </c>
      <c r="AE931" s="27">
        <f t="shared" si="332"/>
        <v>2.3229051086870016</v>
      </c>
      <c r="AF931" s="27">
        <f t="shared" si="332"/>
        <v>2.3517125138494244</v>
      </c>
      <c r="AG931" s="27">
        <f t="shared" si="332"/>
        <v>2.3851376101878961</v>
      </c>
      <c r="AH931" s="27">
        <f t="shared" si="332"/>
        <v>2.4167901042922302</v>
      </c>
      <c r="AI931" s="27">
        <f t="shared" si="332"/>
        <v>2.449865890937942</v>
      </c>
      <c r="AJ931" s="27">
        <f t="shared" si="332"/>
        <v>2.4863366572994243</v>
      </c>
      <c r="AK931" s="27">
        <f t="shared" si="332"/>
        <v>2.5206850289529346</v>
      </c>
      <c r="AL931" s="27">
        <f t="shared" si="332"/>
        <v>2.5558047939678636</v>
      </c>
      <c r="AM931" s="27">
        <f t="shared" si="332"/>
        <v>2.5912060725623505</v>
      </c>
      <c r="AN931" s="27">
        <f t="shared" si="332"/>
        <v>2.6290300545852219</v>
      </c>
      <c r="AO931" s="27">
        <f t="shared" si="332"/>
        <v>2.6646686324912885</v>
      </c>
      <c r="AP931" s="27">
        <f t="shared" si="332"/>
        <v>2.7008505150532622</v>
      </c>
      <c r="AQ931" s="27">
        <f t="shared" si="332"/>
        <v>2.7382497648422079</v>
      </c>
      <c r="AR931" s="27">
        <f t="shared" si="332"/>
        <v>2.7770609548430158</v>
      </c>
      <c r="AS931" s="27">
        <f t="shared" si="332"/>
        <v>2.8156224496057964</v>
      </c>
      <c r="AT931" s="27">
        <f t="shared" si="332"/>
        <v>2.8207647676897869</v>
      </c>
      <c r="AU931" s="27">
        <f t="shared" si="332"/>
        <v>2.8191522216451439</v>
      </c>
      <c r="AV931" s="27">
        <f t="shared" si="332"/>
        <v>2.8171948467478511</v>
      </c>
      <c r="AW931" s="27">
        <f t="shared" si="332"/>
        <v>2.8122811549579518</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0.43500213637199753</v>
      </c>
      <c r="M932" s="27">
        <f t="shared" si="332"/>
        <v>0.43843338143569016</v>
      </c>
      <c r="N932" s="27">
        <f t="shared" si="332"/>
        <v>0.44063832189202168</v>
      </c>
      <c r="O932" s="27">
        <f t="shared" si="332"/>
        <v>0.44210351490980404</v>
      </c>
      <c r="P932" s="27">
        <f t="shared" si="332"/>
        <v>0.44281453971808249</v>
      </c>
      <c r="Q932" s="27">
        <f t="shared" si="332"/>
        <v>0.44438545813589125</v>
      </c>
      <c r="R932" s="27">
        <f t="shared" si="332"/>
        <v>0.44618756541973903</v>
      </c>
      <c r="S932" s="27">
        <f t="shared" si="332"/>
        <v>0.4327753380933837</v>
      </c>
      <c r="T932" s="27">
        <f t="shared" si="332"/>
        <v>0.43732604192454033</v>
      </c>
      <c r="U932" s="27">
        <f t="shared" si="332"/>
        <v>0.44007675895872556</v>
      </c>
      <c r="V932" s="27">
        <f t="shared" si="332"/>
        <v>0.44243137789129761</v>
      </c>
      <c r="W932" s="27">
        <f t="shared" si="332"/>
        <v>0.44521591795273563</v>
      </c>
      <c r="X932" s="27">
        <f t="shared" si="332"/>
        <v>0.44858084052114444</v>
      </c>
      <c r="Y932" s="27">
        <f t="shared" si="332"/>
        <v>0.45195169264306995</v>
      </c>
      <c r="Z932" s="27">
        <f t="shared" si="332"/>
        <v>0.45581337573942793</v>
      </c>
      <c r="AA932" s="27">
        <f t="shared" si="332"/>
        <v>0.460018857160025</v>
      </c>
      <c r="AB932" s="27">
        <f t="shared" si="332"/>
        <v>0.46448529048049886</v>
      </c>
      <c r="AC932" s="27">
        <f t="shared" si="332"/>
        <v>0.46896871625550957</v>
      </c>
      <c r="AD932" s="27">
        <f t="shared" si="332"/>
        <v>0.474185985153672</v>
      </c>
      <c r="AE932" s="27">
        <f t="shared" si="332"/>
        <v>0.47976867002066687</v>
      </c>
      <c r="AF932" s="27">
        <f t="shared" si="332"/>
        <v>0.48571850000288863</v>
      </c>
      <c r="AG932" s="27">
        <f t="shared" si="332"/>
        <v>0.49262205966860634</v>
      </c>
      <c r="AH932" s="27">
        <f t="shared" si="332"/>
        <v>0.4991595092365988</v>
      </c>
      <c r="AI932" s="27">
        <f t="shared" si="332"/>
        <v>0.50599092310260463</v>
      </c>
      <c r="AJ932" s="27">
        <f t="shared" si="332"/>
        <v>0.5135235300121368</v>
      </c>
      <c r="AK932" s="27">
        <f t="shared" si="332"/>
        <v>0.52061778131149139</v>
      </c>
      <c r="AL932" s="27">
        <f t="shared" si="332"/>
        <v>0.52787135481720149</v>
      </c>
      <c r="AM932" s="27">
        <f t="shared" si="332"/>
        <v>0.53518307163455714</v>
      </c>
      <c r="AN932" s="27">
        <f t="shared" si="332"/>
        <v>0.54299516928854008</v>
      </c>
      <c r="AO932" s="27">
        <f t="shared" si="332"/>
        <v>0.55035589748164571</v>
      </c>
      <c r="AP932" s="27">
        <f t="shared" si="332"/>
        <v>0.55782883884747447</v>
      </c>
      <c r="AQ932" s="27">
        <f t="shared" si="332"/>
        <v>0.56555321306487649</v>
      </c>
      <c r="AR932" s="27">
        <f t="shared" si="332"/>
        <v>0.57356920689044089</v>
      </c>
      <c r="AS932" s="27">
        <f t="shared" si="332"/>
        <v>0.58153362910775885</v>
      </c>
      <c r="AT932" s="27">
        <f t="shared" si="332"/>
        <v>0.582595714295291</v>
      </c>
      <c r="AU932" s="27">
        <f t="shared" si="332"/>
        <v>0.58226266191691678</v>
      </c>
      <c r="AV932" s="27">
        <f t="shared" si="332"/>
        <v>0.58185838920353994</v>
      </c>
      <c r="AW932" s="27">
        <f t="shared" si="332"/>
        <v>0.58084352408222484</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9.4871637196006525E-2</v>
      </c>
      <c r="L933" s="93">
        <f>IF('Net zero activities &amp; levers'!$C$12="Off",('Activity data'!AE8*EF!$H21)*kgtoGg,('Net zero Activity data'!AE8*EF!$H21)*kgtoGg)</f>
        <v>9.4048845784615517E-2</v>
      </c>
      <c r="M933" s="93">
        <f>IF('Net zero activities &amp; levers'!$C$12="Off",('Activity data'!AF8*EF!$H21)*kgtoGg,('Net zero Activity data'!AF8*EF!$H21)*kgtoGg)</f>
        <v>9.3735634002294274E-2</v>
      </c>
      <c r="N933" s="93">
        <f>IF('Net zero activities &amp; levers'!$C$12="Off",('Activity data'!AG8*EF!$H21)*kgtoGg,('Net zero Activity data'!AG8*EF!$H21)*kgtoGg)</f>
        <v>9.2483917307495084E-2</v>
      </c>
      <c r="O933" s="93">
        <f>IF('Net zero activities &amp; levers'!$C$12="Off",('Activity data'!AH8*EF!$H21)*kgtoGg,('Net zero Activity data'!AH8*EF!$H21)*kgtoGg)</f>
        <v>9.0667019955957356E-2</v>
      </c>
      <c r="P933" s="93">
        <f>IF('Net zero activities &amp; levers'!$C$12="Off",('Activity data'!AI8*EF!$H21)*kgtoGg,('Net zero Activity data'!AI8*EF!$H21)*kgtoGg)</f>
        <v>8.8322512540543865E-2</v>
      </c>
      <c r="Q933" s="93">
        <f>IF('Net zero activities &amp; levers'!$C$12="Off",('Activity data'!AJ8*EF!$H21)*kgtoGg,('Net zero Activity data'!AJ8*EF!$H21)*kgtoGg)</f>
        <v>8.6473330972337878E-2</v>
      </c>
      <c r="R933" s="93">
        <f>IF('Net zero activities &amp; levers'!$C$12="Off",('Activity data'!AK8*EF!$H21)*kgtoGg,('Net zero Activity data'!AK8*EF!$H21)*kgtoGg)</f>
        <v>8.4723794986300296E-2</v>
      </c>
      <c r="S933" s="93">
        <f>IF('Net zero activities &amp; levers'!$C$12="Off",('Activity data'!AL8*EF!$H21)*kgtoGg,('Net zero Activity data'!AL8*EF!$H21)*kgtoGg)</f>
        <v>7.4532236521614198E-2</v>
      </c>
      <c r="T933" s="93">
        <f>IF('Net zero activities &amp; levers'!$C$12="Off",('Activity data'!AM8*EF!$H21)*kgtoGg,('Net zero Activity data'!AM8*EF!$H21)*kgtoGg)</f>
        <v>7.5742875433824242E-2</v>
      </c>
      <c r="U933" s="93">
        <f>IF('Net zero activities &amp; levers'!$C$12="Off",('Activity data'!AN8*EF!$H21)*kgtoGg,('Net zero Activity data'!AN8*EF!$H21)*kgtoGg)</f>
        <v>7.5904634878193322E-2</v>
      </c>
      <c r="V933" s="93">
        <f>IF('Net zero activities &amp; levers'!$C$12="Off",('Activity data'!AO8*EF!$H21)*kgtoGg,('Net zero Activity data'!AO8*EF!$H21)*kgtoGg)</f>
        <v>7.5806928443022642E-2</v>
      </c>
      <c r="W933" s="93">
        <f>IF('Net zero activities &amp; levers'!$C$12="Off",('Activity data'!AP8*EF!$H21)*kgtoGg,('Net zero Activity data'!AP8*EF!$H21)*kgtoGg)</f>
        <v>7.5892286397700501E-2</v>
      </c>
      <c r="X933" s="93">
        <f>IF('Net zero activities &amp; levers'!$C$12="Off",('Activity data'!AQ8*EF!$H21)*kgtoGg,('Net zero Activity data'!AQ8*EF!$H21)*kgtoGg)</f>
        <v>7.6230801465466153E-2</v>
      </c>
      <c r="Y933" s="93">
        <f>IF('Net zero activities &amp; levers'!$C$12="Off",('Activity data'!AR8*EF!$H21)*kgtoGg,('Net zero Activity data'!AR8*EF!$H21)*kgtoGg)</f>
        <v>7.6674051999384291E-2</v>
      </c>
      <c r="Z933" s="93">
        <f>IF('Net zero activities &amp; levers'!$C$12="Off",('Activity data'!AS8*EF!$H21)*kgtoGg,('Net zero Activity data'!AS8*EF!$H21)*kgtoGg)</f>
        <v>7.7311114077535645E-2</v>
      </c>
      <c r="AA933" s="93">
        <f>IF('Net zero activities &amp; levers'!$C$12="Off",('Activity data'!AT8*EF!$H21)*kgtoGg,('Net zero Activity data'!AT8*EF!$H21)*kgtoGg)</f>
        <v>7.8061746179112407E-2</v>
      </c>
      <c r="AB933" s="93">
        <f>IF('Net zero activities &amp; levers'!$C$12="Off",('Activity data'!AU8*EF!$H21)*kgtoGg,('Net zero Activity data'!AU8*EF!$H21)*kgtoGg)</f>
        <v>7.8881069094071346E-2</v>
      </c>
      <c r="AC933" s="93">
        <f>IF('Net zero activities &amp; levers'!$C$12="Off",('Activity data'!AV8*EF!$H21)*kgtoGg,('Net zero Activity data'!AV8*EF!$H21)*kgtoGg)</f>
        <v>7.964979879873213E-2</v>
      </c>
      <c r="AD933" s="93">
        <f>IF('Net zero activities &amp; levers'!$C$12="Off",('Activity data'!AW8*EF!$H21)*kgtoGg,('Net zero Activity data'!AW8*EF!$H21)*kgtoGg)</f>
        <v>8.0141559774788873E-2</v>
      </c>
      <c r="AE933" s="93">
        <f>IF('Net zero activities &amp; levers'!$C$12="Off",('Activity data'!AX8*EF!$H21)*kgtoGg,('Net zero Activity data'!AX8*EF!$H21)*kgtoGg)</f>
        <v>8.0702746634930239E-2</v>
      </c>
      <c r="AF933" s="93">
        <f>IF('Net zero activities &amp; levers'!$C$12="Off",('Activity data'!AY8*EF!$H21)*kgtoGg,('Net zero Activity data'!AY8*EF!$H21)*kgtoGg)</f>
        <v>8.132576279000861E-2</v>
      </c>
      <c r="AG933" s="93">
        <f>IF('Net zero activities &amp; levers'!$C$12="Off",('Activity data'!AZ8*EF!$H21)*kgtoGg,('Net zero Activity data'!AZ8*EF!$H21)*kgtoGg)</f>
        <v>8.2256887791167577E-2</v>
      </c>
      <c r="AH933" s="93">
        <f>IF('Net zero activities &amp; levers'!$C$12="Off",('Activity data'!BA8*EF!$H21)*kgtoGg,('Net zero Activity data'!BA8*EF!$H21)*kgtoGg)</f>
        <v>8.291061437514162E-2</v>
      </c>
      <c r="AI933" s="93">
        <f>IF('Net zero activities &amp; levers'!$C$12="Off",('Activity data'!BB8*EF!$H21)*kgtoGg,('Net zero Activity data'!BB8*EF!$H21)*kgtoGg)</f>
        <v>8.3669505250008477E-2</v>
      </c>
      <c r="AJ933" s="93">
        <f>IF('Net zero activities &amp; levers'!$C$12="Off",('Activity data'!BC8*EF!$H21)*kgtoGg,('Net zero Activity data'!BC8*EF!$H21)*kgtoGg)</f>
        <v>8.4593210984080028E-2</v>
      </c>
      <c r="AK933" s="93">
        <f>IF('Net zero activities &amp; levers'!$C$12="Off",('Activity data'!BD8*EF!$H21)*kgtoGg,('Net zero Activity data'!BD8*EF!$H21)*kgtoGg)</f>
        <v>8.5215240839078665E-2</v>
      </c>
      <c r="AL933" s="93">
        <f>IF('Net zero activities &amp; levers'!$C$12="Off",('Activity data'!BE8*EF!$H21)*kgtoGg,('Net zero Activity data'!BE8*EF!$H21)*kgtoGg)</f>
        <v>8.578106616446779E-2</v>
      </c>
      <c r="AM933" s="93">
        <f>IF('Net zero activities &amp; levers'!$C$12="Off",('Activity data'!BF8*EF!$H21)*kgtoGg,('Net zero Activity data'!BF8*EF!$H21)*kgtoGg)</f>
        <v>8.6251014191196393E-2</v>
      </c>
      <c r="AN933" s="93">
        <f>IF('Net zero activities &amp; levers'!$C$12="Off",('Activity data'!BG8*EF!$H21)*kgtoGg,('Net zero Activity data'!BG8*EF!$H21)*kgtoGg)</f>
        <v>8.7308980908068726E-2</v>
      </c>
      <c r="AO933" s="93">
        <f>IF('Net zero activities &amp; levers'!$C$12="Off",('Activity data'!BH8*EF!$H21)*kgtoGg,('Net zero Activity data'!BH8*EF!$H21)*kgtoGg)</f>
        <v>8.8102031734706404E-2</v>
      </c>
      <c r="AP933" s="93">
        <f>IF('Net zero activities &amp; levers'!$C$12="Off",('Activity data'!BI8*EF!$H21)*kgtoGg,('Net zero Activity data'!BI8*EF!$H21)*kgtoGg)</f>
        <v>8.8840817700634192E-2</v>
      </c>
      <c r="AQ933" s="93">
        <f>IF('Net zero activities &amp; levers'!$C$12="Off",('Activity data'!BJ8*EF!$H21)*kgtoGg,('Net zero Activity data'!BJ8*EF!$H21)*kgtoGg)</f>
        <v>8.9572867586300398E-2</v>
      </c>
      <c r="AR933" s="93">
        <f>IF('Net zero activities &amp; levers'!$C$12="Off",('Activity data'!BK8*EF!$H21)*kgtoGg,('Net zero Activity data'!BK8*EF!$H21)*kgtoGg)</f>
        <v>9.0308232928721505E-2</v>
      </c>
      <c r="AS933" s="93">
        <f>IF('Net zero activities &amp; levers'!$C$12="Off",('Activity data'!BL8*EF!$H21)*kgtoGg,('Net zero Activity data'!BL8*EF!$H21)*kgtoGg)</f>
        <v>9.1000814242625849E-2</v>
      </c>
      <c r="AT933" s="93">
        <f>IF('Net zero activities &amp; levers'!$C$12="Off",('Activity data'!BM8*EF!$H21)*kgtoGg,('Net zero Activity data'!BM8*EF!$H21)*kgtoGg)</f>
        <v>8.9367283067039061E-2</v>
      </c>
      <c r="AU933" s="93">
        <f>IF('Net zero activities &amp; levers'!$C$12="Off",('Activity data'!BN8*EF!$H21)*kgtoGg,('Net zero Activity data'!BN8*EF!$H21)*kgtoGg)</f>
        <v>8.7294816512801618E-2</v>
      </c>
      <c r="AV933" s="93">
        <f>IF('Net zero activities &amp; levers'!$C$12="Off",('Activity data'!BO8*EF!$H21)*kgtoGg,('Net zero Activity data'!BO8*EF!$H21)*kgtoGg)</f>
        <v>8.5221774923965918E-2</v>
      </c>
      <c r="AW933" s="93">
        <f>IF('Net zero activities &amp; levers'!$C$12="Off",('Activity data'!BP8*EF!$H21)*kgtoGg,('Net zero Activity data'!BP8*EF!$H21)*kgtoGg)</f>
        <v>8.298664847702153E-2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6.968944973410629E-2</v>
      </c>
      <c r="L934" s="93">
        <f>IF('Net zero activities &amp; levers'!$C$12="Off",('Activity data'!AE9*EF!$H22)*kgtoGg,('Net zero Activity data'!AE9*EF!$H22)*kgtoGg)</f>
        <v>6.9085055392441017E-2</v>
      </c>
      <c r="M934" s="93">
        <f>IF('Net zero activities &amp; levers'!$C$12="Off",('Activity data'!AF9*EF!$H22)*kgtoGg,('Net zero Activity data'!AF9*EF!$H22)*kgtoGg)</f>
        <v>6.8854980763127821E-2</v>
      </c>
      <c r="N934" s="93">
        <f>IF('Net zero activities &amp; levers'!$C$12="Off",('Activity data'!AG9*EF!$H22)*kgtoGg,('Net zero Activity data'!AG9*EF!$H22)*kgtoGg)</f>
        <v>6.7935512624264269E-2</v>
      </c>
      <c r="O934" s="93">
        <f>IF('Net zero activities &amp; levers'!$C$12="Off",('Activity data'!AH9*EF!$H22)*kgtoGg,('Net zero Activity data'!AH9*EF!$H22)*kgtoGg)</f>
        <v>6.6600882165738284E-2</v>
      </c>
      <c r="P934" s="93">
        <f>IF('Net zero activities &amp; levers'!$C$12="Off",('Activity data'!AI9*EF!$H22)*kgtoGg,('Net zero Activity data'!AI9*EF!$H22)*kgtoGg)</f>
        <v>6.4878687456057696E-2</v>
      </c>
      <c r="Q934" s="93">
        <f>IF('Net zero activities &amp; levers'!$C$12="Off",('Activity data'!AJ9*EF!$H22)*kgtoGg,('Net zero Activity data'!AJ9*EF!$H22)*kgtoGg)</f>
        <v>6.3520342119606055E-2</v>
      </c>
      <c r="R934" s="93">
        <f>IF('Net zero activities &amp; levers'!$C$12="Off",('Activity data'!AK9*EF!$H22)*kgtoGg,('Net zero Activity data'!AK9*EF!$H22)*kgtoGg)</f>
        <v>6.2235193009076005E-2</v>
      </c>
      <c r="S934" s="93">
        <f>IF('Net zero activities &amp; levers'!$C$12="Off",('Activity data'!AL9*EF!$H22)*kgtoGg,('Net zero Activity data'!AL9*EF!$H22)*kgtoGg)</f>
        <v>5.4748823822998088E-2</v>
      </c>
      <c r="T934" s="93">
        <f>IF('Net zero activities &amp; levers'!$C$12="Off",('Activity data'!AM9*EF!$H22)*kgtoGg,('Net zero Activity data'!AM9*EF!$H22)*kgtoGg)</f>
        <v>5.5638117632108908E-2</v>
      </c>
      <c r="U934" s="93">
        <f>IF('Net zero activities &amp; levers'!$C$12="Off",('Activity data'!AN9*EF!$H22)*kgtoGg,('Net zero Activity data'!AN9*EF!$H22)*kgtoGg)</f>
        <v>5.5756940570139218E-2</v>
      </c>
      <c r="V934" s="93">
        <f>IF('Net zero activities &amp; levers'!$C$12="Off",('Activity data'!AO9*EF!$H22)*kgtoGg,('Net zero Activity data'!AO9*EF!$H22)*kgtoGg)</f>
        <v>5.5685168775071965E-2</v>
      </c>
      <c r="W934" s="93">
        <f>IF('Net zero activities &amp; levers'!$C$12="Off",('Activity data'!AP9*EF!$H22)*kgtoGg,('Net zero Activity data'!AP9*EF!$H22)*kgtoGg)</f>
        <v>5.5747869800033094E-2</v>
      </c>
      <c r="X934" s="93">
        <f>IF('Net zero activities &amp; levers'!$C$12="Off",('Activity data'!AQ9*EF!$H22)*kgtoGg,('Net zero Activity data'!AQ9*EF!$H22)*kgtoGg)</f>
        <v>5.599653135470356E-2</v>
      </c>
      <c r="Y934" s="93">
        <f>IF('Net zero activities &amp; levers'!$C$12="Off",('Activity data'!AR9*EF!$H22)*kgtoGg,('Net zero Activity data'!AR9*EF!$H22)*kgtoGg)</f>
        <v>5.6322127989441549E-2</v>
      </c>
      <c r="Z934" s="93">
        <f>IF('Net zero activities &amp; levers'!$C$12="Off",('Activity data'!AS9*EF!$H22)*kgtoGg,('Net zero Activity data'!AS9*EF!$H22)*kgtoGg)</f>
        <v>5.6790091935094891E-2</v>
      </c>
      <c r="AA934" s="93">
        <f>IF('Net zero activities &amp; levers'!$C$12="Off",('Activity data'!AT9*EF!$H22)*kgtoGg,('Net zero Activity data'!AT9*EF!$H22)*kgtoGg)</f>
        <v>5.7341480523483673E-2</v>
      </c>
      <c r="AB934" s="93">
        <f>IF('Net zero activities &amp; levers'!$C$12="Off",('Activity data'!AU9*EF!$H22)*kgtoGg,('Net zero Activity data'!AU9*EF!$H22)*kgtoGg)</f>
        <v>5.7943327026670585E-2</v>
      </c>
      <c r="AC934" s="93">
        <f>IF('Net zero activities &amp; levers'!$C$12="Off",('Activity data'!AV9*EF!$H22)*kgtoGg,('Net zero Activity data'!AV9*EF!$H22)*kgtoGg)</f>
        <v>5.8508009493374417E-2</v>
      </c>
      <c r="AD934" s="93">
        <f>IF('Net zero activities &amp; levers'!$C$12="Off",('Activity data'!AW9*EF!$H22)*kgtoGg,('Net zero Activity data'!AW9*EF!$H22)*kgtoGg)</f>
        <v>5.8869240234563143E-2</v>
      </c>
      <c r="AE934" s="93">
        <f>IF('Net zero activities &amp; levers'!$C$12="Off",('Activity data'!AX9*EF!$H22)*kgtoGg,('Net zero Activity data'!AX9*EF!$H22)*kgtoGg)</f>
        <v>5.9281468848268432E-2</v>
      </c>
      <c r="AF934" s="93">
        <f>IF('Net zero activities &amp; levers'!$C$12="Off",('Activity data'!AY9*EF!$H22)*kgtoGg,('Net zero Activity data'!AY9*EF!$H22)*kgtoGg)</f>
        <v>5.9739115140733788E-2</v>
      </c>
      <c r="AG934" s="93">
        <f>IF('Net zero activities &amp; levers'!$C$12="Off",('Activity data'!AZ9*EF!$H22)*kgtoGg,('Net zero Activity data'!AZ9*EF!$H22)*kgtoGg)</f>
        <v>6.0423087620626544E-2</v>
      </c>
      <c r="AH934" s="93">
        <f>IF('Net zero activities &amp; levers'!$C$12="Off",('Activity data'!BA9*EF!$H22)*kgtoGg,('Net zero Activity data'!BA9*EF!$H22)*kgtoGg)</f>
        <v>6.0903292740514849E-2</v>
      </c>
      <c r="AI934" s="93">
        <f>IF('Net zero activities &amp; levers'!$C$12="Off",('Activity data'!BB9*EF!$H22)*kgtoGg,('Net zero Activity data'!BB9*EF!$H22)*kgtoGg)</f>
        <v>6.1460747940412383E-2</v>
      </c>
      <c r="AJ934" s="93">
        <f>IF('Net zero activities &amp; levers'!$C$12="Off",('Activity data'!BC9*EF!$H22)*kgtoGg,('Net zero Activity data'!BC9*EF!$H22)*kgtoGg)</f>
        <v>6.2139270481250258E-2</v>
      </c>
      <c r="AK934" s="93">
        <f>IF('Net zero activities &amp; levers'!$C$12="Off",('Activity data'!BD9*EF!$H22)*kgtoGg,('Net zero Activity data'!BD9*EF!$H22)*kgtoGg)</f>
        <v>6.2596192271515999E-2</v>
      </c>
      <c r="AL934" s="93">
        <f>IF('Net zero activities &amp; levers'!$C$12="Off",('Activity data'!BE9*EF!$H22)*kgtoGg,('Net zero Activity data'!BE9*EF!$H22)*kgtoGg)</f>
        <v>6.3011828142651272E-2</v>
      </c>
      <c r="AM934" s="93">
        <f>IF('Net zero activities &amp; levers'!$C$12="Off",('Activity data'!BF9*EF!$H22)*kgtoGg,('Net zero Activity data'!BF9*EF!$H22)*kgtoGg)</f>
        <v>6.3357035839643805E-2</v>
      </c>
      <c r="AN934" s="93">
        <f>IF('Net zero activities &amp; levers'!$C$12="Off",('Activity data'!BG9*EF!$H22)*kgtoGg,('Net zero Activity data'!BG9*EF!$H22)*kgtoGg)</f>
        <v>6.4134181892088374E-2</v>
      </c>
      <c r="AO934" s="93">
        <f>IF('Net zero activities &amp; levers'!$C$12="Off",('Activity data'!BH9*EF!$H22)*kgtoGg,('Net zero Activity data'!BH9*EF!$H22)*kgtoGg)</f>
        <v>6.4716729820563326E-2</v>
      </c>
      <c r="AP934" s="93">
        <f>IF('Net zero activities &amp; levers'!$C$12="Off",('Activity data'!BI9*EF!$H22)*kgtoGg,('Net zero Activity data'!BI9*EF!$H22)*kgtoGg)</f>
        <v>6.5259416644133331E-2</v>
      </c>
      <c r="AQ934" s="93">
        <f>IF('Net zero activities &amp; levers'!$C$12="Off",('Activity data'!BJ9*EF!$H22)*kgtoGg,('Net zero Activity data'!BJ9*EF!$H22)*kgtoGg)</f>
        <v>6.5797155374251307E-2</v>
      </c>
      <c r="AR934" s="93">
        <f>IF('Net zero activities &amp; levers'!$C$12="Off",('Activity data'!BK9*EF!$H22)*kgtoGg,('Net zero Activity data'!BK9*EF!$H22)*kgtoGg)</f>
        <v>6.6337329525151464E-2</v>
      </c>
      <c r="AS934" s="93">
        <f>IF('Net zero activities &amp; levers'!$C$12="Off",('Activity data'!BL9*EF!$H22)*kgtoGg,('Net zero Activity data'!BL9*EF!$H22)*kgtoGg)</f>
        <v>6.684607599657999E-2</v>
      </c>
      <c r="AT934" s="93">
        <f>IF('Net zero activities &amp; levers'!$C$12="Off",('Activity data'!BM9*EF!$H22)*kgtoGg,('Net zero Activity data'!BM9*EF!$H22)*kgtoGg)</f>
        <v>6.5646140039799211E-2</v>
      </c>
      <c r="AU934" s="93">
        <f>IF('Net zero activities &amp; levers'!$C$12="Off",('Activity data'!BN9*EF!$H22)*kgtoGg,('Net zero Activity data'!BN9*EF!$H22)*kgtoGg)</f>
        <v>6.412377721329128E-2</v>
      </c>
      <c r="AV934" s="93">
        <f>IF('Net zero activities &amp; levers'!$C$12="Off",('Activity data'!BO9*EF!$H22)*kgtoGg,('Net zero Activity data'!BO9*EF!$H22)*kgtoGg)</f>
        <v>6.2600991986096338E-2</v>
      </c>
      <c r="AW934" s="93">
        <f>IF('Net zero activities &amp; levers'!$C$12="Off",('Activity data'!BP9*EF!$H22)*kgtoGg,('Net zero Activity data'!BP9*EF!$H22)*kgtoGg)</f>
        <v>6.0959144783102562E-2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0.48695387967725967</v>
      </c>
      <c r="M935" s="93">
        <f>IF('Net zero activities &amp; levers'!$C$12="Off",('Activity data'!AF10*EF!$H23)*kgtoGg,('Net zero Activity data'!AF10*EF!$H23)*kgtoGg)</f>
        <v>0.50580611066616821</v>
      </c>
      <c r="N935" s="93">
        <f>IF('Net zero activities &amp; levers'!$C$12="Off",('Activity data'!AG10*EF!$H23)*kgtoGg,('Net zero Activity data'!AG10*EF!$H23)*kgtoGg)</f>
        <v>0.51986569055899423</v>
      </c>
      <c r="O935" s="93">
        <f>IF('Net zero activities &amp; levers'!$C$12="Off",('Activity data'!AH10*EF!$H23)*kgtoGg,('Net zero Activity data'!AH10*EF!$H23)*kgtoGg)</f>
        <v>0.53070826286138573</v>
      </c>
      <c r="P935" s="93">
        <f>IF('Net zero activities &amp; levers'!$C$12="Off",('Activity data'!AI10*EF!$H23)*kgtoGg,('Net zero Activity data'!AI10*EF!$H23)*kgtoGg)</f>
        <v>0.53817886796858139</v>
      </c>
      <c r="Q935" s="93">
        <f>IF('Net zero activities &amp; levers'!$C$12="Off",('Activity data'!AJ10*EF!$H23)*kgtoGg,('Net zero Activity data'!AJ10*EF!$H23)*kgtoGg)</f>
        <v>0.54837935702304763</v>
      </c>
      <c r="R935" s="93">
        <f>IF('Net zero activities &amp; levers'!$C$12="Off",('Activity data'!AK10*EF!$H23)*kgtoGg,('Net zero Activity data'!AK10*EF!$H23)*kgtoGg)</f>
        <v>0.5590724478102268</v>
      </c>
      <c r="S935" s="93">
        <f>IF('Net zero activities &amp; levers'!$C$12="Off",('Activity data'!AL10*EF!$H23)*kgtoGg,('Net zero Activity data'!AL10*EF!$H23)*kgtoGg)</f>
        <v>0.51169796682687108</v>
      </c>
      <c r="T935" s="93">
        <f>IF('Net zero activities &amp; levers'!$C$12="Off",('Activity data'!AM10*EF!$H23)*kgtoGg,('Net zero Activity data'!AM10*EF!$H23)*kgtoGg)</f>
        <v>0.5325379888835422</v>
      </c>
      <c r="U935" s="93">
        <f>IF('Net zero activities &amp; levers'!$C$12="Off",('Activity data'!AN10*EF!$H23)*kgtoGg,('Net zero Activity data'!AN10*EF!$H23)*kgtoGg)</f>
        <v>0.54635641265898882</v>
      </c>
      <c r="V935" s="93">
        <f>IF('Net zero activities &amp; levers'!$C$12="Off",('Activity data'!AO10*EF!$H23)*kgtoGg,('Net zero Activity data'!AO10*EF!$H23)*kgtoGg)</f>
        <v>0.55845406828956323</v>
      </c>
      <c r="W935" s="93">
        <f>IF('Net zero activities &amp; levers'!$C$12="Off",('Activity data'!AP10*EF!$H23)*kgtoGg,('Net zero Activity data'!AP10*EF!$H23)*kgtoGg)</f>
        <v>0.57204449891076126</v>
      </c>
      <c r="X935" s="93">
        <f>IF('Net zero activities &amp; levers'!$C$12="Off",('Activity data'!AQ10*EF!$H23)*kgtoGg,('Net zero Activity data'!AQ10*EF!$H23)*kgtoGg)</f>
        <v>0.58777208809358217</v>
      </c>
      <c r="Y935" s="93">
        <f>IF('Net zero activities &amp; levers'!$C$12="Off",('Activity data'!AR10*EF!$H23)*kgtoGg,('Net zero Activity data'!AR10*EF!$H23)*kgtoGg)</f>
        <v>0.60460927816492771</v>
      </c>
      <c r="Z935" s="93">
        <f>IF('Net zero activities &amp; levers'!$C$12="Off",('Activity data'!AS10*EF!$H23)*kgtoGg,('Net zero Activity data'!AS10*EF!$H23)*kgtoGg)</f>
        <v>0.62334145248933948</v>
      </c>
      <c r="AA935" s="93">
        <f>IF('Net zero activities &amp; levers'!$C$12="Off",('Activity data'!AT10*EF!$H23)*kgtoGg,('Net zero Activity data'!AT10*EF!$H23)*kgtoGg)</f>
        <v>0.64342396041395933</v>
      </c>
      <c r="AB935" s="93">
        <f>IF('Net zero activities &amp; levers'!$C$12="Off",('Activity data'!AU10*EF!$H23)*kgtoGg,('Net zero Activity data'!AU10*EF!$H23)*kgtoGg)</f>
        <v>0.66455461770484803</v>
      </c>
      <c r="AC935" s="93">
        <f>IF('Net zero activities &amp; levers'!$C$12="Off",('Activity data'!AV10*EF!$H23)*kgtoGg,('Net zero Activity data'!AV10*EF!$H23)*kgtoGg)</f>
        <v>0.68575948234334294</v>
      </c>
      <c r="AD935" s="93">
        <f>IF('Net zero activities &amp; levers'!$C$12="Off",('Activity data'!AW10*EF!$H23)*kgtoGg,('Net zero Activity data'!AW10*EF!$H23)*kgtoGg)</f>
        <v>0.71287543837821099</v>
      </c>
      <c r="AE935" s="93">
        <f>IF('Net zero activities &amp; levers'!$C$12="Off",('Activity data'!AX10*EF!$H23)*kgtoGg,('Net zero Activity data'!AX10*EF!$H23)*kgtoGg)</f>
        <v>0.7417193725046457</v>
      </c>
      <c r="AF935" s="93">
        <f>IF('Net zero activities &amp; levers'!$C$12="Off",('Activity data'!AY10*EF!$H23)*kgtoGg,('Net zero Activity data'!AY10*EF!$H23)*kgtoGg)</f>
        <v>0.77234362236743315</v>
      </c>
      <c r="AG935" s="93">
        <f>IF('Net zero activities &amp; levers'!$C$12="Off",('Activity data'!AZ10*EF!$H23)*kgtoGg,('Net zero Activity data'!AZ10*EF!$H23)*kgtoGg)</f>
        <v>0.80729135132689867</v>
      </c>
      <c r="AH935" s="93">
        <f>IF('Net zero activities &amp; levers'!$C$12="Off",('Activity data'!BA10*EF!$H23)*kgtoGg,('Net zero Activity data'!BA10*EF!$H23)*kgtoGg)</f>
        <v>0.84100198525996428</v>
      </c>
      <c r="AI935" s="93">
        <f>IF('Net zero activities &amp; levers'!$C$12="Off",('Activity data'!BB10*EF!$H23)*kgtoGg,('Net zero Activity data'!BB10*EF!$H23)*kgtoGg)</f>
        <v>0.87729357775588912</v>
      </c>
      <c r="AJ935" s="93">
        <f>IF('Net zero activities &amp; levers'!$C$12="Off",('Activity data'!BC10*EF!$H23)*kgtoGg,('Net zero Activity data'!BC10*EF!$H23)*kgtoGg)</f>
        <v>0.91701174068829661</v>
      </c>
      <c r="AK935" s="93">
        <f>IF('Net zero activities &amp; levers'!$C$12="Off",('Activity data'!BD10*EF!$H23)*kgtoGg,('Net zero Activity data'!BD10*EF!$H23)*kgtoGg)</f>
        <v>0.95520794324489366</v>
      </c>
      <c r="AL935" s="93">
        <f>IF('Net zero activities &amp; levers'!$C$12="Off",('Activity data'!BE10*EF!$H23)*kgtoGg,('Net zero Activity data'!BE10*EF!$H23)*kgtoGg)</f>
        <v>0.99449350898331523</v>
      </c>
      <c r="AM935" s="93">
        <f>IF('Net zero activities &amp; levers'!$C$12="Off",('Activity data'!BF10*EF!$H23)*kgtoGg,('Net zero Activity data'!BF10*EF!$H23)*kgtoGg)</f>
        <v>1.0344329037460425</v>
      </c>
      <c r="AN935" s="93">
        <f>IF('Net zero activities &amp; levers'!$C$12="Off",('Activity data'!BG10*EF!$H23)*kgtoGg,('Net zero Activity data'!BG10*EF!$H23)*kgtoGg)</f>
        <v>1.0766661756255453</v>
      </c>
      <c r="AO935" s="93">
        <f>IF('Net zero activities &amp; levers'!$C$12="Off",('Activity data'!BH10*EF!$H23)*kgtoGg,('Net zero Activity data'!BH10*EF!$H23)*kgtoGg)</f>
        <v>1.1172061166332292</v>
      </c>
      <c r="AP935" s="93">
        <f>IF('Net zero activities &amp; levers'!$C$12="Off",('Activity data'!BI10*EF!$H23)*kgtoGg,('Net zero Activity data'!BI10*EF!$H23)*kgtoGg)</f>
        <v>1.1585952153643599</v>
      </c>
      <c r="AQ935" s="93">
        <f>IF('Net zero activities &amp; levers'!$C$12="Off",('Activity data'!BJ10*EF!$H23)*kgtoGg,('Net zero Activity data'!BJ10*EF!$H23)*kgtoGg)</f>
        <v>1.201487975498347</v>
      </c>
      <c r="AR935" s="93">
        <f>IF('Net zero activities &amp; levers'!$C$12="Off",('Activity data'!BK10*EF!$H23)*kgtoGg,('Net zero Activity data'!BK10*EF!$H23)*kgtoGg)</f>
        <v>1.2460958696613949</v>
      </c>
      <c r="AS935" s="93">
        <f>IF('Net zero activities &amp; levers'!$C$12="Off",('Activity data'!BL10*EF!$H23)*kgtoGg,('Net zero Activity data'!BL10*EF!$H23)*kgtoGg)</f>
        <v>1.2918539906518716</v>
      </c>
      <c r="AT935" s="93">
        <f>IF('Net zero activities &amp; levers'!$C$12="Off",('Activity data'!BM10*EF!$H23)*kgtoGg,('Net zero Activity data'!BM10*EF!$H23)*kgtoGg)</f>
        <v>1.3054468368208498</v>
      </c>
      <c r="AU935" s="93">
        <f>IF('Net zero activities &amp; levers'!$C$12="Off",('Activity data'!BN10*EF!$H23)*kgtoGg,('Net zero Activity data'!BN10*EF!$H23)*kgtoGg)</f>
        <v>1.3123681290561504</v>
      </c>
      <c r="AV935" s="93">
        <f>IF('Net zero activities &amp; levers'!$C$12="Off",('Activity data'!BO10*EF!$H23)*kgtoGg,('Net zero Activity data'!BO10*EF!$H23)*kgtoGg)</f>
        <v>1.3188161369223268</v>
      </c>
      <c r="AW935" s="93">
        <f>IF('Net zero activities &amp; levers'!$C$12="Off",('Activity data'!BP10*EF!$H23)*kgtoGg,('Net zero Activity data'!BP10*EF!$H23)*kgtoGg)</f>
        <v>1.3221908604573658</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3.677952184356148E-2</v>
      </c>
      <c r="T936" s="93">
        <f>IF('Net zero activities &amp; levers'!$C$12="Off",('Activity data'!AM11*EF!$H24)*kgtoGg,IF('Net zero activities &amp; levers'!$C$12="PB",('Activity data'!AM11*EF!$H24)*kgtoGg,IF('Net zero activities &amp; levers'!$C$12="MS",('Net zero Activity data'!AM11*EF!$H24)*kgtoGg,"ERROR")))</f>
        <v>3.6834860219034628E-2</v>
      </c>
      <c r="U936" s="93">
        <f>IF('Net zero activities &amp; levers'!$C$12="Off",('Activity data'!AN11*EF!$H24)*kgtoGg,IF('Net zero activities &amp; levers'!$C$12="PB",('Activity data'!AN11*EF!$H24)*kgtoGg,IF('Net zero activities &amp; levers'!$C$12="MS",('Net zero Activity data'!AN11*EF!$H24)*kgtoGg,"ERROR")))</f>
        <v>3.6896376631612285E-2</v>
      </c>
      <c r="V936" s="93">
        <f>IF('Net zero activities &amp; levers'!$C$12="Off",('Activity data'!AO11*EF!$H24)*kgtoGg,IF('Net zero activities &amp; levers'!$C$12="PB",('Activity data'!AO11*EF!$H24)*kgtoGg,IF('Net zero activities &amp; levers'!$C$12="MS",('Net zero Activity data'!AO11*EF!$H24)*kgtoGg,"ERROR")))</f>
        <v>3.6965707972549396E-2</v>
      </c>
      <c r="W936" s="93">
        <f>IF('Net zero activities &amp; levers'!$C$12="Off",('Activity data'!AP11*EF!$H24)*kgtoGg,IF('Net zero activities &amp; levers'!$C$12="PB",('Activity data'!AP11*EF!$H24)*kgtoGg,IF('Net zero activities &amp; levers'!$C$12="MS",('Net zero Activity data'!AP11*EF!$H24)*kgtoGg,"ERROR")))</f>
        <v>3.7043658540968798E-2</v>
      </c>
      <c r="X936" s="93">
        <f>IF('Net zero activities &amp; levers'!$C$12="Off",('Activity data'!AQ11*EF!$H24)*kgtoGg,IF('Net zero activities &amp; levers'!$C$12="PB",('Activity data'!AQ11*EF!$H24)*kgtoGg,IF('Net zero activities &amp; levers'!$C$12="MS",('Net zero Activity data'!AQ11*EF!$H24)*kgtoGg,"ERROR")))</f>
        <v>3.7130040360762007E-2</v>
      </c>
      <c r="Y936" s="93">
        <f>IF('Net zero activities &amp; levers'!$C$12="Off",('Activity data'!AR11*EF!$H24)*kgtoGg,IF('Net zero activities &amp; levers'!$C$12="PB",('Activity data'!AR11*EF!$H24)*kgtoGg,IF('Net zero activities &amp; levers'!$C$12="MS",('Net zero Activity data'!AR11*EF!$H24)*kgtoGg,"ERROR")))</f>
        <v>3.7183149704801598E-2</v>
      </c>
      <c r="Z936" s="93">
        <f>IF('Net zero activities &amp; levers'!$C$12="Off",('Activity data'!AS11*EF!$H24)*kgtoGg,IF('Net zero activities &amp; levers'!$C$12="PB",('Activity data'!AS11*EF!$H24)*kgtoGg,IF('Net zero activities &amp; levers'!$C$12="MS",('Net zero Activity data'!AS11*EF!$H24)*kgtoGg,"ERROR")))</f>
        <v>3.7243398425268893E-2</v>
      </c>
      <c r="AA936" s="93">
        <f>IF('Net zero activities &amp; levers'!$C$12="Off",('Activity data'!AT11*EF!$H24)*kgtoGg,IF('Net zero activities &amp; levers'!$C$12="PB",('Activity data'!AT11*EF!$H24)*kgtoGg,IF('Net zero activities &amp; levers'!$C$12="MS",('Net zero Activity data'!AT11*EF!$H24)*kgtoGg,"ERROR")))</f>
        <v>3.731024170777434E-2</v>
      </c>
      <c r="AB936" s="93">
        <f>IF('Net zero activities &amp; levers'!$C$12="Off",('Activity data'!AU11*EF!$H24)*kgtoGg,IF('Net zero activities &amp; levers'!$C$12="PB",('Activity data'!AU11*EF!$H24)*kgtoGg,IF('Net zero activities &amp; levers'!$C$12="MS",('Net zero Activity data'!AU11*EF!$H24)*kgtoGg,"ERROR")))</f>
        <v>3.7383266626162065E-2</v>
      </c>
      <c r="AC936" s="93">
        <f>IF('Net zero activities &amp; levers'!$C$12="Off",('Activity data'!AV11*EF!$H24)*kgtoGg,IF('Net zero activities &amp; levers'!$C$12="PB",('Activity data'!AV11*EF!$H24)*kgtoGg,IF('Net zero activities &amp; levers'!$C$12="MS",('Net zero Activity data'!AV11*EF!$H24)*kgtoGg,"ERROR")))</f>
        <v>3.7461839315427355E-2</v>
      </c>
      <c r="AD936" s="93">
        <f>IF('Net zero activities &amp; levers'!$C$12="Off",('Activity data'!AW11*EF!$H24)*kgtoGg,IF('Net zero activities &amp; levers'!$C$12="PB",('Activity data'!AW11*EF!$H24)*kgtoGg,IF('Net zero activities &amp; levers'!$C$12="MS",('Net zero Activity data'!AW11*EF!$H24)*kgtoGg,"ERROR")))</f>
        <v>3.751421839603386E-2</v>
      </c>
      <c r="AE936" s="93">
        <f>IF('Net zero activities &amp; levers'!$C$12="Off",('Activity data'!AX11*EF!$H24)*kgtoGg,IF('Net zero activities &amp; levers'!$C$12="PB",('Activity data'!AX11*EF!$H24)*kgtoGg,IF('Net zero activities &amp; levers'!$C$12="MS",('Net zero Activity data'!AX11*EF!$H24)*kgtoGg,"ERROR")))</f>
        <v>3.7571937103938628E-2</v>
      </c>
      <c r="AF936" s="93">
        <f>IF('Net zero activities &amp; levers'!$C$12="Off",('Activity data'!AY11*EF!$H24)*kgtoGg,IF('Net zero activities &amp; levers'!$C$12="PB",('Activity data'!AY11*EF!$H24)*kgtoGg,IF('Net zero activities &amp; levers'!$C$12="MS",('Net zero Activity data'!AY11*EF!$H24)*kgtoGg,"ERROR")))</f>
        <v>3.7634795424894132E-2</v>
      </c>
      <c r="AG936" s="93">
        <f>IF('Net zero activities &amp; levers'!$C$12="Off",('Activity data'!AZ11*EF!$H24)*kgtoGg,IF('Net zero activities &amp; levers'!$C$12="PB",('Activity data'!AZ11*EF!$H24)*kgtoGg,IF('Net zero activities &amp; levers'!$C$12="MS",('Net zero Activity data'!AZ11*EF!$H24)*kgtoGg,"ERROR")))</f>
        <v>3.7703515641667906E-2</v>
      </c>
      <c r="AH936" s="93">
        <f>IF('Net zero activities &amp; levers'!$C$12="Off",('Activity data'!BA11*EF!$H24)*kgtoGg,IF('Net zero activities &amp; levers'!$C$12="PB",('Activity data'!BA11*EF!$H24)*kgtoGg,IF('Net zero activities &amp; levers'!$C$12="MS",('Net zero Activity data'!BA11*EF!$H24)*kgtoGg,"ERROR")))</f>
        <v>3.7775887703186586E-2</v>
      </c>
      <c r="AI936" s="93">
        <f>IF('Net zero activities &amp; levers'!$C$12="Off",('Activity data'!BB11*EF!$H24)*kgtoGg,IF('Net zero activities &amp; levers'!$C$12="PB",('Activity data'!BB11*EF!$H24)*kgtoGg,IF('Net zero activities &amp; levers'!$C$12="MS",('Net zero Activity data'!BB11*EF!$H24)*kgtoGg,"ERROR")))</f>
        <v>3.7821975285738392E-2</v>
      </c>
      <c r="AJ936" s="93">
        <f>IF('Net zero activities &amp; levers'!$C$12="Off",('Activity data'!BC11*EF!$H24)*kgtoGg,IF('Net zero activities &amp; levers'!$C$12="PB",('Activity data'!BC11*EF!$H24)*kgtoGg,IF('Net zero activities &amp; levers'!$C$12="MS",('Net zero Activity data'!BC11*EF!$H24)*kgtoGg,"ERROR")))</f>
        <v>3.787282708585004E-2</v>
      </c>
      <c r="AK936" s="93">
        <f>IF('Net zero activities &amp; levers'!$C$12="Off",('Activity data'!BD11*EF!$H24)*kgtoGg,IF('Net zero activities &amp; levers'!$C$12="PB",('Activity data'!BD11*EF!$H24)*kgtoGg,IF('Net zero activities &amp; levers'!$C$12="MS",('Net zero Activity data'!BD11*EF!$H24)*kgtoGg,"ERROR")))</f>
        <v>3.7926542543058335E-2</v>
      </c>
      <c r="AL936" s="93">
        <f>IF('Net zero activities &amp; levers'!$C$12="Off",('Activity data'!BE11*EF!$H24)*kgtoGg,IF('Net zero activities &amp; levers'!$C$12="PB",('Activity data'!BE11*EF!$H24)*kgtoGg,IF('Net zero activities &amp; levers'!$C$12="MS",('Net zero Activity data'!BE11*EF!$H24)*kgtoGg,"ERROR")))</f>
        <v>3.7983917088643106E-2</v>
      </c>
      <c r="AM936" s="93">
        <f>IF('Net zero activities &amp; levers'!$C$12="Off",('Activity data'!BF11*EF!$H24)*kgtoGg,IF('Net zero activities &amp; levers'!$C$12="PB",('Activity data'!BF11*EF!$H24)*kgtoGg,IF('Net zero activities &amp; levers'!$C$12="MS",('Net zero Activity data'!BF11*EF!$H24)*kgtoGg,"ERROR")))</f>
        <v>3.8044675703025055E-2</v>
      </c>
      <c r="AN936" s="93">
        <f>IF('Net zero activities &amp; levers'!$C$12="Off",('Activity data'!BG11*EF!$H24)*kgtoGg,IF('Net zero activities &amp; levers'!$C$12="PB",('Activity data'!BG11*EF!$H24)*kgtoGg,IF('Net zero activities &amp; levers'!$C$12="MS",('Net zero Activity data'!BG11*EF!$H24)*kgtoGg,"ERROR")))</f>
        <v>3.808070756949597E-2</v>
      </c>
      <c r="AO936" s="93">
        <f>IF('Net zero activities &amp; levers'!$C$12="Off",('Activity data'!BH11*EF!$H24)*kgtoGg,IF('Net zero activities &amp; levers'!$C$12="PB",('Activity data'!BH11*EF!$H24)*kgtoGg,IF('Net zero activities &amp; levers'!$C$12="MS",('Net zero Activity data'!BH11*EF!$H24)*kgtoGg,"ERROR")))</f>
        <v>3.8118944366269662E-2</v>
      </c>
      <c r="AP936" s="93">
        <f>IF('Net zero activities &amp; levers'!$C$12="Off",('Activity data'!BI11*EF!$H24)*kgtoGg,IF('Net zero activities &amp; levers'!$C$12="PB",('Activity data'!BI11*EF!$H24)*kgtoGg,IF('Net zero activities &amp; levers'!$C$12="MS",('Net zero Activity data'!BI11*EF!$H24)*kgtoGg,"ERROR")))</f>
        <v>3.8160155502344681E-2</v>
      </c>
      <c r="AQ936" s="93">
        <f>IF('Net zero activities &amp; levers'!$C$12="Off",('Activity data'!BJ11*EF!$H24)*kgtoGg,IF('Net zero activities &amp; levers'!$C$12="PB",('Activity data'!BJ11*EF!$H24)*kgtoGg,IF('Net zero activities &amp; levers'!$C$12="MS",('Net zero Activity data'!BJ11*EF!$H24)*kgtoGg,"ERROR")))</f>
        <v>3.8204461659089209E-2</v>
      </c>
      <c r="AR936" s="93">
        <f>IF('Net zero activities &amp; levers'!$C$12="Off",('Activity data'!BK11*EF!$H24)*kgtoGg,IF('Net zero activities &amp; levers'!$C$12="PB",('Activity data'!BK11*EF!$H24)*kgtoGg,IF('Net zero activities &amp; levers'!$C$12="MS",('Net zero Activity data'!BK11*EF!$H24)*kgtoGg,"ERROR")))</f>
        <v>3.8251836865412295E-2</v>
      </c>
      <c r="AS936" s="93">
        <f>IF('Net zero activities &amp; levers'!$C$12="Off",('Activity data'!BL11*EF!$H24)*kgtoGg,IF('Net zero activities &amp; levers'!$C$12="PB",('Activity data'!BL11*EF!$H24)*kgtoGg,IF('Net zero activities &amp; levers'!$C$12="MS",('Net zero Activity data'!BL11*EF!$H24)*kgtoGg,"ERROR")))</f>
        <v>3.8272701128160079E-2</v>
      </c>
      <c r="AT936" s="93">
        <f>IF('Net zero activities &amp; levers'!$C$12="Off",('Activity data'!BM11*EF!$H24)*kgtoGg,IF('Net zero activities &amp; levers'!$C$12="PB",('Activity data'!BM11*EF!$H24)*kgtoGg,IF('Net zero activities &amp; levers'!$C$12="MS",('Net zero Activity data'!BM11*EF!$H24)*kgtoGg,"ERROR")))</f>
        <v>3.82852404134746E-2</v>
      </c>
      <c r="AU936" s="93">
        <f>IF('Net zero activities &amp; levers'!$C$12="Off",('Activity data'!BN11*EF!$H24)*kgtoGg,IF('Net zero activities &amp; levers'!$C$12="PB",('Activity data'!BN11*EF!$H24)*kgtoGg,IF('Net zero activities &amp; levers'!$C$12="MS",('Net zero Activity data'!BN11*EF!$H24)*kgtoGg,"ERROR")))</f>
        <v>3.8297878043177927E-2</v>
      </c>
      <c r="AV936" s="93">
        <f>IF('Net zero activities &amp; levers'!$C$12="Off",('Activity data'!BO11*EF!$H24)*kgtoGg,IF('Net zero activities &amp; levers'!$C$12="PB",('Activity data'!BO11*EF!$H24)*kgtoGg,IF('Net zero activities &amp; levers'!$C$12="MS",('Net zero Activity data'!BO11*EF!$H24)*kgtoGg,"ERROR")))</f>
        <v>3.8312584557463551E-2</v>
      </c>
      <c r="AW936" s="93">
        <f>IF('Net zero activities &amp; levers'!$C$12="Off",('Activity data'!BP11*EF!$H24)*kgtoGg,IF('Net zero activities &amp; levers'!$C$12="PB",('Activity data'!BP11*EF!$H24)*kgtoGg,IF('Net zero activities &amp; levers'!$C$12="MS",('Net zero Activity data'!BP11*EF!$H24)*kgtoGg,"ERROR")))</f>
        <v>3.8328460211067915E-2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4.2003967051393596E-3</v>
      </c>
      <c r="T937" s="93">
        <f>IF('Net zero activities &amp; levers'!$C$12="Off",('Activity data'!AM12*EF!$H25)*kgtoGg,IF('Net zero activities &amp; levers'!$C$12="PB",('Activity data'!AM12*EF!$H25)*kgtoGg,IF('Net zero activities &amp; levers'!$C$12="MS",('Net zero Activity data'!AM12*EF!$H25)*kgtoGg,"ERROR")))</f>
        <v>4.2067166113902849E-3</v>
      </c>
      <c r="U937" s="93">
        <f>IF('Net zero activities &amp; levers'!$C$12="Off",('Activity data'!AN12*EF!$H25)*kgtoGg,IF('Net zero activities &amp; levers'!$C$12="PB",('Activity data'!AN12*EF!$H25)*kgtoGg,IF('Net zero activities &amp; levers'!$C$12="MS",('Net zero Activity data'!AN12*EF!$H25)*kgtoGg,"ERROR")))</f>
        <v>4.2137420789263294E-3</v>
      </c>
      <c r="V937" s="93">
        <f>IF('Net zero activities &amp; levers'!$C$12="Off",('Activity data'!AO12*EF!$H25)*kgtoGg,IF('Net zero activities &amp; levers'!$C$12="PB",('Activity data'!AO12*EF!$H25)*kgtoGg,IF('Net zero activities &amp; levers'!$C$12="MS",('Net zero Activity data'!AO12*EF!$H25)*kgtoGg,"ERROR")))</f>
        <v>4.2216600485310944E-3</v>
      </c>
      <c r="W937" s="93">
        <f>IF('Net zero activities &amp; levers'!$C$12="Off",('Activity data'!AP12*EF!$H25)*kgtoGg,IF('Net zero activities &amp; levers'!$C$12="PB",('Activity data'!AP12*EF!$H25)*kgtoGg,IF('Net zero activities &amp; levers'!$C$12="MS",('Net zero Activity data'!AP12*EF!$H25)*kgtoGg,"ERROR")))</f>
        <v>4.2305623749981239E-3</v>
      </c>
      <c r="X937" s="93">
        <f>IF('Net zero activities &amp; levers'!$C$12="Off",('Activity data'!AQ12*EF!$H25)*kgtoGg,IF('Net zero activities &amp; levers'!$C$12="PB",('Activity data'!AQ12*EF!$H25)*kgtoGg,IF('Net zero activities &amp; levers'!$C$12="MS",('Net zero Activity data'!AQ12*EF!$H25)*kgtoGg,"ERROR")))</f>
        <v>4.2404275905598334E-3</v>
      </c>
      <c r="Y937" s="93">
        <f>IF('Net zero activities &amp; levers'!$C$12="Off",('Activity data'!AR12*EF!$H25)*kgtoGg,IF('Net zero activities &amp; levers'!$C$12="PB",('Activity data'!AR12*EF!$H25)*kgtoGg,IF('Net zero activities &amp; levers'!$C$12="MS",('Net zero Activity data'!AR12*EF!$H25)*kgtoGg,"ERROR")))</f>
        <v>4.2464929307963074E-3</v>
      </c>
      <c r="Z937" s="93">
        <f>IF('Net zero activities &amp; levers'!$C$12="Off",('Activity data'!AS12*EF!$H25)*kgtoGg,IF('Net zero activities &amp; levers'!$C$12="PB",('Activity data'!AS12*EF!$H25)*kgtoGg,IF('Net zero activities &amp; levers'!$C$12="MS",('Net zero Activity data'!AS12*EF!$H25)*kgtoGg,"ERROR")))</f>
        <v>4.2533736218508594E-3</v>
      </c>
      <c r="AA937" s="93">
        <f>IF('Net zero activities &amp; levers'!$C$12="Off",('Activity data'!AT12*EF!$H25)*kgtoGg,IF('Net zero activities &amp; levers'!$C$12="PB",('Activity data'!AT12*EF!$H25)*kgtoGg,IF('Net zero activities &amp; levers'!$C$12="MS",('Net zero Activity data'!AT12*EF!$H25)*kgtoGg,"ERROR")))</f>
        <v>4.2610074433233293E-3</v>
      </c>
      <c r="AB937" s="93">
        <f>IF('Net zero activities &amp; levers'!$C$12="Off",('Activity data'!AU12*EF!$H25)*kgtoGg,IF('Net zero activities &amp; levers'!$C$12="PB",('Activity data'!AU12*EF!$H25)*kgtoGg,IF('Net zero activities &amp; levers'!$C$12="MS",('Net zero Activity data'!AU12*EF!$H25)*kgtoGg,"ERROR")))</f>
        <v>4.2693472370784937E-3</v>
      </c>
      <c r="AC937" s="93">
        <f>IF('Net zero activities &amp; levers'!$C$12="Off",('Activity data'!AV12*EF!$H25)*kgtoGg,IF('Net zero activities &amp; levers'!$C$12="PB",('Activity data'!AV12*EF!$H25)*kgtoGg,IF('Net zero activities &amp; levers'!$C$12="MS",('Net zero Activity data'!AV12*EF!$H25)*kgtoGg,"ERROR")))</f>
        <v>4.27832061271148E-3</v>
      </c>
      <c r="AD937" s="93">
        <f>IF('Net zero activities &amp; levers'!$C$12="Off",('Activity data'!AW12*EF!$H25)*kgtoGg,IF('Net zero activities &amp; levers'!$C$12="PB",('Activity data'!AW12*EF!$H25)*kgtoGg,IF('Net zero activities &amp; levers'!$C$12="MS",('Net zero Activity data'!AW12*EF!$H25)*kgtoGg,"ERROR")))</f>
        <v>4.2843025533830731E-3</v>
      </c>
      <c r="AE937" s="93">
        <f>IF('Net zero activities &amp; levers'!$C$12="Off",('Activity data'!AX12*EF!$H25)*kgtoGg,IF('Net zero activities &amp; levers'!$C$12="PB",('Activity data'!AX12*EF!$H25)*kgtoGg,IF('Net zero activities &amp; levers'!$C$12="MS",('Net zero Activity data'!AX12*EF!$H25)*kgtoGg,"ERROR")))</f>
        <v>4.2908943049436111E-3</v>
      </c>
      <c r="AF937" s="93">
        <f>IF('Net zero activities &amp; levers'!$C$12="Off",('Activity data'!AY12*EF!$H25)*kgtoGg,IF('Net zero activities &amp; levers'!$C$12="PB",('Activity data'!AY12*EF!$H25)*kgtoGg,IF('Net zero activities &amp; levers'!$C$12="MS",('Net zero Activity data'!AY12*EF!$H25)*kgtoGg,"ERROR")))</f>
        <v>4.2980730248126479E-3</v>
      </c>
      <c r="AG937" s="93">
        <f>IF('Net zero activities &amp; levers'!$C$12="Off",('Activity data'!AZ12*EF!$H25)*kgtoGg,IF('Net zero activities &amp; levers'!$C$12="PB",('Activity data'!AZ12*EF!$H25)*kgtoGg,IF('Net zero activities &amp; levers'!$C$12="MS",('Net zero Activity data'!AZ12*EF!$H25)*kgtoGg,"ERROR")))</f>
        <v>4.305921201125021E-3</v>
      </c>
      <c r="AH937" s="93">
        <f>IF('Net zero activities &amp; levers'!$C$12="Off",('Activity data'!BA12*EF!$H25)*kgtoGg,IF('Net zero activities &amp; levers'!$C$12="PB",('Activity data'!BA12*EF!$H25)*kgtoGg,IF('Net zero activities &amp; levers'!$C$12="MS",('Net zero Activity data'!BA12*EF!$H25)*kgtoGg,"ERROR")))</f>
        <v>4.3141864355138804E-3</v>
      </c>
      <c r="AI937" s="93">
        <f>IF('Net zero activities &amp; levers'!$C$12="Off",('Activity data'!BB12*EF!$H25)*kgtoGg,IF('Net zero activities &amp; levers'!$C$12="PB",('Activity data'!BB12*EF!$H25)*kgtoGg,IF('Net zero activities &amp; levers'!$C$12="MS",('Net zero Activity data'!BB12*EF!$H25)*kgtoGg,"ERROR")))</f>
        <v>4.3194498571190289E-3</v>
      </c>
      <c r="AJ937" s="93">
        <f>IF('Net zero activities &amp; levers'!$C$12="Off",('Activity data'!BC12*EF!$H25)*kgtoGg,IF('Net zero activities &amp; levers'!$C$12="PB",('Activity data'!BC12*EF!$H25)*kgtoGg,IF('Net zero activities &amp; levers'!$C$12="MS",('Net zero Activity data'!BC12*EF!$H25)*kgtoGg,"ERROR")))</f>
        <v>4.3252573750782869E-3</v>
      </c>
      <c r="AK937" s="93">
        <f>IF('Net zero activities &amp; levers'!$C$12="Off",('Activity data'!BD12*EF!$H25)*kgtoGg,IF('Net zero activities &amp; levers'!$C$12="PB",('Activity data'!BD12*EF!$H25)*kgtoGg,IF('Net zero activities &amp; levers'!$C$12="MS",('Net zero Activity data'!BD12*EF!$H25)*kgtoGg,"ERROR")))</f>
        <v>4.3313919363276799E-3</v>
      </c>
      <c r="AL937" s="93">
        <f>IF('Net zero activities &amp; levers'!$C$12="Off",('Activity data'!BE12*EF!$H25)*kgtoGg,IF('Net zero activities &amp; levers'!$C$12="PB",('Activity data'!BE12*EF!$H25)*kgtoGg,IF('Net zero activities &amp; levers'!$C$12="MS",('Net zero Activity data'!BE12*EF!$H25)*kgtoGg,"ERROR")))</f>
        <v>4.337944382910814E-3</v>
      </c>
      <c r="AM937" s="93">
        <f>IF('Net zero activities &amp; levers'!$C$12="Off",('Activity data'!BF12*EF!$H25)*kgtoGg,IF('Net zero activities &amp; levers'!$C$12="PB",('Activity data'!BF12*EF!$H25)*kgtoGg,IF('Net zero activities &amp; levers'!$C$12="MS",('Net zero Activity data'!BF12*EF!$H25)*kgtoGg,"ERROR")))</f>
        <v>4.3448833062808435E-3</v>
      </c>
      <c r="AN937" s="93">
        <f>IF('Net zero activities &amp; levers'!$C$12="Off",('Activity data'!BG12*EF!$H25)*kgtoGg,IF('Net zero activities &amp; levers'!$C$12="PB",('Activity data'!BG12*EF!$H25)*kgtoGg,IF('Net zero activities &amp; levers'!$C$12="MS",('Net zero Activity data'!BG12*EF!$H25)*kgtoGg,"ERROR")))</f>
        <v>4.3489983171787058E-3</v>
      </c>
      <c r="AO937" s="93">
        <f>IF('Net zero activities &amp; levers'!$C$12="Off",('Activity data'!BH12*EF!$H25)*kgtoGg,IF('Net zero activities &amp; levers'!$C$12="PB",('Activity data'!BH12*EF!$H25)*kgtoGg,IF('Net zero activities &amp; levers'!$C$12="MS",('Net zero Activity data'!BH12*EF!$H25)*kgtoGg,"ERROR")))</f>
        <v>4.3533651416270075E-3</v>
      </c>
      <c r="AP937" s="93">
        <f>IF('Net zero activities &amp; levers'!$C$12="Off",('Activity data'!BI12*EF!$H25)*kgtoGg,IF('Net zero activities &amp; levers'!$C$12="PB",('Activity data'!BI12*EF!$H25)*kgtoGg,IF('Net zero activities &amp; levers'!$C$12="MS",('Net zero Activity data'!BI12*EF!$H25)*kgtoGg,"ERROR")))</f>
        <v>4.3580716498007903E-3</v>
      </c>
      <c r="AQ937" s="93">
        <f>IF('Net zero activities &amp; levers'!$C$12="Off",('Activity data'!BJ12*EF!$H25)*kgtoGg,IF('Net zero activities &amp; levers'!$C$12="PB",('Activity data'!BJ12*EF!$H25)*kgtoGg,IF('Net zero activities &amp; levers'!$C$12="MS",('Net zero Activity data'!BJ12*EF!$H25)*kgtoGg,"ERROR")))</f>
        <v>4.3631316240875326E-3</v>
      </c>
      <c r="AR937" s="93">
        <f>IF('Net zero activities &amp; levers'!$C$12="Off",('Activity data'!BK12*EF!$H25)*kgtoGg,IF('Net zero activities &amp; levers'!$C$12="PB",('Activity data'!BK12*EF!$H25)*kgtoGg,IF('Net zero activities &amp; levers'!$C$12="MS",('Net zero Activity data'!BK12*EF!$H25)*kgtoGg,"ERROR")))</f>
        <v>4.3685420984648574E-3</v>
      </c>
      <c r="AS937" s="93">
        <f>IF('Net zero activities &amp; levers'!$C$12="Off",('Activity data'!BL12*EF!$H25)*kgtoGg,IF('Net zero activities &amp; levers'!$C$12="PB",('Activity data'!BL12*EF!$H25)*kgtoGg,IF('Net zero activities &amp; levers'!$C$12="MS",('Net zero Activity data'!BL12*EF!$H25)*kgtoGg,"ERROR")))</f>
        <v>4.3709248967207367E-3</v>
      </c>
      <c r="AT937" s="93">
        <f>IF('Net zero activities &amp; levers'!$C$12="Off",('Activity data'!BM12*EF!$H25)*kgtoGg,IF('Net zero activities &amp; levers'!$C$12="PB",('Activity data'!BM12*EF!$H25)*kgtoGg,IF('Net zero activities &amp; levers'!$C$12="MS",('Net zero Activity data'!BM12*EF!$H25)*kgtoGg,"ERROR")))</f>
        <v>4.372356942872504E-3</v>
      </c>
      <c r="AU937" s="93">
        <f>IF('Net zero activities &amp; levers'!$C$12="Off",('Activity data'!BN12*EF!$H25)*kgtoGg,IF('Net zero activities &amp; levers'!$C$12="PB",('Activity data'!BN12*EF!$H25)*kgtoGg,IF('Net zero activities &amp; levers'!$C$12="MS",('Net zero Activity data'!BN12*EF!$H25)*kgtoGg,"ERROR")))</f>
        <v>4.3738002204222349E-3</v>
      </c>
      <c r="AV937" s="93">
        <f>IF('Net zero activities &amp; levers'!$C$12="Off",('Activity data'!BO12*EF!$H25)*kgtoGg,IF('Net zero activities &amp; levers'!$C$12="PB",('Activity data'!BO12*EF!$H25)*kgtoGg,IF('Net zero activities &amp; levers'!$C$12="MS",('Net zero Activity data'!BO12*EF!$H25)*kgtoGg,"ERROR")))</f>
        <v>4.3754797744526581E-3</v>
      </c>
      <c r="AW937" s="93">
        <f>IF('Net zero activities &amp; levers'!$C$12="Off",('Activity data'!BP12*EF!$H25)*kgtoGg,IF('Net zero activities &amp; levers'!$C$12="PB",('Activity data'!BP12*EF!$H25)*kgtoGg,IF('Net zero activities &amp; levers'!$C$12="MS",('Net zero Activity data'!BP12*EF!$H25)*kgtoGg,"ERROR")))</f>
        <v>4.3772928497660176E-3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1.5789672763163298E-2</v>
      </c>
      <c r="L938" s="27">
        <f t="shared" si="333"/>
        <v>1.5830718290757023E-2</v>
      </c>
      <c r="M938" s="27">
        <f t="shared" si="333"/>
        <v>1.5887339145574744E-2</v>
      </c>
      <c r="N938" s="27">
        <f t="shared" si="333"/>
        <v>1.5956318300360574E-2</v>
      </c>
      <c r="O938" s="27">
        <f t="shared" si="333"/>
        <v>1.6037557372574476E-2</v>
      </c>
      <c r="P938" s="27">
        <f t="shared" si="333"/>
        <v>1.6130561898613765E-2</v>
      </c>
      <c r="Q938" s="27">
        <f t="shared" si="333"/>
        <v>1.623065478441902E-2</v>
      </c>
      <c r="R938" s="27">
        <f t="shared" si="333"/>
        <v>1.6337439810579345E-2</v>
      </c>
      <c r="S938" s="27">
        <f t="shared" si="333"/>
        <v>1.6434281727692551E-2</v>
      </c>
      <c r="T938" s="27">
        <f t="shared" si="333"/>
        <v>1.6481585234032672E-2</v>
      </c>
      <c r="U938" s="27">
        <f t="shared" si="333"/>
        <v>1.6531710133039321E-2</v>
      </c>
      <c r="V938" s="27">
        <f t="shared" si="333"/>
        <v>1.6585844105609673E-2</v>
      </c>
      <c r="W938" s="27">
        <f t="shared" si="333"/>
        <v>1.664459232380602E-2</v>
      </c>
      <c r="X938" s="27">
        <f t="shared" si="333"/>
        <v>1.6707879561632135E-2</v>
      </c>
      <c r="Y938" s="27">
        <f t="shared" si="333"/>
        <v>1.6747848756939958E-2</v>
      </c>
      <c r="Z938" s="27">
        <f t="shared" si="333"/>
        <v>1.6791699804759995E-2</v>
      </c>
      <c r="AA938" s="27">
        <f t="shared" ref="L938:AW941" si="334">AA1401</f>
        <v>1.6839101664608638E-2</v>
      </c>
      <c r="AB938" s="27">
        <f t="shared" si="334"/>
        <v>1.6889809022184919E-2</v>
      </c>
      <c r="AC938" s="27">
        <f t="shared" si="334"/>
        <v>1.6943427901942632E-2</v>
      </c>
      <c r="AD938" s="27">
        <f t="shared" si="334"/>
        <v>1.697897580778833E-2</v>
      </c>
      <c r="AE938" s="27">
        <f t="shared" si="334"/>
        <v>1.701742994277386E-2</v>
      </c>
      <c r="AF938" s="27">
        <f t="shared" si="334"/>
        <v>1.7058675301274421E-2</v>
      </c>
      <c r="AG938" s="27">
        <f t="shared" si="334"/>
        <v>1.7103202112831298E-2</v>
      </c>
      <c r="AH938" s="27">
        <f t="shared" si="334"/>
        <v>1.714956928422922E-2</v>
      </c>
      <c r="AI938" s="27">
        <f t="shared" si="334"/>
        <v>1.7178174333957786E-2</v>
      </c>
      <c r="AJ938" s="27">
        <f t="shared" si="334"/>
        <v>1.7209451686559272E-2</v>
      </c>
      <c r="AK938" s="27">
        <f t="shared" si="334"/>
        <v>1.7242167233947919E-2</v>
      </c>
      <c r="AL938" s="27">
        <f t="shared" si="334"/>
        <v>1.7276851642037468E-2</v>
      </c>
      <c r="AM938" s="27">
        <f t="shared" si="334"/>
        <v>1.7313334077231221E-2</v>
      </c>
      <c r="AN938" s="27">
        <f t="shared" si="334"/>
        <v>1.733336669872344E-2</v>
      </c>
      <c r="AO938" s="27">
        <f t="shared" si="334"/>
        <v>1.735451120589698E-2</v>
      </c>
      <c r="AP938" s="27">
        <f t="shared" si="334"/>
        <v>1.737727391777745E-2</v>
      </c>
      <c r="AQ938" s="27">
        <f t="shared" si="334"/>
        <v>1.7401737746311277E-2</v>
      </c>
      <c r="AR938" s="27">
        <f t="shared" si="334"/>
        <v>1.7427889749520854E-2</v>
      </c>
      <c r="AS938" s="27">
        <f t="shared" si="334"/>
        <v>1.7436685770271944E-2</v>
      </c>
      <c r="AT938" s="27">
        <f t="shared" si="334"/>
        <v>1.7439913147864951E-2</v>
      </c>
      <c r="AU938" s="27">
        <f t="shared" si="334"/>
        <v>1.7443014626330623E-2</v>
      </c>
      <c r="AV938" s="27">
        <f t="shared" si="334"/>
        <v>1.7447262039258955E-2</v>
      </c>
      <c r="AW938" s="27">
        <f t="shared" si="334"/>
        <v>1.745208223177273E-2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2.6592218800664796E-2</v>
      </c>
      <c r="L939" s="27">
        <f t="shared" si="334"/>
        <v>2.6661345733624889E-2</v>
      </c>
      <c r="M939" s="27">
        <f t="shared" si="334"/>
        <v>2.6756703894783632E-2</v>
      </c>
      <c r="N939" s="27">
        <f t="shared" si="334"/>
        <v>2.6872875319249701E-2</v>
      </c>
      <c r="O939" s="27">
        <f t="shared" si="334"/>
        <v>2.7009694315810226E-2</v>
      </c>
      <c r="P939" s="27">
        <f t="shared" si="334"/>
        <v>2.7166328132291764E-2</v>
      </c>
      <c r="Q939" s="27">
        <f t="shared" si="334"/>
        <v>2.7334899828466049E-2</v>
      </c>
      <c r="R939" s="27">
        <f t="shared" si="334"/>
        <v>2.7514742110372921E-2</v>
      </c>
      <c r="S939" s="27">
        <f t="shared" si="334"/>
        <v>2.7677838679097139E-2</v>
      </c>
      <c r="T939" s="27">
        <f t="shared" si="334"/>
        <v>2.7757505003377762E-2</v>
      </c>
      <c r="U939" s="27">
        <f t="shared" si="334"/>
        <v>2.7841922983518282E-2</v>
      </c>
      <c r="V939" s="27">
        <f t="shared" si="334"/>
        <v>2.7933092855416987E-2</v>
      </c>
      <c r="W939" s="27">
        <f t="shared" si="334"/>
        <v>2.8032033821189951E-2</v>
      </c>
      <c r="X939" s="27">
        <f t="shared" si="334"/>
        <v>2.8138619188778323E-2</v>
      </c>
      <c r="Y939" s="27">
        <f t="shared" si="334"/>
        <v>2.8205933413895875E-2</v>
      </c>
      <c r="Z939" s="27">
        <f t="shared" si="334"/>
        <v>2.827978527110404E-2</v>
      </c>
      <c r="AA939" s="27">
        <f t="shared" si="334"/>
        <v>2.8359617237704034E-2</v>
      </c>
      <c r="AB939" s="27">
        <f t="shared" si="334"/>
        <v>2.8445016166972394E-2</v>
      </c>
      <c r="AC939" s="27">
        <f t="shared" si="334"/>
        <v>2.8535318543959586E-2</v>
      </c>
      <c r="AD939" s="27">
        <f t="shared" si="334"/>
        <v>2.8595186642832383E-2</v>
      </c>
      <c r="AE939" s="27">
        <f t="shared" si="334"/>
        <v>2.8659949275134131E-2</v>
      </c>
      <c r="AF939" s="27">
        <f t="shared" si="334"/>
        <v>2.8729412753840135E-2</v>
      </c>
      <c r="AG939" s="27">
        <f t="shared" si="334"/>
        <v>2.8804402700318244E-2</v>
      </c>
      <c r="AH939" s="27">
        <f t="shared" si="334"/>
        <v>2.8882492093649934E-2</v>
      </c>
      <c r="AI939" s="27">
        <f t="shared" si="334"/>
        <v>2.8930667363181839E-2</v>
      </c>
      <c r="AJ939" s="27">
        <f t="shared" si="334"/>
        <v>2.8983343198606671E-2</v>
      </c>
      <c r="AK939" s="27">
        <f t="shared" si="334"/>
        <v>2.90384411735547E-2</v>
      </c>
      <c r="AL939" s="27">
        <f t="shared" si="334"/>
        <v>2.909685501041652E-2</v>
      </c>
      <c r="AM939" s="27">
        <f t="shared" si="334"/>
        <v>2.915829699934213E-2</v>
      </c>
      <c r="AN939" s="27">
        <f t="shared" si="334"/>
        <v>2.9192034991374152E-2</v>
      </c>
      <c r="AO939" s="27">
        <f t="shared" si="334"/>
        <v>2.9227645568592885E-2</v>
      </c>
      <c r="AP939" s="27">
        <f t="shared" si="334"/>
        <v>2.9265981449513357E-2</v>
      </c>
      <c r="AQ939" s="27">
        <f t="shared" si="334"/>
        <v>2.9307182270507649E-2</v>
      </c>
      <c r="AR939" s="27">
        <f t="shared" si="334"/>
        <v>2.9351226235310213E-2</v>
      </c>
      <c r="AS939" s="27">
        <f t="shared" si="334"/>
        <v>2.9366040076730274E-2</v>
      </c>
      <c r="AT939" s="27">
        <f t="shared" si="334"/>
        <v>2.9371475473169002E-2</v>
      </c>
      <c r="AU939" s="27">
        <f t="shared" si="334"/>
        <v>2.9376698836262195E-2</v>
      </c>
      <c r="AV939" s="27">
        <f t="shared" si="334"/>
        <v>2.9383852127886485E-2</v>
      </c>
      <c r="AW939" s="27">
        <f t="shared" si="334"/>
        <v>2.9391970067752009E-2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4.1536453250924088E-3</v>
      </c>
      <c r="M940" s="27">
        <f t="shared" si="334"/>
        <v>4.1840370126470534E-3</v>
      </c>
      <c r="N940" s="27">
        <f t="shared" si="334"/>
        <v>4.1905340987284578E-3</v>
      </c>
      <c r="O940" s="27">
        <f t="shared" si="334"/>
        <v>4.1812329246154606E-3</v>
      </c>
      <c r="P940" s="27">
        <f t="shared" si="334"/>
        <v>4.1564738854214557E-3</v>
      </c>
      <c r="Q940" s="27">
        <f t="shared" si="334"/>
        <v>4.1427460620707141E-3</v>
      </c>
      <c r="R940" s="27">
        <f t="shared" si="334"/>
        <v>4.130408792135833E-3</v>
      </c>
      <c r="S940" s="27">
        <f t="shared" si="334"/>
        <v>3.8942775806247638E-3</v>
      </c>
      <c r="T940" s="27">
        <f t="shared" si="334"/>
        <v>3.9425052238853163E-3</v>
      </c>
      <c r="U940" s="27">
        <f t="shared" si="334"/>
        <v>3.962716571769458E-3</v>
      </c>
      <c r="V940" s="27">
        <f t="shared" si="334"/>
        <v>3.9755865195643877E-3</v>
      </c>
      <c r="W940" s="27">
        <f t="shared" si="334"/>
        <v>3.9930795267340601E-3</v>
      </c>
      <c r="X940" s="27">
        <f t="shared" si="334"/>
        <v>4.0172958864803281E-3</v>
      </c>
      <c r="Y940" s="27">
        <f t="shared" si="334"/>
        <v>4.0482572067197936E-3</v>
      </c>
      <c r="Z940" s="27">
        <f t="shared" si="334"/>
        <v>4.0847260501190022E-3</v>
      </c>
      <c r="AA940" s="27">
        <f t="shared" si="334"/>
        <v>4.1246013975712904E-3</v>
      </c>
      <c r="AB940" s="27">
        <f t="shared" si="334"/>
        <v>4.166707245953109E-3</v>
      </c>
      <c r="AC940" s="27">
        <f t="shared" si="334"/>
        <v>4.2076617517569177E-3</v>
      </c>
      <c r="AD940" s="27">
        <f t="shared" si="334"/>
        <v>4.2640751433137931E-3</v>
      </c>
      <c r="AE940" s="27">
        <f t="shared" si="334"/>
        <v>4.3242026523805516E-3</v>
      </c>
      <c r="AF940" s="27">
        <f t="shared" si="334"/>
        <v>4.3880305789596773E-3</v>
      </c>
      <c r="AG940" s="27">
        <f t="shared" si="334"/>
        <v>4.4634772851901774E-3</v>
      </c>
      <c r="AH940" s="27">
        <f t="shared" si="334"/>
        <v>4.5325609591283702E-3</v>
      </c>
      <c r="AI940" s="27">
        <f t="shared" si="334"/>
        <v>4.6108934889704384E-3</v>
      </c>
      <c r="AJ940" s="27">
        <f t="shared" si="334"/>
        <v>4.6974397037173703E-3</v>
      </c>
      <c r="AK940" s="27">
        <f t="shared" si="334"/>
        <v>4.7768797267353849E-3</v>
      </c>
      <c r="AL940" s="27">
        <f t="shared" si="334"/>
        <v>4.8572490905313811E-3</v>
      </c>
      <c r="AM940" s="27">
        <f t="shared" si="334"/>
        <v>4.9371936324104065E-3</v>
      </c>
      <c r="AN940" s="27">
        <f t="shared" si="334"/>
        <v>5.0291147653371022E-3</v>
      </c>
      <c r="AO940" s="27">
        <f t="shared" si="334"/>
        <v>5.1140416699349605E-3</v>
      </c>
      <c r="AP940" s="27">
        <f t="shared" si="334"/>
        <v>5.1994470851540377E-3</v>
      </c>
      <c r="AQ940" s="27">
        <f t="shared" si="334"/>
        <v>5.2871518568294437E-3</v>
      </c>
      <c r="AR940" s="27">
        <f t="shared" si="334"/>
        <v>5.3776591442236668E-3</v>
      </c>
      <c r="AS940" s="27">
        <f t="shared" si="334"/>
        <v>5.4734888709334932E-3</v>
      </c>
      <c r="AT940" s="27">
        <f t="shared" si="334"/>
        <v>5.4785507754715034E-3</v>
      </c>
      <c r="AU940" s="27">
        <f t="shared" si="334"/>
        <v>5.4650141561279689E-3</v>
      </c>
      <c r="AV940" s="27">
        <f t="shared" si="334"/>
        <v>5.4501889243389621E-3</v>
      </c>
      <c r="AW940" s="27">
        <f t="shared" si="334"/>
        <v>5.4271120804957711E-3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23.152530650802607</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22.602951186820604</v>
      </c>
      <c r="P942" s="93">
        <f>IF('Net zero activities &amp; levers'!$C$12="Off",('Activity data'!AI17*EF!$H30)*kgtoGg,IF('Net zero activities &amp; levers'!$C$12="PB",('Activity data'!AI17*EF!$H30)*kgtoGg,IF('Net zero activities &amp; levers'!$C$12="MS",('Net zero Activity data'!AI17*EF!$H30)*kgtoGg,"ERROR")))</f>
        <v>22.12653281137495</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18.952764061123471</v>
      </c>
      <c r="T942" s="93">
        <f>IF('Net zero activities &amp; levers'!$C$12="Off",('Activity data'!AM17*EF!$H30)*kgtoGg,IF('Net zero activities &amp; levers'!$C$12="PB",('Activity data'!AM17*EF!$H30)*kgtoGg,IF('Net zero activities &amp; levers'!$C$12="MS",('Net zero Activity data'!AM17*EF!$H30)*kgtoGg,"ERROR")))</f>
        <v>19.192437404385082</v>
      </c>
      <c r="U942" s="93">
        <f>IF('Net zero activities &amp; levers'!$C$12="Off",('Activity data'!AN17*EF!$H30)*kgtoGg,IF('Net zero activities &amp; levers'!$C$12="PB",('Activity data'!AN17*EF!$H30)*kgtoGg,IF('Net zero activities &amp; levers'!$C$12="MS",('Net zero Activity data'!AN17*EF!$H30)*kgtoGg,"ERROR")))</f>
        <v>19.16188381493906</v>
      </c>
      <c r="V942" s="93">
        <f>IF('Net zero activities &amp; levers'!$C$12="Off",('Activity data'!AO17*EF!$H30)*kgtoGg,IF('Net zero activities &amp; levers'!$C$12="PB",('Activity data'!AO17*EF!$H30)*kgtoGg,IF('Net zero activities &amp; levers'!$C$12="MS",('Net zero Activity data'!AO17*EF!$H30)*kgtoGg,"ERROR")))</f>
        <v>19.067161819830357</v>
      </c>
      <c r="W942" s="93">
        <f>IF('Net zero activities &amp; levers'!$C$12="Off",('Activity data'!AP17*EF!$H30)*kgtoGg,IF('Net zero activities &amp; levers'!$C$12="PB",('Activity data'!AP17*EF!$H30)*kgtoGg,IF('Net zero activities &amp; levers'!$C$12="MS",('Net zero Activity data'!AP17*EF!$H30)*kgtoGg,"ERROR")))</f>
        <v>19.023014833949627</v>
      </c>
      <c r="X942" s="93">
        <f>IF('Net zero activities &amp; levers'!$C$12="Off",('Activity data'!AQ17*EF!$H30)*kgtoGg,IF('Net zero activities &amp; levers'!$C$12="PB",('Activity data'!AQ17*EF!$H30)*kgtoGg,IF('Net zero activities &amp; levers'!$C$12="MS",('Net zero Activity data'!AQ17*EF!$H30)*kgtoGg,"ERROR")))</f>
        <v>19.047158691102929</v>
      </c>
      <c r="Y942" s="93">
        <f>IF('Net zero activities &amp; levers'!$C$12="Off",('Activity data'!AR17*EF!$H30)*kgtoGg,IF('Net zero activities &amp; levers'!$C$12="PB",('Activity data'!AR17*EF!$H30)*kgtoGg,IF('Net zero activities &amp; levers'!$C$12="MS",('Net zero Activity data'!AR17*EF!$H30)*kgtoGg,"ERROR")))</f>
        <v>19.107557388350624</v>
      </c>
      <c r="Z942" s="93">
        <f>IF('Net zero activities &amp; levers'!$C$12="Off",('Activity data'!AS17*EF!$H30)*kgtoGg,IF('Net zero activities &amp; levers'!$C$12="PB",('Activity data'!AS17*EF!$H30)*kgtoGg,IF('Net zero activities &amp; levers'!$C$12="MS",('Net zero Activity data'!AS17*EF!$H30)*kgtoGg,"ERROR")))</f>
        <v>19.220069470327349</v>
      </c>
      <c r="AA942" s="93">
        <f>IF('Net zero activities &amp; levers'!$C$12="Off",('Activity data'!AT17*EF!$H30)*kgtoGg,IF('Net zero activities &amp; levers'!$C$12="PB",('Activity data'!AT17*EF!$H30)*kgtoGg,IF('Net zero activities &amp; levers'!$C$12="MS",('Net zero Activity data'!AT17*EF!$H30)*kgtoGg,"ERROR")))</f>
        <v>19.363733269377779</v>
      </c>
      <c r="AB942" s="93">
        <f>IF('Net zero activities &amp; levers'!$C$12="Off",('Activity data'!AU17*EF!$H30)*kgtoGg,IF('Net zero activities &amp; levers'!$C$12="PB",('Activity data'!AU17*EF!$H30)*kgtoGg,IF('Net zero activities &amp; levers'!$C$12="MS",('Net zero Activity data'!AU17*EF!$H30)*kgtoGg,"ERROR")))</f>
        <v>19.526814653527239</v>
      </c>
      <c r="AC942" s="93">
        <f>IF('Net zero activities &amp; levers'!$C$12="Off",('Activity data'!AV17*EF!$H30)*kgtoGg,IF('Net zero activities &amp; levers'!$C$12="PB",('Activity data'!AV17*EF!$H30)*kgtoGg,IF('Net zero activities &amp; levers'!$C$12="MS",('Net zero Activity data'!AV17*EF!$H30)*kgtoGg,"ERROR")))</f>
        <v>19.678533510488652</v>
      </c>
      <c r="AD942" s="93">
        <f>IF('Net zero activities &amp; levers'!$C$12="Off",('Activity data'!AW17*EF!$H30)*kgtoGg,IF('Net zero activities &amp; levers'!$C$12="PB",('Activity data'!AW17*EF!$H30)*kgtoGg,IF('Net zero activities &amp; levers'!$C$12="MS",('Net zero Activity data'!AW17*EF!$H30)*kgtoGg,"ERROR")))</f>
        <v>19.94011220789903</v>
      </c>
      <c r="AE942" s="93">
        <f>IF('Net zero activities &amp; levers'!$C$12="Off",('Activity data'!AX17*EF!$H30)*kgtoGg,IF('Net zero activities &amp; levers'!$C$12="PB",('Activity data'!AX17*EF!$H30)*kgtoGg,IF('Net zero activities &amp; levers'!$C$12="MS",('Net zero Activity data'!AX17*EF!$H30)*kgtoGg,"ERROR")))</f>
        <v>20.229209616472616</v>
      </c>
      <c r="AF942" s="93">
        <f>IF('Net zero activities &amp; levers'!$C$12="Off",('Activity data'!AY17*EF!$H30)*kgtoGg,IF('Net zero activities &amp; levers'!$C$12="PB",('Activity data'!AY17*EF!$H30)*kgtoGg,IF('Net zero activities &amp; levers'!$C$12="MS",('Net zero Activity data'!AY17*EF!$H30)*kgtoGg,"ERROR")))</f>
        <v>20.544636843099951</v>
      </c>
      <c r="AG942" s="93">
        <f>IF('Net zero activities &amp; levers'!$C$12="Off",('Activity data'!AZ17*EF!$H30)*kgtoGg,IF('Net zero activities &amp; levers'!$C$12="PB",('Activity data'!AZ17*EF!$H30)*kgtoGg,IF('Net zero activities &amp; levers'!$C$12="MS",('Net zero Activity data'!AZ17*EF!$H30)*kgtoGg,"ERROR")))</f>
        <v>20.952509931958954</v>
      </c>
      <c r="AH942" s="93">
        <f>IF('Net zero activities &amp; levers'!$C$12="Off",('Activity data'!BA17*EF!$H30)*kgtoGg,IF('Net zero activities &amp; levers'!$C$12="PB",('Activity data'!BA17*EF!$H30)*kgtoGg,IF('Net zero activities &amp; levers'!$C$12="MS",('Net zero Activity data'!BA17*EF!$H30)*kgtoGg,"ERROR")))</f>
        <v>21.298876108261318</v>
      </c>
      <c r="AI942" s="93">
        <f>IF('Net zero activities &amp; levers'!$C$12="Off",('Activity data'!BB17*EF!$H30)*kgtoGg,IF('Net zero activities &amp; levers'!$C$12="PB",('Activity data'!BB17*EF!$H30)*kgtoGg,IF('Net zero activities &amp; levers'!$C$12="MS",('Net zero Activity data'!BB17*EF!$H30)*kgtoGg,"ERROR")))</f>
        <v>21.689964335141735</v>
      </c>
      <c r="AJ942" s="93">
        <f>IF('Net zero activities &amp; levers'!$C$12="Off",('Activity data'!BC17*EF!$H30)*kgtoGg,IF('Net zero activities &amp; levers'!$C$12="PB",('Activity data'!BC17*EF!$H30)*kgtoGg,IF('Net zero activities &amp; levers'!$C$12="MS",('Net zero Activity data'!BC17*EF!$H30)*kgtoGg,"ERROR")))</f>
        <v>22.138882076406748</v>
      </c>
      <c r="AK942" s="93">
        <f>IF('Net zero activities &amp; levers'!$C$12="Off",('Activity data'!BD17*EF!$H30)*kgtoGg,IF('Net zero activities &amp; levers'!$C$12="PB",('Activity data'!BD17*EF!$H30)*kgtoGg,IF('Net zero activities &amp; levers'!$C$12="MS",('Net zero Activity data'!BD17*EF!$H30)*kgtoGg,"ERROR")))</f>
        <v>22.51939739465093</v>
      </c>
      <c r="AL942" s="93">
        <f>IF('Net zero activities &amp; levers'!$C$12="Off",('Activity data'!BE17*EF!$H30)*kgtoGg,IF('Net zero activities &amp; levers'!$C$12="PB",('Activity data'!BE17*EF!$H30)*kgtoGg,IF('Net zero activities &amp; levers'!$C$12="MS",('Net zero Activity data'!BE17*EF!$H30)*kgtoGg,"ERROR")))</f>
        <v>22.897962758558627</v>
      </c>
      <c r="AM942" s="93">
        <f>IF('Net zero activities &amp; levers'!$C$12="Off",('Activity data'!BF17*EF!$H30)*kgtoGg,IF('Net zero activities &amp; levers'!$C$12="PB",('Activity data'!BF17*EF!$H30)*kgtoGg,IF('Net zero activities &amp; levers'!$C$12="MS",('Net zero Activity data'!BF17*EF!$H30)*kgtoGg,"ERROR")))</f>
        <v>23.263720022638473</v>
      </c>
      <c r="AN942" s="93">
        <f>IF('Net zero activities &amp; levers'!$C$12="Off",('Activity data'!BG17*EF!$H30)*kgtoGg,IF('Net zero activities &amp; levers'!$C$12="PB",('Activity data'!BG17*EF!$H30)*kgtoGg,IF('Net zero activities &amp; levers'!$C$12="MS",('Net zero Activity data'!BG17*EF!$H30)*kgtoGg,"ERROR")))</f>
        <v>23.688580424169185</v>
      </c>
      <c r="AO942" s="93">
        <f>IF('Net zero activities &amp; levers'!$C$12="Off",('Activity data'!BH17*EF!$H30)*kgtoGg,IF('Net zero activities &amp; levers'!$C$12="PB",('Activity data'!BH17*EF!$H30)*kgtoGg,IF('Net zero activities &amp; levers'!$C$12="MS",('Net zero Activity data'!BH17*EF!$H30)*kgtoGg,"ERROR")))</f>
        <v>24.047211046094372</v>
      </c>
      <c r="AP942" s="93">
        <f>IF('Net zero activities &amp; levers'!$C$12="Off",('Activity data'!BI17*EF!$H30)*kgtoGg,IF('Net zero activities &amp; levers'!$C$12="PB",('Activity data'!BI17*EF!$H30)*kgtoGg,IF('Net zero activities &amp; levers'!$C$12="MS",('Net zero Activity data'!BI17*EF!$H30)*kgtoGg,"ERROR")))</f>
        <v>24.398726331558311</v>
      </c>
      <c r="AQ942" s="93">
        <f>IF('Net zero activities &amp; levers'!$C$12="Off",('Activity data'!BJ17*EF!$H30)*kgtoGg,IF('Net zero activities &amp; levers'!$C$12="PB",('Activity data'!BJ17*EF!$H30)*kgtoGg,IF('Net zero activities &amp; levers'!$C$12="MS",('Net zero Activity data'!BJ17*EF!$H30)*kgtoGg,"ERROR")))</f>
        <v>24.756823950429663</v>
      </c>
      <c r="AR942" s="93">
        <f>IF('Net zero activities &amp; levers'!$C$12="Off",('Activity data'!BK17*EF!$H30)*kgtoGg,IF('Net zero activities &amp; levers'!$C$12="PB",('Activity data'!BK17*EF!$H30)*kgtoGg,IF('Net zero activities &amp; levers'!$C$12="MS",('Net zero Activity data'!BK17*EF!$H30)*kgtoGg,"ERROR")))</f>
        <v>25.12472766522658</v>
      </c>
      <c r="AS942" s="93">
        <f>IF('Net zero activities &amp; levers'!$C$12="Off",('Activity data'!BL17*EF!$H30)*kgtoGg,IF('Net zero activities &amp; levers'!$C$12="PB",('Activity data'!BL17*EF!$H30)*kgtoGg,IF('Net zero activities &amp; levers'!$C$12="MS",('Net zero Activity data'!BL17*EF!$H30)*kgtoGg,"ERROR")))</f>
        <v>25.493010046301183</v>
      </c>
      <c r="AT942" s="93">
        <f>IF('Net zero activities &amp; levers'!$C$12="Off",('Activity data'!BM17*EF!$H30)*kgtoGg,IF('Net zero activities &amp; levers'!$C$12="PB",('Activity data'!BM17*EF!$H30)*kgtoGg,IF('Net zero activities &amp; levers'!$C$12="MS",('Net zero Activity data'!BM17*EF!$H30)*kgtoGg,"ERROR")))</f>
        <v>25.19077587167887</v>
      </c>
      <c r="AU942" s="93">
        <f>IF('Net zero activities &amp; levers'!$C$12="Off",('Activity data'!BN17*EF!$H30)*kgtoGg,IF('Net zero activities &amp; levers'!$C$12="PB",('Activity data'!BN17*EF!$H30)*kgtoGg,IF('Net zero activities &amp; levers'!$C$12="MS",('Net zero Activity data'!BN17*EF!$H30)*kgtoGg,"ERROR")))</f>
        <v>24.75992776217636</v>
      </c>
      <c r="AV942" s="93">
        <f>IF('Net zero activities &amp; levers'!$C$12="Off",('Activity data'!BO17*EF!$H30)*kgtoGg,IF('Net zero activities &amp; levers'!$C$12="PB",('Activity data'!BO17*EF!$H30)*kgtoGg,IF('Net zero activities &amp; levers'!$C$12="MS",('Net zero Activity data'!BO17*EF!$H30)*kgtoGg,"ERROR")))</f>
        <v>24.32756296602286</v>
      </c>
      <c r="AW942" s="93">
        <f>IF('Net zero activities &amp; levers'!$C$12="Off",('Activity data'!BP17*EF!$H30)*kgtoGg,IF('Net zero activities &amp; levers'!$C$12="PB",('Activity data'!BP17*EF!$H30)*kgtoGg,IF('Net zero activities &amp; levers'!$C$12="MS",('Net zero Activity data'!BP17*EF!$H30)*kgtoGg,"ERROR")))</f>
        <v>23.845267710012767</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7.7508449141861155E-2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7.5668604825232036E-2</v>
      </c>
      <c r="P943" s="93">
        <f>IF('Net zero activities &amp; levers'!$C$12="Off",('Activity data'!AI18*EF!$H31)*kgtoGg,IF('Net zero activities &amp; levers'!$C$12="PB",('Activity data'!AI18*EF!$H31)*kgtoGg,IF('Net zero activities &amp; levers'!$C$12="MS",('Net zero Activity data'!AI18*EF!$H31)*kgtoGg,"ERROR")))</f>
        <v>7.4073684167079393E-2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7.1859980996426695E-2</v>
      </c>
      <c r="S943" s="93">
        <f>IF('Net zero activities &amp; levers'!$C$12="Off",('Activity data'!AL18*EF!$H31)*kgtoGg,IF('Net zero activities &amp; levers'!$C$12="PB",('Activity data'!AL18*EF!$H31)*kgtoGg,IF('Net zero activities &amp; levers'!$C$12="MS",('Net zero Activity data'!AL18*EF!$H31)*kgtoGg,"ERROR")))</f>
        <v>6.3448759510803532E-2</v>
      </c>
      <c r="T943" s="93">
        <f>IF('Net zero activities &amp; levers'!$C$12="Off",('Activity data'!AM18*EF!$H31)*kgtoGg,IF('Net zero activities &amp; levers'!$C$12="PB",('Activity data'!AM18*EF!$H31)*kgtoGg,IF('Net zero activities &amp; levers'!$C$12="MS",('Net zero Activity data'!AM18*EF!$H31)*kgtoGg,"ERROR")))</f>
        <v>6.4251121439053843E-2</v>
      </c>
      <c r="U943" s="93">
        <f>IF('Net zero activities &amp; levers'!$C$12="Off",('Activity data'!AN18*EF!$H31)*kgtoGg,IF('Net zero activities &amp; levers'!$C$12="PB",('Activity data'!AN18*EF!$H31)*kgtoGg,IF('Net zero activities &amp; levers'!$C$12="MS",('Net zero Activity data'!AN18*EF!$H31)*kgtoGg,"ERROR")))</f>
        <v>6.4148836234494744E-2</v>
      </c>
      <c r="V943" s="93">
        <f>IF('Net zero activities &amp; levers'!$C$12="Off",('Activity data'!AO18*EF!$H31)*kgtoGg,IF('Net zero activities &amp; levers'!$C$12="PB",('Activity data'!AO18*EF!$H31)*kgtoGg,IF('Net zero activities &amp; levers'!$C$12="MS",('Net zero Activity data'!AO18*EF!$H31)*kgtoGg,"ERROR")))</f>
        <v>6.3831732456457235E-2</v>
      </c>
      <c r="W943" s="93">
        <f>IF('Net zero activities &amp; levers'!$C$12="Off",('Activity data'!AP18*EF!$H31)*kgtoGg,IF('Net zero activities &amp; levers'!$C$12="PB",('Activity data'!AP18*EF!$H31)*kgtoGg,IF('Net zero activities &amp; levers'!$C$12="MS",('Net zero Activity data'!AP18*EF!$H31)*kgtoGg,"ERROR")))</f>
        <v>6.3683940214584789E-2</v>
      </c>
      <c r="X943" s="93">
        <f>IF('Net zero activities &amp; levers'!$C$12="Off",('Activity data'!AQ18*EF!$H31)*kgtoGg,IF('Net zero activities &amp; levers'!$C$12="PB",('Activity data'!AQ18*EF!$H31)*kgtoGg,IF('Net zero activities &amp; levers'!$C$12="MS",('Net zero Activity data'!AQ18*EF!$H31)*kgtoGg,"ERROR")))</f>
        <v>6.3764767358385155E-2</v>
      </c>
      <c r="Y943" s="93">
        <f>IF('Net zero activities &amp; levers'!$C$12="Off",('Activity data'!AR18*EF!$H31)*kgtoGg,IF('Net zero activities &amp; levers'!$C$12="PB",('Activity data'!AR18*EF!$H31)*kgtoGg,IF('Net zero activities &amp; levers'!$C$12="MS",('Net zero Activity data'!AR18*EF!$H31)*kgtoGg,"ERROR")))</f>
        <v>6.3966965961400293E-2</v>
      </c>
      <c r="Z943" s="93">
        <f>IF('Net zero activities &amp; levers'!$C$12="Off",('Activity data'!AS18*EF!$H31)*kgtoGg,IF('Net zero activities &amp; levers'!$C$12="PB",('Activity data'!AS18*EF!$H31)*kgtoGg,IF('Net zero activities &amp; levers'!$C$12="MS",('Net zero Activity data'!AS18*EF!$H31)*kgtoGg,"ERROR")))</f>
        <v>6.4343626168237592E-2</v>
      </c>
      <c r="AA943" s="93">
        <f>IF('Net zero activities &amp; levers'!$C$12="Off",('Activity data'!AT18*EF!$H31)*kgtoGg,IF('Net zero activities &amp; levers'!$C$12="PB",('Activity data'!AT18*EF!$H31)*kgtoGg,IF('Net zero activities &amp; levers'!$C$12="MS",('Net zero Activity data'!AT18*EF!$H31)*kgtoGg,"ERROR")))</f>
        <v>6.4824573950152758E-2</v>
      </c>
      <c r="AB943" s="93">
        <f>IF('Net zero activities &amp; levers'!$C$12="Off",('Activity data'!AU18*EF!$H31)*kgtoGg,IF('Net zero activities &amp; levers'!$C$12="PB",('Activity data'!AU18*EF!$H31)*kgtoGg,IF('Net zero activities &amp; levers'!$C$12="MS",('Net zero Activity data'!AU18*EF!$H31)*kgtoGg,"ERROR")))</f>
        <v>6.5370526587468239E-2</v>
      </c>
      <c r="AC943" s="93">
        <f>IF('Net zero activities &amp; levers'!$C$12="Off",('Activity data'!AV18*EF!$H31)*kgtoGg,IF('Net zero activities &amp; levers'!$C$12="PB",('Activity data'!AV18*EF!$H31)*kgtoGg,IF('Net zero activities &amp; levers'!$C$12="MS",('Net zero Activity data'!AV18*EF!$H31)*kgtoGg,"ERROR")))</f>
        <v>6.5878440538043093E-2</v>
      </c>
      <c r="AD943" s="93">
        <f>IF('Net zero activities &amp; levers'!$C$12="Off",('Activity data'!AW18*EF!$H31)*kgtoGg,IF('Net zero activities &amp; levers'!$C$12="PB",('Activity data'!AW18*EF!$H31)*kgtoGg,IF('Net zero activities &amp; levers'!$C$12="MS",('Net zero Activity data'!AW18*EF!$H31)*kgtoGg,"ERROR")))</f>
        <v>6.675413570375166E-2</v>
      </c>
      <c r="AE943" s="93">
        <f>IF('Net zero activities &amp; levers'!$C$12="Off",('Activity data'!AX18*EF!$H31)*kgtoGg,IF('Net zero activities &amp; levers'!$C$12="PB",('Activity data'!AX18*EF!$H31)*kgtoGg,IF('Net zero activities &amp; levers'!$C$12="MS",('Net zero Activity data'!AX18*EF!$H31)*kgtoGg,"ERROR")))</f>
        <v>6.772195611731377E-2</v>
      </c>
      <c r="AF943" s="93">
        <f>IF('Net zero activities &amp; levers'!$C$12="Off",('Activity data'!AY18*EF!$H31)*kgtoGg,IF('Net zero activities &amp; levers'!$C$12="PB",('Activity data'!AY18*EF!$H31)*kgtoGg,IF('Net zero activities &amp; levers'!$C$12="MS",('Net zero Activity data'!AY18*EF!$H31)*kgtoGg,"ERROR")))</f>
        <v>6.8777921684177429E-2</v>
      </c>
      <c r="AG943" s="93">
        <f>IF('Net zero activities &amp; levers'!$C$12="Off",('Activity data'!AZ18*EF!$H31)*kgtoGg,IF('Net zero activities &amp; levers'!$C$12="PB",('Activity data'!AZ18*EF!$H31)*kgtoGg,IF('Net zero activities &amp; levers'!$C$12="MS",('Net zero Activity data'!AZ18*EF!$H31)*kgtoGg,"ERROR")))</f>
        <v>7.0143371148038342E-2</v>
      </c>
      <c r="AH943" s="93">
        <f>IF('Net zero activities &amp; levers'!$C$12="Off",('Activity data'!BA18*EF!$H31)*kgtoGg,IF('Net zero activities &amp; levers'!$C$12="PB",('Activity data'!BA18*EF!$H31)*kgtoGg,IF('Net zero activities &amp; levers'!$C$12="MS",('Net zero Activity data'!BA18*EF!$H31)*kgtoGg,"ERROR")))</f>
        <v>7.130291200192175E-2</v>
      </c>
      <c r="AI943" s="93">
        <f>IF('Net zero activities &amp; levers'!$C$12="Off",('Activity data'!BB18*EF!$H31)*kgtoGg,IF('Net zero activities &amp; levers'!$C$12="PB",('Activity data'!BB18*EF!$H31)*kgtoGg,IF('Net zero activities &amp; levers'!$C$12="MS",('Net zero Activity data'!BB18*EF!$H31)*kgtoGg,"ERROR")))</f>
        <v>7.2612170259704914E-2</v>
      </c>
      <c r="AJ943" s="93">
        <f>IF('Net zero activities &amp; levers'!$C$12="Off",('Activity data'!BC18*EF!$H31)*kgtoGg,IF('Net zero activities &amp; levers'!$C$12="PB",('Activity data'!BC18*EF!$H31)*kgtoGg,IF('Net zero activities &amp; levers'!$C$12="MS",('Net zero Activity data'!BC18*EF!$H31)*kgtoGg,"ERROR")))</f>
        <v>7.4115026186882468E-2</v>
      </c>
      <c r="AK943" s="93">
        <f>IF('Net zero activities &amp; levers'!$C$12="Off",('Activity data'!BD18*EF!$H31)*kgtoGg,IF('Net zero activities &amp; levers'!$C$12="PB",('Activity data'!BD18*EF!$H31)*kgtoGg,IF('Net zero activities &amp; levers'!$C$12="MS",('Net zero Activity data'!BD18*EF!$H31)*kgtoGg,"ERROR")))</f>
        <v>7.5388889188584426E-2</v>
      </c>
      <c r="AL943" s="93">
        <f>IF('Net zero activities &amp; levers'!$C$12="Off",('Activity data'!BE18*EF!$H31)*kgtoGg,IF('Net zero activities &amp; levers'!$C$12="PB",('Activity data'!BE18*EF!$H31)*kgtoGg,IF('Net zero activities &amp; levers'!$C$12="MS",('Net zero Activity data'!BE18*EF!$H31)*kgtoGg,"ERROR")))</f>
        <v>7.6656224267322035E-2</v>
      </c>
      <c r="AM943" s="93">
        <f>IF('Net zero activities &amp; levers'!$C$12="Off",('Activity data'!BF18*EF!$H31)*kgtoGg,IF('Net zero activities &amp; levers'!$C$12="PB",('Activity data'!BF18*EF!$H31)*kgtoGg,IF('Net zero activities &amp; levers'!$C$12="MS",('Net zero Activity data'!BF18*EF!$H31)*kgtoGg,"ERROR")))</f>
        <v>7.7880681270695709E-2</v>
      </c>
      <c r="AN943" s="93">
        <f>IF('Net zero activities &amp; levers'!$C$12="Off",('Activity data'!BG18*EF!$H31)*kgtoGg,IF('Net zero activities &amp; levers'!$C$12="PB",('Activity data'!BG18*EF!$H31)*kgtoGg,IF('Net zero activities &amp; levers'!$C$12="MS",('Net zero Activity data'!BG18*EF!$H31)*kgtoGg,"ERROR")))</f>
        <v>7.9302999691135523E-2</v>
      </c>
      <c r="AO943" s="93">
        <f>IF('Net zero activities &amp; levers'!$C$12="Off",('Activity data'!BH18*EF!$H31)*kgtoGg,IF('Net zero activities &amp; levers'!$C$12="PB",('Activity data'!BH18*EF!$H31)*kgtoGg,IF('Net zero activities &amp; levers'!$C$12="MS",('Net zero Activity data'!BH18*EF!$H31)*kgtoGg,"ERROR")))</f>
        <v>8.0503598612240448E-2</v>
      </c>
      <c r="AP943" s="93">
        <f>IF('Net zero activities &amp; levers'!$C$12="Off",('Activity data'!BI18*EF!$H31)*kgtoGg,IF('Net zero activities &amp; levers'!$C$12="PB",('Activity data'!BI18*EF!$H31)*kgtoGg,IF('Net zero activities &amp; levers'!$C$12="MS",('Net zero Activity data'!BI18*EF!$H31)*kgtoGg,"ERROR")))</f>
        <v>8.168037729949916E-2</v>
      </c>
      <c r="AQ943" s="93">
        <f>IF('Net zero activities &amp; levers'!$C$12="Off",('Activity data'!BJ18*EF!$H31)*kgtoGg,IF('Net zero activities &amp; levers'!$C$12="PB",('Activity data'!BJ18*EF!$H31)*kgtoGg,IF('Net zero activities &amp; levers'!$C$12="MS",('Net zero Activity data'!BJ18*EF!$H31)*kgtoGg,"ERROR")))</f>
        <v>8.2879191869652841E-2</v>
      </c>
      <c r="AR943" s="93">
        <f>IF('Net zero activities &amp; levers'!$C$12="Off",('Activity data'!BK18*EF!$H31)*kgtoGg,IF('Net zero activities &amp; levers'!$C$12="PB",('Activity data'!BK18*EF!$H31)*kgtoGg,IF('Net zero activities &amp; levers'!$C$12="MS",('Net zero Activity data'!BK18*EF!$H31)*kgtoGg,"ERROR")))</f>
        <v>8.41108346130542E-2</v>
      </c>
      <c r="AS943" s="93">
        <f>IF('Net zero activities &amp; levers'!$C$12="Off",('Activity data'!BL18*EF!$H31)*kgtoGg,IF('Net zero activities &amp; levers'!$C$12="PB",('Activity data'!BL18*EF!$H31)*kgtoGg,IF('Net zero activities &amp; levers'!$C$12="MS",('Net zero Activity data'!BL18*EF!$H31)*kgtoGg,"ERROR")))</f>
        <v>8.5343745029366494E-2</v>
      </c>
      <c r="AT943" s="93">
        <f>IF('Net zero activities &amp; levers'!$C$12="Off",('Activity data'!BM18*EF!$H31)*kgtoGg,IF('Net zero activities &amp; levers'!$C$12="PB",('Activity data'!BM18*EF!$H31)*kgtoGg,IF('Net zero activities &amp; levers'!$C$12="MS",('Net zero Activity data'!BM18*EF!$H31)*kgtoGg,"ERROR")))</f>
        <v>8.4331946254279519E-2</v>
      </c>
      <c r="AU943" s="93">
        <f>IF('Net zero activities &amp; levers'!$C$12="Off",('Activity data'!BN18*EF!$H31)*kgtoGg,IF('Net zero activities &amp; levers'!$C$12="PB",('Activity data'!BN18*EF!$H31)*kgtoGg,IF('Net zero activities &amp; levers'!$C$12="MS",('Net zero Activity data'!BN18*EF!$H31)*kgtoGg,"ERROR")))</f>
        <v>8.2889582597065886E-2</v>
      </c>
      <c r="AV943" s="93">
        <f>IF('Net zero activities &amp; levers'!$C$12="Off",('Activity data'!BO18*EF!$H31)*kgtoGg,IF('Net zero activities &amp; levers'!$C$12="PB",('Activity data'!BO18*EF!$H31)*kgtoGg,IF('Net zero activities &amp; levers'!$C$12="MS",('Net zero Activity data'!BO18*EF!$H31)*kgtoGg,"ERROR")))</f>
        <v>8.1442141480635138E-2</v>
      </c>
      <c r="AW943" s="93">
        <f>IF('Net zero activities &amp; levers'!$C$12="Off",('Activity data'!BP18*EF!$H31)*kgtoGg,IF('Net zero activities &amp; levers'!$C$12="PB",('Activity data'!BP18*EF!$H31)*kgtoGg,IF('Net zero activities &amp; levers'!$C$12="MS",('Net zero Activity data'!BP18*EF!$H31)*kgtoGg,"ERROR")))</f>
        <v>7.9827546606077743E-2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0.58037790885594764</v>
      </c>
      <c r="N944" s="93">
        <f>IF('Net zero activities &amp; levers'!$C$12="Off",('Activity data'!AG19*EF!$H32)*kgtoGg,IF('Net zero activities &amp; levers'!$C$12="PB",('Activity data'!AG19*EF!$H32)*kgtoGg,IF('Net zero activities &amp; levers'!$C$12="MS",('Net zero Activity data'!AG19*EF!$H32)*kgtoGg,"ERROR")))</f>
        <v>0.59052015237226141</v>
      </c>
      <c r="O944" s="93">
        <f>IF('Net zero activities &amp; levers'!$C$12="Off",('Activity data'!AH19*EF!$H32)*kgtoGg,IF('Net zero activities &amp; levers'!$C$12="PB",('Activity data'!AH19*EF!$H32)*kgtoGg,IF('Net zero activities &amp; levers'!$C$12="MS",('Net zero Activity data'!AH19*EF!$H32)*kgtoGg,"ERROR")))</f>
        <v>0.59866182774590171</v>
      </c>
      <c r="P944" s="93">
        <f>IF('Net zero activities &amp; levers'!$C$12="Off",('Activity data'!AI19*EF!$H32)*kgtoGg,IF('Net zero activities &amp; levers'!$C$12="PB",('Activity data'!AI19*EF!$H32)*kgtoGg,IF('Net zero activities &amp; levers'!$C$12="MS",('Net zero Activity data'!AI19*EF!$H32)*kgtoGg,"ERROR")))</f>
        <v>0.60475451589519713</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0.59306382210092123</v>
      </c>
      <c r="T944" s="93">
        <f>IF('Net zero activities &amp; levers'!$C$12="Off",('Activity data'!AM19*EF!$H32)*kgtoGg,IF('Net zero activities &amp; levers'!$C$12="PB",('Activity data'!AM19*EF!$H32)*kgtoGg,IF('Net zero activities &amp; levers'!$C$12="MS",('Net zero Activity data'!AM19*EF!$H32)*kgtoGg,"ERROR")))</f>
        <v>0.60782513327234611</v>
      </c>
      <c r="U944" s="93">
        <f>IF('Net zero activities &amp; levers'!$C$12="Off",('Activity data'!AN19*EF!$H32)*kgtoGg,IF('Net zero activities &amp; levers'!$C$12="PB",('Activity data'!AN19*EF!$H32)*kgtoGg,IF('Net zero activities &amp; levers'!$C$12="MS",('Net zero Activity data'!AN19*EF!$H32)*kgtoGg,"ERROR")))</f>
        <v>0.61825436169386483</v>
      </c>
      <c r="V944" s="93">
        <f>IF('Net zero activities &amp; levers'!$C$12="Off",('Activity data'!AO19*EF!$H32)*kgtoGg,IF('Net zero activities &amp; levers'!$C$12="PB",('Activity data'!AO19*EF!$H32)*kgtoGg,IF('Net zero activities &amp; levers'!$C$12="MS",('Net zero Activity data'!AO19*EF!$H32)*kgtoGg,"ERROR")))</f>
        <v>0.62762435769738256</v>
      </c>
      <c r="W944" s="93">
        <f>IF('Net zero activities &amp; levers'!$C$12="Off",('Activity data'!AP19*EF!$H32)*kgtoGg,IF('Net zero activities &amp; levers'!$C$12="PB",('Activity data'!AP19*EF!$H32)*kgtoGg,IF('Net zero activities &amp; levers'!$C$12="MS",('Net zero Activity data'!AP19*EF!$H32)*kgtoGg,"ERROR")))</f>
        <v>0.63790180527524676</v>
      </c>
      <c r="X944" s="93">
        <f>IF('Net zero activities &amp; levers'!$C$12="Off",('Activity data'!AQ19*EF!$H32)*kgtoGg,IF('Net zero activities &amp; levers'!$C$12="PB",('Activity data'!AQ19*EF!$H32)*kgtoGg,IF('Net zero activities &amp; levers'!$C$12="MS",('Net zero Activity data'!AQ19*EF!$H32)*kgtoGg,"ERROR")))</f>
        <v>0.64947167874060052</v>
      </c>
      <c r="Y944" s="93">
        <f>IF('Net zero activities &amp; levers'!$C$12="Off",('Activity data'!AR19*EF!$H32)*kgtoGg,IF('Net zero activities &amp; levers'!$C$12="PB",('Activity data'!AR19*EF!$H32)*kgtoGg,IF('Net zero activities &amp; levers'!$C$12="MS",('Net zero Activity data'!AR19*EF!$H32)*kgtoGg,"ERROR")))</f>
        <v>0.66127278725906635</v>
      </c>
      <c r="Z944" s="93">
        <f>IF('Net zero activities &amp; levers'!$C$12="Off",('Activity data'!AS19*EF!$H32)*kgtoGg,IF('Net zero activities &amp; levers'!$C$12="PB",('Activity data'!AS19*EF!$H32)*kgtoGg,IF('Net zero activities &amp; levers'!$C$12="MS",('Net zero Activity data'!AS19*EF!$H32)*kgtoGg,"ERROR")))</f>
        <v>0.67419503912972889</v>
      </c>
      <c r="AA944" s="93">
        <f>IF('Net zero activities &amp; levers'!$C$12="Off",('Activity data'!AT19*EF!$H32)*kgtoGg,IF('Net zero activities &amp; levers'!$C$12="PB",('Activity data'!AT19*EF!$H32)*kgtoGg,IF('Net zero activities &amp; levers'!$C$12="MS",('Net zero Activity data'!AT19*EF!$H32)*kgtoGg,"ERROR")))</f>
        <v>0.68790175421552868</v>
      </c>
      <c r="AB944" s="93">
        <f>IF('Net zero activities &amp; levers'!$C$12="Off",('Activity data'!AU19*EF!$H32)*kgtoGg,IF('Net zero activities &amp; levers'!$C$12="PB",('Activity data'!AU19*EF!$H32)*kgtoGg,IF('Net zero activities &amp; levers'!$C$12="MS",('Net zero Activity data'!AU19*EF!$H32)*kgtoGg,"ERROR")))</f>
        <v>0.70220554992880846</v>
      </c>
      <c r="AC944" s="93">
        <f>IF('Net zero activities &amp; levers'!$C$12="Off",('Activity data'!AV19*EF!$H32)*kgtoGg,IF('Net zero activities &amp; levers'!$C$12="PB",('Activity data'!AV19*EF!$H32)*kgtoGg,IF('Net zero activities &amp; levers'!$C$12="MS",('Net zero Activity data'!AV19*EF!$H32)*kgtoGg,"ERROR")))</f>
        <v>0.71651818996124794</v>
      </c>
      <c r="AD944" s="93">
        <f>IF('Net zero activities &amp; levers'!$C$12="Off",('Activity data'!AW19*EF!$H32)*kgtoGg,IF('Net zero activities &amp; levers'!$C$12="PB",('Activity data'!AW19*EF!$H32)*kgtoGg,IF('Net zero activities &amp; levers'!$C$12="MS",('Net zero Activity data'!AW19*EF!$H32)*kgtoGg,"ERROR")))</f>
        <v>0.73286035769866442</v>
      </c>
      <c r="AE944" s="93">
        <f>IF('Net zero activities &amp; levers'!$C$12="Off",('Activity data'!AX19*EF!$H32)*kgtoGg,IF('Net zero activities &amp; levers'!$C$12="PB",('Activity data'!AX19*EF!$H32)*kgtoGg,IF('Net zero activities &amp; levers'!$C$12="MS",('Net zero Activity data'!AX19*EF!$H32)*kgtoGg,"ERROR")))</f>
        <v>0.75010176966563868</v>
      </c>
      <c r="AF944" s="93">
        <f>IF('Net zero activities &amp; levers'!$C$12="Off",('Activity data'!AY19*EF!$H32)*kgtoGg,IF('Net zero activities &amp; levers'!$C$12="PB",('Activity data'!AY19*EF!$H32)*kgtoGg,IF('Net zero activities &amp; levers'!$C$12="MS",('Net zero Activity data'!AY19*EF!$H32)*kgtoGg,"ERROR")))</f>
        <v>0.76825987071809076</v>
      </c>
      <c r="AG944" s="93">
        <f>IF('Net zero activities &amp; levers'!$C$12="Off",('Activity data'!AZ19*EF!$H32)*kgtoGg,IF('Net zero activities &amp; levers'!$C$12="PB",('Activity data'!AZ19*EF!$H32)*kgtoGg,IF('Net zero activities &amp; levers'!$C$12="MS",('Net zero Activity data'!AZ19*EF!$H32)*kgtoGg,"ERROR")))</f>
        <v>0.78881466515480791</v>
      </c>
      <c r="AH944" s="93">
        <f>IF('Net zero activities &amp; levers'!$C$12="Off",('Activity data'!BA19*EF!$H32)*kgtoGg,IF('Net zero activities &amp; levers'!$C$12="PB",('Activity data'!BA19*EF!$H32)*kgtoGg,IF('Net zero activities &amp; levers'!$C$12="MS",('Net zero Activity data'!BA19*EF!$H32)*kgtoGg,"ERROR")))</f>
        <v>0.80848073322401692</v>
      </c>
      <c r="AI944" s="93">
        <f>IF('Net zero activities &amp; levers'!$C$12="Off",('Activity data'!BB19*EF!$H32)*kgtoGg,IF('Net zero activities &amp; levers'!$C$12="PB",('Activity data'!BB19*EF!$H32)*kgtoGg,IF('Net zero activities &amp; levers'!$C$12="MS",('Net zero Activity data'!BB19*EF!$H32)*kgtoGg,"ERROR")))</f>
        <v>0.8291497332114649</v>
      </c>
      <c r="AJ944" s="93">
        <f>IF('Net zero activities &amp; levers'!$C$12="Off",('Activity data'!BC19*EF!$H32)*kgtoGg,IF('Net zero activities &amp; levers'!$C$12="PB",('Activity data'!BC19*EF!$H32)*kgtoGg,IF('Net zero activities &amp; levers'!$C$12="MS",('Net zero Activity data'!BC19*EF!$H32)*kgtoGg,"ERROR")))</f>
        <v>0.85162740487236666</v>
      </c>
      <c r="AK944" s="93">
        <f>IF('Net zero activities &amp; levers'!$C$12="Off",('Activity data'!BD19*EF!$H32)*kgtoGg,IF('Net zero activities &amp; levers'!$C$12="PB",('Activity data'!BD19*EF!$H32)*kgtoGg,IF('Net zero activities &amp; levers'!$C$12="MS",('Net zero Activity data'!BD19*EF!$H32)*kgtoGg,"ERROR")))</f>
        <v>0.87303891035273273</v>
      </c>
      <c r="AL944" s="93">
        <f>IF('Net zero activities &amp; levers'!$C$12="Off",('Activity data'!BE19*EF!$H32)*kgtoGg,IF('Net zero activities &amp; levers'!$C$12="PB",('Activity data'!BE19*EF!$H32)*kgtoGg,IF('Net zero activities &amp; levers'!$C$12="MS",('Net zero Activity data'!BE19*EF!$H32)*kgtoGg,"ERROR")))</f>
        <v>0.89489588653053709</v>
      </c>
      <c r="AM944" s="93">
        <f>IF('Net zero activities &amp; levers'!$C$12="Off",('Activity data'!BF19*EF!$H32)*kgtoGg,IF('Net zero activities &amp; levers'!$C$12="PB",('Activity data'!BF19*EF!$H32)*kgtoGg,IF('Net zero activities &amp; levers'!$C$12="MS",('Net zero Activity data'!BF19*EF!$H32)*kgtoGg,"ERROR")))</f>
        <v>0.91694386186185395</v>
      </c>
      <c r="AN944" s="93">
        <f>IF('Net zero activities &amp; levers'!$C$12="Off",('Activity data'!BG19*EF!$H32)*kgtoGg,IF('Net zero activities &amp; levers'!$C$12="PB",('Activity data'!BG19*EF!$H32)*kgtoGg,IF('Net zero activities &amp; levers'!$C$12="MS",('Net zero Activity data'!BG19*EF!$H32)*kgtoGg,"ERROR")))</f>
        <v>0.94054563741061914</v>
      </c>
      <c r="AO944" s="93">
        <f>IF('Net zero activities &amp; levers'!$C$12="Off",('Activity data'!BH19*EF!$H32)*kgtoGg,IF('Net zero activities &amp; levers'!$C$12="PB",('Activity data'!BH19*EF!$H32)*kgtoGg,IF('Net zero activities &amp; levers'!$C$12="MS",('Net zero Activity data'!BH19*EF!$H32)*kgtoGg,"ERROR")))</f>
        <v>0.96303937952225793</v>
      </c>
      <c r="AP944" s="93">
        <f>IF('Net zero activities &amp; levers'!$C$12="Off",('Activity data'!BI19*EF!$H32)*kgtoGg,IF('Net zero activities &amp; levers'!$C$12="PB",('Activity data'!BI19*EF!$H32)*kgtoGg,IF('Net zero activities &amp; levers'!$C$12="MS",('Net zero Activity data'!BI19*EF!$H32)*kgtoGg,"ERROR")))</f>
        <v>0.98587011313190998</v>
      </c>
      <c r="AQ944" s="93">
        <f>IF('Net zero activities &amp; levers'!$C$12="Off",('Activity data'!BJ19*EF!$H32)*kgtoGg,IF('Net zero activities &amp; levers'!$C$12="PB",('Activity data'!BJ19*EF!$H32)*kgtoGg,IF('Net zero activities &amp; levers'!$C$12="MS",('Net zero Activity data'!BJ19*EF!$H32)*kgtoGg,"ERROR")))</f>
        <v>1.0094017308562568</v>
      </c>
      <c r="AR944" s="93">
        <f>IF('Net zero activities &amp; levers'!$C$12="Off",('Activity data'!BK19*EF!$H32)*kgtoGg,IF('Net zero activities &amp; levers'!$C$12="PB",('Activity data'!BK19*EF!$H32)*kgtoGg,IF('Net zero activities &amp; levers'!$C$12="MS",('Net zero Activity data'!BK19*EF!$H32)*kgtoGg,"ERROR")))</f>
        <v>1.0337449955148688</v>
      </c>
      <c r="AS944" s="93">
        <f>IF('Net zero activities &amp; levers'!$C$12="Off",('Activity data'!BL19*EF!$H32)*kgtoGg,IF('Net zero activities &amp; levers'!$C$12="PB",('Activity data'!BL19*EF!$H32)*kgtoGg,IF('Net zero activities &amp; levers'!$C$12="MS",('Net zero Activity data'!BL19*EF!$H32)*kgtoGg,"ERROR")))</f>
        <v>1.0582427700236554</v>
      </c>
      <c r="AT944" s="93">
        <f>IF('Net zero activities &amp; levers'!$C$12="Off",('Activity data'!BM19*EF!$H32)*kgtoGg,IF('Net zero activities &amp; levers'!$C$12="PB",('Activity data'!BM19*EF!$H32)*kgtoGg,IF('Net zero activities &amp; levers'!$C$12="MS",('Net zero Activity data'!BM19*EF!$H32)*kgtoGg,"ERROR")))</f>
        <v>1.0647215720826737</v>
      </c>
      <c r="AU944" s="93">
        <f>IF('Net zero activities &amp; levers'!$C$12="Off",('Activity data'!BN19*EF!$H32)*kgtoGg,IF('Net zero activities &amp; levers'!$C$12="PB",('Activity data'!BN19*EF!$H32)*kgtoGg,IF('Net zero activities &amp; levers'!$C$12="MS",('Net zero Activity data'!BN19*EF!$H32)*kgtoGg,"ERROR")))</f>
        <v>1.0674814654215183</v>
      </c>
      <c r="AV944" s="93">
        <f>IF('Net zero activities &amp; levers'!$C$12="Off",('Activity data'!BO19*EF!$H32)*kgtoGg,IF('Net zero activities &amp; levers'!$C$12="PB",('Activity data'!BO19*EF!$H32)*kgtoGg,IF('Net zero activities &amp; levers'!$C$12="MS",('Net zero Activity data'!BO19*EF!$H32)*kgtoGg,"ERROR")))</f>
        <v>1.0699795725388284</v>
      </c>
      <c r="AW944" s="93">
        <f>IF('Net zero activities &amp; levers'!$C$12="Off",('Activity data'!BP19*EF!$H32)*kgtoGg,IF('Net zero activities &amp; levers'!$C$12="PB",('Activity data'!BP19*EF!$H32)*kgtoGg,IF('Net zero activities &amp; levers'!$C$12="MS",('Net zero Activity data'!BP19*EF!$H32)*kgtoGg,"ERROR")))</f>
        <v>1.070790821398993</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2.2100196981344116</v>
      </c>
      <c r="L945" s="93">
        <f>IF('Net zero activities &amp; levers'!$C$12="Off",('Activity data'!AE20*EF!$H33)*kgtoGg,IF('Net zero activities &amp; levers'!$C$12="PB",('Activity data'!AE20*EF!$H33)*kgtoGg,IF('Net zero activities &amp; levers'!$C$12="MS",('Net zero Activity data'!AE20*EF!$H33)*kgtoGg,"ERROR")))</f>
        <v>2.2391217074451495</v>
      </c>
      <c r="M945" s="93">
        <f>IF('Net zero activities &amp; levers'!$C$12="Off",('Activity data'!AF20*EF!$H33)*kgtoGg,IF('Net zero activities &amp; levers'!$C$12="PB",('Activity data'!AF20*EF!$H33)*kgtoGg,IF('Net zero activities &amp; levers'!$C$12="MS",('Net zero Activity data'!AF20*EF!$H33)*kgtoGg,"ERROR")))</f>
        <v>2.2858678822724832</v>
      </c>
      <c r="N945" s="93">
        <f>IF('Net zero activities &amp; levers'!$C$12="Off",('Activity data'!AG20*EF!$H33)*kgtoGg,IF('Net zero activities &amp; levers'!$C$12="PB",('Activity data'!AG20*EF!$H33)*kgtoGg,IF('Net zero activities &amp; levers'!$C$12="MS",('Net zero Activity data'!AG20*EF!$H33)*kgtoGg,"ERROR")))</f>
        <v>2.2992900748078609</v>
      </c>
      <c r="O945" s="93">
        <f>IF('Net zero activities &amp; levers'!$C$12="Off",('Activity data'!AH20*EF!$H33)*kgtoGg,IF('Net zero activities &amp; levers'!$C$12="PB",('Activity data'!AH20*EF!$H33)*kgtoGg,IF('Net zero activities &amp; levers'!$C$12="MS",('Net zero Activity data'!AH20*EF!$H33)*kgtoGg,"ERROR")))</f>
        <v>2.2910596881616581</v>
      </c>
      <c r="P945" s="93">
        <f>IF('Net zero activities &amp; levers'!$C$12="Off",('Activity data'!AI20*EF!$H33)*kgtoGg,IF('Net zero activities &amp; levers'!$C$12="PB",('Activity data'!AI20*EF!$H33)*kgtoGg,IF('Net zero activities &amp; levers'!$C$12="MS",('Net zero Activity data'!AI20*EF!$H33)*kgtoGg,"ERROR")))</f>
        <v>2.2612642885898935</v>
      </c>
      <c r="Q945" s="93">
        <f>IF('Net zero activities &amp; levers'!$C$12="Off",('Activity data'!AJ20*EF!$H33)*kgtoGg,IF('Net zero activities &amp; levers'!$C$12="PB",('Activity data'!AJ20*EF!$H33)*kgtoGg,IF('Net zero activities &amp; levers'!$C$12="MS",('Net zero Activity data'!AJ20*EF!$H33)*kgtoGg,"ERROR")))</f>
        <v>2.2487211059946213</v>
      </c>
      <c r="R945" s="93">
        <f>IF('Net zero activities &amp; levers'!$C$12="Off",('Activity data'!AK20*EF!$H33)*kgtoGg,IF('Net zero activities &amp; levers'!$C$12="PB",('Activity data'!AK20*EF!$H33)*kgtoGg,IF('Net zero activities &amp; levers'!$C$12="MS",('Net zero Activity data'!AK20*EF!$H33)*kgtoGg,"ERROR")))</f>
        <v>2.2390235702415189</v>
      </c>
      <c r="S945" s="93">
        <f>IF('Net zero activities &amp; levers'!$C$12="Off",('Activity data'!AL20*EF!$H33)*kgtoGg,IF('Net zero activities &amp; levers'!$C$12="PB",('Activity data'!AL20*EF!$H33)*kgtoGg,IF('Net zero activities &amp; levers'!$C$12="MS",('Net zero Activity data'!AL20*EF!$H33)*kgtoGg,"ERROR")))</f>
        <v>1.8873804730286565</v>
      </c>
      <c r="T945" s="93">
        <f>IF('Net zero activities &amp; levers'!$C$12="Off",('Activity data'!AM20*EF!$H33)*kgtoGg,IF('Net zero activities &amp; levers'!$C$12="PB",('Activity data'!AM20*EF!$H33)*kgtoGg,IF('Net zero activities &amp; levers'!$C$12="MS",('Net zero Activity data'!AM20*EF!$H33)*kgtoGg,"ERROR")))</f>
        <v>1.962130360964824</v>
      </c>
      <c r="U945" s="93">
        <f>IF('Net zero activities &amp; levers'!$C$12="Off",('Activity data'!AN20*EF!$H33)*kgtoGg,IF('Net zero activities &amp; levers'!$C$12="PB",('Activity data'!AN20*EF!$H33)*kgtoGg,IF('Net zero activities &amp; levers'!$C$12="MS",('Net zero Activity data'!AN20*EF!$H33)*kgtoGg,"ERROR")))</f>
        <v>1.9947402882912137</v>
      </c>
      <c r="V945" s="93">
        <f>IF('Net zero activities &amp; levers'!$C$12="Off",('Activity data'!AO20*EF!$H33)*kgtoGg,IF('Net zero activities &amp; levers'!$C$12="PB",('Activity data'!AO20*EF!$H33)*kgtoGg,IF('Net zero activities &amp; levers'!$C$12="MS",('Net zero Activity data'!AO20*EF!$H33)*kgtoGg,"ERROR")))</f>
        <v>2.0167734386395066</v>
      </c>
      <c r="W945" s="93">
        <f>IF('Net zero activities &amp; levers'!$C$12="Off",('Activity data'!AP20*EF!$H33)*kgtoGg,IF('Net zero activities &amp; levers'!$C$12="PB",('Activity data'!AP20*EF!$H33)*kgtoGg,IF('Net zero activities &amp; levers'!$C$12="MS",('Net zero Activity data'!AP20*EF!$H33)*kgtoGg,"ERROR")))</f>
        <v>2.046613194974745</v>
      </c>
      <c r="X945" s="93">
        <f>IF('Net zero activities &amp; levers'!$C$12="Off",('Activity data'!AQ20*EF!$H33)*kgtoGg,IF('Net zero activities &amp; levers'!$C$12="PB",('Activity data'!AQ20*EF!$H33)*kgtoGg,IF('Net zero activities &amp; levers'!$C$12="MS",('Net zero Activity data'!AQ20*EF!$H33)*kgtoGg,"ERROR")))</f>
        <v>2.0875609085173608</v>
      </c>
      <c r="Y945" s="93">
        <f>IF('Net zero activities &amp; levers'!$C$12="Off",('Activity data'!AR20*EF!$H33)*kgtoGg,IF('Net zero activities &amp; levers'!$C$12="PB",('Activity data'!AR20*EF!$H33)*kgtoGg,IF('Net zero activities &amp; levers'!$C$12="MS",('Net zero Activity data'!AR20*EF!$H33)*kgtoGg,"ERROR")))</f>
        <v>2.1365978918874675</v>
      </c>
      <c r="Z945" s="93">
        <f>IF('Net zero activities &amp; levers'!$C$12="Off",('Activity data'!AS20*EF!$H33)*kgtoGg,IF('Net zero activities &amp; levers'!$C$12="PB",('Activity data'!AS20*EF!$H33)*kgtoGg,IF('Net zero activities &amp; levers'!$C$12="MS",('Net zero Activity data'!AS20*EF!$H33)*kgtoGg,"ERROR")))</f>
        <v>2.1948391085815122</v>
      </c>
      <c r="AA945" s="93">
        <f>IF('Net zero activities &amp; levers'!$C$12="Off",('Activity data'!AT20*EF!$H33)*kgtoGg,IF('Net zero activities &amp; levers'!$C$12="PB",('Activity data'!AT20*EF!$H33)*kgtoGg,IF('Net zero activities &amp; levers'!$C$12="MS",('Net zero Activity data'!AT20*EF!$H33)*kgtoGg,"ERROR")))</f>
        <v>2.2590650938098573</v>
      </c>
      <c r="AB945" s="93">
        <f>IF('Net zero activities &amp; levers'!$C$12="Off",('Activity data'!AU20*EF!$H33)*kgtoGg,IF('Net zero activities &amp; levers'!$C$12="PB",('Activity data'!AU20*EF!$H33)*kgtoGg,IF('Net zero activities &amp; levers'!$C$12="MS",('Net zero Activity data'!AU20*EF!$H33)*kgtoGg,"ERROR")))</f>
        <v>2.3274829816282754</v>
      </c>
      <c r="AC945" s="93">
        <f>IF('Net zero activities &amp; levers'!$C$12="Off",('Activity data'!AV20*EF!$H33)*kgtoGg,IF('Net zero activities &amp; levers'!$C$12="PB",('Activity data'!AV20*EF!$H33)*kgtoGg,IF('Net zero activities &amp; levers'!$C$12="MS",('Net zero Activity data'!AV20*EF!$H33)*kgtoGg,"ERROR")))</f>
        <v>2.3948359688956935</v>
      </c>
      <c r="AD945" s="93">
        <f>IF('Net zero activities &amp; levers'!$C$12="Off",('Activity data'!AW20*EF!$H33)*kgtoGg,IF('Net zero activities &amp; levers'!$C$12="PB",('Activity data'!AW20*EF!$H33)*kgtoGg,IF('Net zero activities &amp; levers'!$C$12="MS",('Net zero Activity data'!AW20*EF!$H33)*kgtoGg,"ERROR")))</f>
        <v>2.484249624098235</v>
      </c>
      <c r="AE945" s="93">
        <f>IF('Net zero activities &amp; levers'!$C$12="Off",('Activity data'!AX20*EF!$H33)*kgtoGg,IF('Net zero activities &amp; levers'!$C$12="PB",('Activity data'!AX20*EF!$H33)*kgtoGg,IF('Net zero activities &amp; levers'!$C$12="MS",('Net zero Activity data'!AX20*EF!$H33)*kgtoGg,"ERROR")))</f>
        <v>2.5801346377548633</v>
      </c>
      <c r="AF945" s="93">
        <f>IF('Net zero activities &amp; levers'!$C$12="Off",('Activity data'!AY20*EF!$H33)*kgtoGg,IF('Net zero activities &amp; levers'!$C$12="PB",('Activity data'!AY20*EF!$H33)*kgtoGg,IF('Net zero activities &amp; levers'!$C$12="MS",('Net zero Activity data'!AY20*EF!$H33)*kgtoGg,"ERROR")))</f>
        <v>2.6825178393675806</v>
      </c>
      <c r="AG945" s="93">
        <f>IF('Net zero activities &amp; levers'!$C$12="Off",('Activity data'!AZ20*EF!$H33)*kgtoGg,IF('Net zero activities &amp; levers'!$C$12="PB",('Activity data'!AZ20*EF!$H33)*kgtoGg,IF('Net zero activities &amp; levers'!$C$12="MS",('Net zero Activity data'!AZ20*EF!$H33)*kgtoGg,"ERROR")))</f>
        <v>2.8039183162103787</v>
      </c>
      <c r="AH945" s="93">
        <f>IF('Net zero activities &amp; levers'!$C$12="Off",('Activity data'!BA20*EF!$H33)*kgtoGg,IF('Net zero activities &amp; levers'!$C$12="PB",('Activity data'!BA20*EF!$H33)*kgtoGg,IF('Net zero activities &amp; levers'!$C$12="MS",('Net zero Activity data'!BA20*EF!$H33)*kgtoGg,"ERROR")))</f>
        <v>2.9160990599871233</v>
      </c>
      <c r="AI945" s="93">
        <f>IF('Net zero activities &amp; levers'!$C$12="Off",('Activity data'!BB20*EF!$H33)*kgtoGg,IF('Net zero activities &amp; levers'!$C$12="PB",('Activity data'!BB20*EF!$H33)*kgtoGg,IF('Net zero activities &amp; levers'!$C$12="MS",('Net zero Activity data'!BB20*EF!$H33)*kgtoGg,"ERROR")))</f>
        <v>3.0403046603702588</v>
      </c>
      <c r="AJ945" s="93">
        <f>IF('Net zero activities &amp; levers'!$C$12="Off",('Activity data'!BC20*EF!$H33)*kgtoGg,IF('Net zero activities &amp; levers'!$C$12="PB",('Activity data'!BC20*EF!$H33)*kgtoGg,IF('Net zero activities &amp; levers'!$C$12="MS",('Net zero Activity data'!BC20*EF!$H33)*kgtoGg,"ERROR")))</f>
        <v>3.17807318005105</v>
      </c>
      <c r="AK945" s="93">
        <f>IF('Net zero activities &amp; levers'!$C$12="Off",('Activity data'!BD20*EF!$H33)*kgtoGg,IF('Net zero activities &amp; levers'!$C$12="PB",('Activity data'!BD20*EF!$H33)*kgtoGg,IF('Net zero activities &amp; levers'!$C$12="MS",('Net zero Activity data'!BD20*EF!$H33)*kgtoGg,"ERROR")))</f>
        <v>3.3052455441789346</v>
      </c>
      <c r="AL945" s="93">
        <f>IF('Net zero activities &amp; levers'!$C$12="Off",('Activity data'!BE20*EF!$H33)*kgtoGg,IF('Net zero activities &amp; levers'!$C$12="PB",('Activity data'!BE20*EF!$H33)*kgtoGg,IF('Net zero activities &amp; levers'!$C$12="MS",('Net zero Activity data'!BE20*EF!$H33)*kgtoGg,"ERROR")))</f>
        <v>3.4345369244701307</v>
      </c>
      <c r="AM945" s="93">
        <f>IF('Net zero activities &amp; levers'!$C$12="Off",('Activity data'!BF20*EF!$H33)*kgtoGg,IF('Net zero activities &amp; levers'!$C$12="PB",('Activity data'!BF20*EF!$H33)*kgtoGg,IF('Net zero activities &amp; levers'!$C$12="MS",('Net zero Activity data'!BF20*EF!$H33)*kgtoGg,"ERROR")))</f>
        <v>3.5638328115132296</v>
      </c>
      <c r="AN945" s="93">
        <f>IF('Net zero activities &amp; levers'!$C$12="Off",('Activity data'!BG20*EF!$H33)*kgtoGg,IF('Net zero activities &amp; levers'!$C$12="PB",('Activity data'!BG20*EF!$H33)*kgtoGg,IF('Net zero activities &amp; levers'!$C$12="MS",('Net zero Activity data'!BG20*EF!$H33)*kgtoGg,"ERROR")))</f>
        <v>3.7089779709020201</v>
      </c>
      <c r="AO945" s="93">
        <f>IF('Net zero activities &amp; levers'!$C$12="Off",('Activity data'!BH20*EF!$H33)*kgtoGg,IF('Net zero activities &amp; levers'!$C$12="PB",('Activity data'!BH20*EF!$H33)*kgtoGg,IF('Net zero activities &amp; levers'!$C$12="MS",('Net zero Activity data'!BH20*EF!$H33)*kgtoGg,"ERROR")))</f>
        <v>3.8434837701437496</v>
      </c>
      <c r="AP945" s="93">
        <f>IF('Net zero activities &amp; levers'!$C$12="Off",('Activity data'!BI20*EF!$H33)*kgtoGg,IF('Net zero activities &amp; levers'!$C$12="PB",('Activity data'!BI20*EF!$H33)*kgtoGg,IF('Net zero activities &amp; levers'!$C$12="MS",('Net zero Activity data'!BI20*EF!$H33)*kgtoGg,"ERROR")))</f>
        <v>3.9792191002013388</v>
      </c>
      <c r="AQ945" s="93">
        <f>IF('Net zero activities &amp; levers'!$C$12="Off",('Activity data'!BJ20*EF!$H33)*kgtoGg,IF('Net zero activities &amp; levers'!$C$12="PB",('Activity data'!BJ20*EF!$H33)*kgtoGg,IF('Net zero activities &amp; levers'!$C$12="MS",('Net zero Activity data'!BJ20*EF!$H33)*kgtoGg,"ERROR")))</f>
        <v>4.1190983419919824</v>
      </c>
      <c r="AR945" s="93">
        <f>IF('Net zero activities &amp; levers'!$C$12="Off",('Activity data'!BK20*EF!$H33)*kgtoGg,IF('Net zero activities &amp; levers'!$C$12="PB",('Activity data'!BK20*EF!$H33)*kgtoGg,IF('Net zero activities &amp; levers'!$C$12="MS",('Net zero Activity data'!BK20*EF!$H33)*kgtoGg,"ERROR")))</f>
        <v>4.263949462915309</v>
      </c>
      <c r="AS945" s="93">
        <f>IF('Net zero activities &amp; levers'!$C$12="Off",('Activity data'!BL20*EF!$H33)*kgtoGg,IF('Net zero activities &amp; levers'!$C$12="PB",('Activity data'!BL20*EF!$H33)*kgtoGg,IF('Net zero activities &amp; levers'!$C$12="MS",('Net zero Activity data'!BL20*EF!$H33)*kgtoGg,"ERROR")))</f>
        <v>4.4131772986092557</v>
      </c>
      <c r="AT945" s="93">
        <f>IF('Net zero activities &amp; levers'!$C$12="Off",('Activity data'!BM20*EF!$H33)*kgtoGg,IF('Net zero activities &amp; levers'!$C$12="PB",('Activity data'!BM20*EF!$H33)*kgtoGg,IF('Net zero activities &amp; levers'!$C$12="MS",('Net zero Activity data'!BM20*EF!$H33)*kgtoGg,"ERROR")))</f>
        <v>4.4186178760804671</v>
      </c>
      <c r="AU945" s="93">
        <f>IF('Net zero activities &amp; levers'!$C$12="Off",('Activity data'!BN20*EF!$H33)*kgtoGg,IF('Net zero activities &amp; levers'!$C$12="PB",('Activity data'!BN20*EF!$H33)*kgtoGg,IF('Net zero activities &amp; levers'!$C$12="MS",('Net zero Activity data'!BN20*EF!$H33)*kgtoGg,"ERROR")))</f>
        <v>4.3949031764275945</v>
      </c>
      <c r="AV945" s="93">
        <f>IF('Net zero activities &amp; levers'!$C$12="Off",('Activity data'!BO20*EF!$H33)*kgtoGg,IF('Net zero activities &amp; levers'!$C$12="PB",('Activity data'!BO20*EF!$H33)*kgtoGg,IF('Net zero activities &amp; levers'!$C$12="MS",('Net zero Activity data'!BO20*EF!$H33)*kgtoGg,"ERROR")))</f>
        <v>4.3694950303139315</v>
      </c>
      <c r="AW945" s="93">
        <f>IF('Net zero activities &amp; levers'!$C$12="Off",('Activity data'!BP20*EF!$H33)*kgtoGg,IF('Net zero activities &amp; levers'!$C$12="PB",('Activity data'!BP20*EF!$H33)*kgtoGg,IF('Net zero activities &amp; levers'!$C$12="MS",('Net zero Activity data'!BP20*EF!$H33)*kgtoGg,"ERROR")))</f>
        <v>4.3313345266506111</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2.3161053423012629E-2</v>
      </c>
      <c r="L946" s="93">
        <f>IF('Net zero activities &amp; levers'!$C$12="Off",('Activity data'!AE21*EF!$H34)*kgtoGg,IF('Net zero activities &amp; levers'!$C$12="PB",('Activity data'!AE21*EF!$H34)*kgtoGg,IF('Net zero activities &amp; levers'!$C$12="MS",('Net zero Activity data'!AE21*EF!$H34)*kgtoGg,"ERROR")))</f>
        <v>2.3631963555267661E-2</v>
      </c>
      <c r="M946" s="93">
        <f>IF('Net zero activities &amp; levers'!$C$12="Off",('Activity data'!AF21*EF!$H34)*kgtoGg,IF('Net zero activities &amp; levers'!$C$12="PB",('Activity data'!AF21*EF!$H34)*kgtoGg,IF('Net zero activities &amp; levers'!$C$12="MS",('Net zero Activity data'!AF21*EF!$H34)*kgtoGg,"ERROR")))</f>
        <v>2.4182412868997843E-2</v>
      </c>
      <c r="N946" s="93">
        <f>IF('Net zero activities &amp; levers'!$C$12="Off",('Activity data'!AG21*EF!$H34)*kgtoGg,IF('Net zero activities &amp; levers'!$C$12="PB",('Activity data'!AG21*EF!$H34)*kgtoGg,IF('Net zero activities &amp; levers'!$C$12="MS",('Net zero Activity data'!AG21*EF!$H34)*kgtoGg,"ERROR")))</f>
        <v>2.4605006348844244E-2</v>
      </c>
      <c r="O946" s="93">
        <f>IF('Net zero activities &amp; levers'!$C$12="Off",('Activity data'!AH21*EF!$H34)*kgtoGg,IF('Net zero activities &amp; levers'!$C$12="PB",('Activity data'!AH21*EF!$H34)*kgtoGg,IF('Net zero activities &amp; levers'!$C$12="MS",('Net zero Activity data'!AH21*EF!$H34)*kgtoGg,"ERROR")))</f>
        <v>2.4944242822745932E-2</v>
      </c>
      <c r="P946" s="93">
        <f>IF('Net zero activities &amp; levers'!$C$12="Off",('Activity data'!AI21*EF!$H34)*kgtoGg,IF('Net zero activities &amp; levers'!$C$12="PB",('Activity data'!AI21*EF!$H34)*kgtoGg,IF('Net zero activities &amp; levers'!$C$12="MS",('Net zero Activity data'!AI21*EF!$H34)*kgtoGg,"ERROR")))</f>
        <v>2.5198104828966571E-2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2.4710992587538415E-2</v>
      </c>
      <c r="T946" s="93">
        <f>IF('Net zero activities &amp; levers'!$C$12="Off",('Activity data'!AM21*EF!$H34)*kgtoGg,IF('Net zero activities &amp; levers'!$C$12="PB",('Activity data'!AM21*EF!$H34)*kgtoGg,IF('Net zero activities &amp; levers'!$C$12="MS",('Net zero Activity data'!AM21*EF!$H34)*kgtoGg,"ERROR")))</f>
        <v>2.5326047219681107E-2</v>
      </c>
      <c r="U946" s="93">
        <f>IF('Net zero activities &amp; levers'!$C$12="Off",('Activity data'!AN21*EF!$H34)*kgtoGg,IF('Net zero activities &amp; levers'!$C$12="PB",('Activity data'!AN21*EF!$H34)*kgtoGg,IF('Net zero activities &amp; levers'!$C$12="MS",('Net zero Activity data'!AN21*EF!$H34)*kgtoGg,"ERROR")))</f>
        <v>2.5760598403911057E-2</v>
      </c>
      <c r="V946" s="93">
        <f>IF('Net zero activities &amp; levers'!$C$12="Off",('Activity data'!AO21*EF!$H34)*kgtoGg,IF('Net zero activities &amp; levers'!$C$12="PB",('Activity data'!AO21*EF!$H34)*kgtoGg,IF('Net zero activities &amp; levers'!$C$12="MS",('Net zero Activity data'!AO21*EF!$H34)*kgtoGg,"ERROR")))</f>
        <v>2.6151014904057631E-2</v>
      </c>
      <c r="W946" s="93">
        <f>IF('Net zero activities &amp; levers'!$C$12="Off",('Activity data'!AP21*EF!$H34)*kgtoGg,IF('Net zero activities &amp; levers'!$C$12="PB",('Activity data'!AP21*EF!$H34)*kgtoGg,IF('Net zero activities &amp; levers'!$C$12="MS",('Net zero Activity data'!AP21*EF!$H34)*kgtoGg,"ERROR")))</f>
        <v>2.6579241886468635E-2</v>
      </c>
      <c r="X946" s="93">
        <f>IF('Net zero activities &amp; levers'!$C$12="Off",('Activity data'!AQ21*EF!$H34)*kgtoGg,IF('Net zero activities &amp; levers'!$C$12="PB",('Activity data'!AQ21*EF!$H34)*kgtoGg,IF('Net zero activities &amp; levers'!$C$12="MS",('Net zero Activity data'!AQ21*EF!$H34)*kgtoGg,"ERROR")))</f>
        <v>2.7061319947525048E-2</v>
      </c>
      <c r="Y946" s="93">
        <f>IF('Net zero activities &amp; levers'!$C$12="Off",('Activity data'!AR21*EF!$H34)*kgtoGg,IF('Net zero activities &amp; levers'!$C$12="PB",('Activity data'!AR21*EF!$H34)*kgtoGg,IF('Net zero activities &amp; levers'!$C$12="MS",('Net zero Activity data'!AR21*EF!$H34)*kgtoGg,"ERROR")))</f>
        <v>2.7553032802461117E-2</v>
      </c>
      <c r="Z946" s="93">
        <f>IF('Net zero activities &amp; levers'!$C$12="Off",('Activity data'!AS21*EF!$H34)*kgtoGg,IF('Net zero activities &amp; levers'!$C$12="PB",('Activity data'!AS21*EF!$H34)*kgtoGg,IF('Net zero activities &amp; levers'!$C$12="MS",('Net zero Activity data'!AS21*EF!$H34)*kgtoGg,"ERROR")))</f>
        <v>2.809145996373873E-2</v>
      </c>
      <c r="AA946" s="93">
        <f>IF('Net zero activities &amp; levers'!$C$12="Off",('Activity data'!AT21*EF!$H34)*kgtoGg,IF('Net zero activities &amp; levers'!$C$12="PB",('Activity data'!AT21*EF!$H34)*kgtoGg,IF('Net zero activities &amp; levers'!$C$12="MS",('Net zero Activity data'!AT21*EF!$H34)*kgtoGg,"ERROR")))</f>
        <v>2.8662573092313723E-2</v>
      </c>
      <c r="AB946" s="93">
        <f>IF('Net zero activities &amp; levers'!$C$12="Off",('Activity data'!AU21*EF!$H34)*kgtoGg,IF('Net zero activities &amp; levers'!$C$12="PB",('Activity data'!AU21*EF!$H34)*kgtoGg,IF('Net zero activities &amp; levers'!$C$12="MS",('Net zero Activity data'!AU21*EF!$H34)*kgtoGg,"ERROR")))</f>
        <v>2.9258564580367047E-2</v>
      </c>
      <c r="AC946" s="93">
        <f>IF('Net zero activities &amp; levers'!$C$12="Off",('Activity data'!AV21*EF!$H34)*kgtoGg,IF('Net zero activities &amp; levers'!$C$12="PB",('Activity data'!AV21*EF!$H34)*kgtoGg,IF('Net zero activities &amp; levers'!$C$12="MS",('Net zero Activity data'!AV21*EF!$H34)*kgtoGg,"ERROR")))</f>
        <v>2.9854924581718692E-2</v>
      </c>
      <c r="AD946" s="93">
        <f>IF('Net zero activities &amp; levers'!$C$12="Off",('Activity data'!AW21*EF!$H34)*kgtoGg,IF('Net zero activities &amp; levers'!$C$12="PB",('Activity data'!AW21*EF!$H34)*kgtoGg,IF('Net zero activities &amp; levers'!$C$12="MS",('Net zero Activity data'!AW21*EF!$H34)*kgtoGg,"ERROR")))</f>
        <v>3.0535848237444381E-2</v>
      </c>
      <c r="AE946" s="93">
        <f>IF('Net zero activities &amp; levers'!$C$12="Off",('Activity data'!AX21*EF!$H34)*kgtoGg,IF('Net zero activities &amp; levers'!$C$12="PB",('Activity data'!AX21*EF!$H34)*kgtoGg,IF('Net zero activities &amp; levers'!$C$12="MS",('Net zero Activity data'!AX21*EF!$H34)*kgtoGg,"ERROR")))</f>
        <v>3.1254240402734973E-2</v>
      </c>
      <c r="AF946" s="93">
        <f>IF('Net zero activities &amp; levers'!$C$12="Off",('Activity data'!AY21*EF!$H34)*kgtoGg,IF('Net zero activities &amp; levers'!$C$12="PB",('Activity data'!AY21*EF!$H34)*kgtoGg,IF('Net zero activities &amp; levers'!$C$12="MS",('Net zero Activity data'!AY21*EF!$H34)*kgtoGg,"ERROR")))</f>
        <v>3.2010827946587148E-2</v>
      </c>
      <c r="AG946" s="93">
        <f>IF('Net zero activities &amp; levers'!$C$12="Off",('Activity data'!AZ21*EF!$H34)*kgtoGg,IF('Net zero activities &amp; levers'!$C$12="PB",('Activity data'!AZ21*EF!$H34)*kgtoGg,IF('Net zero activities &amp; levers'!$C$12="MS",('Net zero Activity data'!AZ21*EF!$H34)*kgtoGg,"ERROR")))</f>
        <v>3.2867277714783698E-2</v>
      </c>
      <c r="AH946" s="93">
        <f>IF('Net zero activities &amp; levers'!$C$12="Off",('Activity data'!BA21*EF!$H34)*kgtoGg,IF('Net zero activities &amp; levers'!$C$12="PB",('Activity data'!BA21*EF!$H34)*kgtoGg,IF('Net zero activities &amp; levers'!$C$12="MS",('Net zero Activity data'!BA21*EF!$H34)*kgtoGg,"ERROR")))</f>
        <v>3.36866972176674E-2</v>
      </c>
      <c r="AI946" s="93">
        <f>IF('Net zero activities &amp; levers'!$C$12="Off",('Activity data'!BB21*EF!$H34)*kgtoGg,IF('Net zero activities &amp; levers'!$C$12="PB",('Activity data'!BB21*EF!$H34)*kgtoGg,IF('Net zero activities &amp; levers'!$C$12="MS",('Net zero Activity data'!BB21*EF!$H34)*kgtoGg,"ERROR")))</f>
        <v>3.4547905550477737E-2</v>
      </c>
      <c r="AJ946" s="93">
        <f>IF('Net zero activities &amp; levers'!$C$12="Off",('Activity data'!BC21*EF!$H34)*kgtoGg,IF('Net zero activities &amp; levers'!$C$12="PB",('Activity data'!BC21*EF!$H34)*kgtoGg,IF('Net zero activities &amp; levers'!$C$12="MS",('Net zero Activity data'!BC21*EF!$H34)*kgtoGg,"ERROR")))</f>
        <v>3.5484475203015314E-2</v>
      </c>
      <c r="AK946" s="93">
        <f>IF('Net zero activities &amp; levers'!$C$12="Off",('Activity data'!BD21*EF!$H34)*kgtoGg,IF('Net zero activities &amp; levers'!$C$12="PB",('Activity data'!BD21*EF!$H34)*kgtoGg,IF('Net zero activities &amp; levers'!$C$12="MS",('Net zero Activity data'!BD21*EF!$H34)*kgtoGg,"ERROR")))</f>
        <v>3.6376621264697234E-2</v>
      </c>
      <c r="AL946" s="93">
        <f>IF('Net zero activities &amp; levers'!$C$12="Off",('Activity data'!BE21*EF!$H34)*kgtoGg,IF('Net zero activities &amp; levers'!$C$12="PB",('Activity data'!BE21*EF!$H34)*kgtoGg,IF('Net zero activities &amp; levers'!$C$12="MS",('Net zero Activity data'!BE21*EF!$H34)*kgtoGg,"ERROR")))</f>
        <v>3.7287328605439082E-2</v>
      </c>
      <c r="AM946" s="93">
        <f>IF('Net zero activities &amp; levers'!$C$12="Off",('Activity data'!BF21*EF!$H34)*kgtoGg,IF('Net zero activities &amp; levers'!$C$12="PB",('Activity data'!BF21*EF!$H34)*kgtoGg,IF('Net zero activities &amp; levers'!$C$12="MS",('Net zero Activity data'!BF21*EF!$H34)*kgtoGg,"ERROR")))</f>
        <v>3.8205994244243945E-2</v>
      </c>
      <c r="AN946" s="93">
        <f>IF('Net zero activities &amp; levers'!$C$12="Off",('Activity data'!BG21*EF!$H34)*kgtoGg,IF('Net zero activities &amp; levers'!$C$12="PB",('Activity data'!BG21*EF!$H34)*kgtoGg,IF('Net zero activities &amp; levers'!$C$12="MS",('Net zero Activity data'!BG21*EF!$H34)*kgtoGg,"ERROR")))</f>
        <v>3.9189401558775837E-2</v>
      </c>
      <c r="AO946" s="93">
        <f>IF('Net zero activities &amp; levers'!$C$12="Off",('Activity data'!BH21*EF!$H34)*kgtoGg,IF('Net zero activities &amp; levers'!$C$12="PB",('Activity data'!BH21*EF!$H34)*kgtoGg,IF('Net zero activities &amp; levers'!$C$12="MS",('Net zero Activity data'!BH21*EF!$H34)*kgtoGg,"ERROR")))</f>
        <v>4.0126640813427449E-2</v>
      </c>
      <c r="AP946" s="93">
        <f>IF('Net zero activities &amp; levers'!$C$12="Off",('Activity data'!BI21*EF!$H34)*kgtoGg,IF('Net zero activities &amp; levers'!$C$12="PB",('Activity data'!BI21*EF!$H34)*kgtoGg,IF('Net zero activities &amp; levers'!$C$12="MS",('Net zero Activity data'!BI21*EF!$H34)*kgtoGg,"ERROR")))</f>
        <v>4.1077921380496291E-2</v>
      </c>
      <c r="AQ946" s="93">
        <f>IF('Net zero activities &amp; levers'!$C$12="Off",('Activity data'!BJ21*EF!$H34)*kgtoGg,IF('Net zero activities &amp; levers'!$C$12="PB",('Activity data'!BJ21*EF!$H34)*kgtoGg,IF('Net zero activities &amp; levers'!$C$12="MS",('Net zero Activity data'!BJ21*EF!$H34)*kgtoGg,"ERROR")))</f>
        <v>4.2058405452344072E-2</v>
      </c>
      <c r="AR946" s="93">
        <f>IF('Net zero activities &amp; levers'!$C$12="Off",('Activity data'!BK21*EF!$H34)*kgtoGg,IF('Net zero activities &amp; levers'!$C$12="PB",('Activity data'!BK21*EF!$H34)*kgtoGg,IF('Net zero activities &amp; levers'!$C$12="MS",('Net zero Activity data'!BK21*EF!$H34)*kgtoGg,"ERROR")))</f>
        <v>4.30727081464529E-2</v>
      </c>
      <c r="AS946" s="93">
        <f>IF('Net zero activities &amp; levers'!$C$12="Off",('Activity data'!BL21*EF!$H34)*kgtoGg,IF('Net zero activities &amp; levers'!$C$12="PB",('Activity data'!BL21*EF!$H34)*kgtoGg,IF('Net zero activities &amp; levers'!$C$12="MS",('Net zero Activity data'!BL21*EF!$H34)*kgtoGg,"ERROR")))</f>
        <v>4.4093448750985677E-2</v>
      </c>
      <c r="AT946" s="93">
        <f>IF('Net zero activities &amp; levers'!$C$12="Off",('Activity data'!BM21*EF!$H34)*kgtoGg,IF('Net zero activities &amp; levers'!$C$12="PB",('Activity data'!BM21*EF!$H34)*kgtoGg,IF('Net zero activities &amp; levers'!$C$12="MS",('Net zero Activity data'!BM21*EF!$H34)*kgtoGg,"ERROR")))</f>
        <v>4.436339883677811E-2</v>
      </c>
      <c r="AU946" s="93">
        <f>IF('Net zero activities &amp; levers'!$C$12="Off",('Activity data'!BN21*EF!$H34)*kgtoGg,IF('Net zero activities &amp; levers'!$C$12="PB",('Activity data'!BN21*EF!$H34)*kgtoGg,IF('Net zero activities &amp; levers'!$C$12="MS",('Net zero Activity data'!BN21*EF!$H34)*kgtoGg,"ERROR")))</f>
        <v>4.4478394392563299E-2</v>
      </c>
      <c r="AV946" s="93">
        <f>IF('Net zero activities &amp; levers'!$C$12="Off",('Activity data'!BO21*EF!$H34)*kgtoGg,IF('Net zero activities &amp; levers'!$C$12="PB",('Activity data'!BO21*EF!$H34)*kgtoGg,IF('Net zero activities &amp; levers'!$C$12="MS",('Net zero Activity data'!BO21*EF!$H34)*kgtoGg,"ERROR")))</f>
        <v>4.4582482189117895E-2</v>
      </c>
      <c r="AW946" s="93">
        <f>IF('Net zero activities &amp; levers'!$C$12="Off",('Activity data'!BP21*EF!$H34)*kgtoGg,IF('Net zero activities &amp; levers'!$C$12="PB",('Activity data'!BP21*EF!$H34)*kgtoGg,IF('Net zero activities &amp; levers'!$C$12="MS",('Net zero Activity data'!BP21*EF!$H34)*kgtoGg,"ERROR")))</f>
        <v>4.4616284224958079E-2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9.2084154088933889E-2</v>
      </c>
      <c r="L947" s="93">
        <f>IF('Net zero activities &amp; levers'!$C$12="Off",('Activity data'!AE22*EF!$H35)*kgtoGg,IF('Net zero activities &amp; levers'!$C$12="PB",('Activity data'!AE22*EF!$H35)*kgtoGg,IF('Net zero activities &amp; levers'!$C$12="MS",('Net zero Activity data'!AE22*EF!$H35)*kgtoGg,"ERROR")))</f>
        <v>9.3296737810214664E-2</v>
      </c>
      <c r="M947" s="93">
        <f>IF('Net zero activities &amp; levers'!$C$12="Off",('Activity data'!AF22*EF!$H35)*kgtoGg,IF('Net zero activities &amp; levers'!$C$12="PB",('Activity data'!AF22*EF!$H35)*kgtoGg,IF('Net zero activities &amp; levers'!$C$12="MS",('Net zero Activity data'!AF22*EF!$H35)*kgtoGg,"ERROR")))</f>
        <v>9.5244495094686882E-2</v>
      </c>
      <c r="N947" s="93">
        <f>IF('Net zero activities &amp; levers'!$C$12="Off",('Activity data'!AG22*EF!$H35)*kgtoGg,IF('Net zero activities &amp; levers'!$C$12="PB",('Activity data'!AG22*EF!$H35)*kgtoGg,IF('Net zero activities &amp; levers'!$C$12="MS",('Net zero Activity data'!AG22*EF!$H35)*kgtoGg,"ERROR")))</f>
        <v>9.5803753116994295E-2</v>
      </c>
      <c r="O947" s="93">
        <f>IF('Net zero activities &amp; levers'!$C$12="Off",('Activity data'!AH22*EF!$H35)*kgtoGg,IF('Net zero activities &amp; levers'!$C$12="PB",('Activity data'!AH22*EF!$H35)*kgtoGg,IF('Net zero activities &amp; levers'!$C$12="MS",('Net zero Activity data'!AH22*EF!$H35)*kgtoGg,"ERROR")))</f>
        <v>9.5460820340069169E-2</v>
      </c>
      <c r="P947" s="93">
        <f>IF('Net zero activities &amp; levers'!$C$12="Off",('Activity data'!AI22*EF!$H35)*kgtoGg,IF('Net zero activities &amp; levers'!$C$12="PB",('Activity data'!AI22*EF!$H35)*kgtoGg,IF('Net zero activities &amp; levers'!$C$12="MS",('Net zero Activity data'!AI22*EF!$H35)*kgtoGg,"ERROR")))</f>
        <v>9.4219345357912307E-2</v>
      </c>
      <c r="Q947" s="93">
        <f>IF('Net zero activities &amp; levers'!$C$12="Off",('Activity data'!AJ22*EF!$H35)*kgtoGg,IF('Net zero activities &amp; levers'!$C$12="PB",('Activity data'!AJ22*EF!$H35)*kgtoGg,IF('Net zero activities &amp; levers'!$C$12="MS",('Net zero Activity data'!AJ22*EF!$H35)*kgtoGg,"ERROR")))</f>
        <v>9.3696712749775993E-2</v>
      </c>
      <c r="R947" s="93">
        <f>IF('Net zero activities &amp; levers'!$C$12="Off",('Activity data'!AK22*EF!$H35)*kgtoGg,IF('Net zero activities &amp; levers'!$C$12="PB",('Activity data'!AK22*EF!$H35)*kgtoGg,IF('Net zero activities &amp; levers'!$C$12="MS",('Net zero Activity data'!AK22*EF!$H35)*kgtoGg,"ERROR")))</f>
        <v>9.3292648760063379E-2</v>
      </c>
      <c r="S947" s="93">
        <f>IF('Net zero activities &amp; levers'!$C$12="Off",('Activity data'!AL22*EF!$H35)*kgtoGg,IF('Net zero activities &amp; levers'!$C$12="PB",('Activity data'!AL22*EF!$H35)*kgtoGg,IF('Net zero activities &amp; levers'!$C$12="MS",('Net zero Activity data'!AL22*EF!$H35)*kgtoGg,"ERROR")))</f>
        <v>7.8640853042860767E-2</v>
      </c>
      <c r="T947" s="93">
        <f>IF('Net zero activities &amp; levers'!$C$12="Off",('Activity data'!AM22*EF!$H35)*kgtoGg,IF('Net zero activities &amp; levers'!$C$12="PB",('Activity data'!AM22*EF!$H35)*kgtoGg,IF('Net zero activities &amp; levers'!$C$12="MS",('Net zero Activity data'!AM22*EF!$H35)*kgtoGg,"ERROR")))</f>
        <v>8.1755431706867748E-2</v>
      </c>
      <c r="U947" s="93">
        <f>IF('Net zero activities &amp; levers'!$C$12="Off",('Activity data'!AN22*EF!$H35)*kgtoGg,IF('Net zero activities &amp; levers'!$C$12="PB",('Activity data'!AN22*EF!$H35)*kgtoGg,IF('Net zero activities &amp; levers'!$C$12="MS",('Net zero Activity data'!AN22*EF!$H35)*kgtoGg,"ERROR")))</f>
        <v>8.3114178678800651E-2</v>
      </c>
      <c r="V947" s="93">
        <f>IF('Net zero activities &amp; levers'!$C$12="Off",('Activity data'!AO22*EF!$H35)*kgtoGg,IF('Net zero activities &amp; levers'!$C$12="PB",('Activity data'!AO22*EF!$H35)*kgtoGg,IF('Net zero activities &amp; levers'!$C$12="MS",('Net zero Activity data'!AO22*EF!$H35)*kgtoGg,"ERROR")))</f>
        <v>8.4032226609979499E-2</v>
      </c>
      <c r="W947" s="93">
        <f>IF('Net zero activities &amp; levers'!$C$12="Off",('Activity data'!AP22*EF!$H35)*kgtoGg,IF('Net zero activities &amp; levers'!$C$12="PB",('Activity data'!AP22*EF!$H35)*kgtoGg,IF('Net zero activities &amp; levers'!$C$12="MS",('Net zero Activity data'!AP22*EF!$H35)*kgtoGg,"ERROR")))</f>
        <v>8.5275549790614455E-2</v>
      </c>
      <c r="X947" s="93">
        <f>IF('Net zero activities &amp; levers'!$C$12="Off",('Activity data'!AQ22*EF!$H35)*kgtoGg,IF('Net zero activities &amp; levers'!$C$12="PB",('Activity data'!AQ22*EF!$H35)*kgtoGg,IF('Net zero activities &amp; levers'!$C$12="MS",('Net zero Activity data'!AQ22*EF!$H35)*kgtoGg,"ERROR")))</f>
        <v>8.6981704521556791E-2</v>
      </c>
      <c r="Y947" s="93">
        <f>IF('Net zero activities &amp; levers'!$C$12="Off",('Activity data'!AR22*EF!$H35)*kgtoGg,IF('Net zero activities &amp; levers'!$C$12="PB",('Activity data'!AR22*EF!$H35)*kgtoGg,IF('Net zero activities &amp; levers'!$C$12="MS",('Net zero Activity data'!AR22*EF!$H35)*kgtoGg,"ERROR")))</f>
        <v>8.9024912161977915E-2</v>
      </c>
      <c r="Z947" s="93">
        <f>IF('Net zero activities &amp; levers'!$C$12="Off",('Activity data'!AS22*EF!$H35)*kgtoGg,IF('Net zero activities &amp; levers'!$C$12="PB",('Activity data'!AS22*EF!$H35)*kgtoGg,IF('Net zero activities &amp; levers'!$C$12="MS",('Net zero Activity data'!AS22*EF!$H35)*kgtoGg,"ERROR")))</f>
        <v>9.1451629524229749E-2</v>
      </c>
      <c r="AA947" s="93">
        <f>IF('Net zero activities &amp; levers'!$C$12="Off",('Activity data'!AT22*EF!$H35)*kgtoGg,IF('Net zero activities &amp; levers'!$C$12="PB",('Activity data'!AT22*EF!$H35)*kgtoGg,IF('Net zero activities &amp; levers'!$C$12="MS",('Net zero Activity data'!AT22*EF!$H35)*kgtoGg,"ERROR")))</f>
        <v>9.4127712242077485E-2</v>
      </c>
      <c r="AB947" s="93">
        <f>IF('Net zero activities &amp; levers'!$C$12="Off",('Activity data'!AU22*EF!$H35)*kgtoGg,IF('Net zero activities &amp; levers'!$C$12="PB",('Activity data'!AU22*EF!$H35)*kgtoGg,IF('Net zero activities &amp; levers'!$C$12="MS",('Net zero Activity data'!AU22*EF!$H35)*kgtoGg,"ERROR")))</f>
        <v>9.69784575678449E-2</v>
      </c>
      <c r="AC947" s="93">
        <f>IF('Net zero activities &amp; levers'!$C$12="Off",('Activity data'!AV22*EF!$H35)*kgtoGg,IF('Net zero activities &amp; levers'!$C$12="PB",('Activity data'!AV22*EF!$H35)*kgtoGg,IF('Net zero activities &amp; levers'!$C$12="MS",('Net zero Activity data'!AV22*EF!$H35)*kgtoGg,"ERROR")))</f>
        <v>9.9784832037320664E-2</v>
      </c>
      <c r="AD947" s="93">
        <f>IF('Net zero activities &amp; levers'!$C$12="Off",('Activity data'!AW22*EF!$H35)*kgtoGg,IF('Net zero activities &amp; levers'!$C$12="PB",('Activity data'!AW22*EF!$H35)*kgtoGg,IF('Net zero activities &amp; levers'!$C$12="MS",('Net zero Activity data'!AW22*EF!$H35)*kgtoGg,"ERROR")))</f>
        <v>0.10351040100409321</v>
      </c>
      <c r="AE947" s="93">
        <f>IF('Net zero activities &amp; levers'!$C$12="Off",('Activity data'!AX22*EF!$H35)*kgtoGg,IF('Net zero activities &amp; levers'!$C$12="PB",('Activity data'!AX22*EF!$H35)*kgtoGg,IF('Net zero activities &amp; levers'!$C$12="MS",('Net zero Activity data'!AX22*EF!$H35)*kgtoGg,"ERROR")))</f>
        <v>0.10750560990645275</v>
      </c>
      <c r="AF947" s="93">
        <f>IF('Net zero activities &amp; levers'!$C$12="Off",('Activity data'!AY22*EF!$H35)*kgtoGg,IF('Net zero activities &amp; levers'!$C$12="PB",('Activity data'!AY22*EF!$H35)*kgtoGg,IF('Net zero activities &amp; levers'!$C$12="MS",('Net zero Activity data'!AY22*EF!$H35)*kgtoGg,"ERROR")))</f>
        <v>0.11177157664031596</v>
      </c>
      <c r="AG947" s="93">
        <f>IF('Net zero activities &amp; levers'!$C$12="Off",('Activity data'!AZ22*EF!$H35)*kgtoGg,IF('Net zero activities &amp; levers'!$C$12="PB",('Activity data'!AZ22*EF!$H35)*kgtoGg,IF('Net zero activities &amp; levers'!$C$12="MS",('Net zero Activity data'!AZ22*EF!$H35)*kgtoGg,"ERROR")))</f>
        <v>0.11682992984209924</v>
      </c>
      <c r="AH947" s="93">
        <f>IF('Net zero activities &amp; levers'!$C$12="Off",('Activity data'!BA22*EF!$H35)*kgtoGg,IF('Net zero activities &amp; levers'!$C$12="PB",('Activity data'!BA22*EF!$H35)*kgtoGg,IF('Net zero activities &amp; levers'!$C$12="MS",('Net zero Activity data'!BA22*EF!$H35)*kgtoGg,"ERROR")))</f>
        <v>0.1215041274994636</v>
      </c>
      <c r="AI947" s="93">
        <f>IF('Net zero activities &amp; levers'!$C$12="Off",('Activity data'!BB22*EF!$H35)*kgtoGg,IF('Net zero activities &amp; levers'!$C$12="PB",('Activity data'!BB22*EF!$H35)*kgtoGg,IF('Net zero activities &amp; levers'!$C$12="MS",('Net zero Activity data'!BB22*EF!$H35)*kgtoGg,"ERROR")))</f>
        <v>0.12667936084876091</v>
      </c>
      <c r="AJ947" s="93">
        <f>IF('Net zero activities &amp; levers'!$C$12="Off",('Activity data'!BC22*EF!$H35)*kgtoGg,IF('Net zero activities &amp; levers'!$C$12="PB",('Activity data'!BC22*EF!$H35)*kgtoGg,IF('Net zero activities &amp; levers'!$C$12="MS",('Net zero Activity data'!BC22*EF!$H35)*kgtoGg,"ERROR")))</f>
        <v>0.13241971583546056</v>
      </c>
      <c r="AK947" s="93">
        <f>IF('Net zero activities &amp; levers'!$C$12="Off",('Activity data'!BD22*EF!$H35)*kgtoGg,IF('Net zero activities &amp; levers'!$C$12="PB",('Activity data'!BD22*EF!$H35)*kgtoGg,IF('Net zero activities &amp; levers'!$C$12="MS",('Net zero Activity data'!BD22*EF!$H35)*kgtoGg,"ERROR")))</f>
        <v>0.13771856434078911</v>
      </c>
      <c r="AL947" s="93">
        <f>IF('Net zero activities &amp; levers'!$C$12="Off",('Activity data'!BE22*EF!$H35)*kgtoGg,IF('Net zero activities &amp; levers'!$C$12="PB",('Activity data'!BE22*EF!$H35)*kgtoGg,IF('Net zero activities &amp; levers'!$C$12="MS",('Net zero Activity data'!BE22*EF!$H35)*kgtoGg,"ERROR")))</f>
        <v>0.14310570518625559</v>
      </c>
      <c r="AM947" s="93">
        <f>IF('Net zero activities &amp; levers'!$C$12="Off",('Activity data'!BF22*EF!$H35)*kgtoGg,IF('Net zero activities &amp; levers'!$C$12="PB",('Activity data'!BF22*EF!$H35)*kgtoGg,IF('Net zero activities &amp; levers'!$C$12="MS",('Net zero Activity data'!BF22*EF!$H35)*kgtoGg,"ERROR")))</f>
        <v>0.14849303381305134</v>
      </c>
      <c r="AN947" s="93">
        <f>IF('Net zero activities &amp; levers'!$C$12="Off",('Activity data'!BG22*EF!$H35)*kgtoGg,IF('Net zero activities &amp; levers'!$C$12="PB",('Activity data'!BG22*EF!$H35)*kgtoGg,IF('Net zero activities &amp; levers'!$C$12="MS",('Net zero Activity data'!BG22*EF!$H35)*kgtoGg,"ERROR")))</f>
        <v>0.15454074878758431</v>
      </c>
      <c r="AO947" s="93">
        <f>IF('Net zero activities &amp; levers'!$C$12="Off",('Activity data'!BH22*EF!$H35)*kgtoGg,IF('Net zero activities &amp; levers'!$C$12="PB",('Activity data'!BH22*EF!$H35)*kgtoGg,IF('Net zero activities &amp; levers'!$C$12="MS",('Net zero Activity data'!BH22*EF!$H35)*kgtoGg,"ERROR")))</f>
        <v>0.16014515708932303</v>
      </c>
      <c r="AP947" s="93">
        <f>IF('Net zero activities &amp; levers'!$C$12="Off",('Activity data'!BI22*EF!$H35)*kgtoGg,IF('Net zero activities &amp; levers'!$C$12="PB",('Activity data'!BI22*EF!$H35)*kgtoGg,IF('Net zero activities &amp; levers'!$C$12="MS",('Net zero Activity data'!BI22*EF!$H35)*kgtoGg,"ERROR")))</f>
        <v>0.16580079584172261</v>
      </c>
      <c r="AQ947" s="93">
        <f>IF('Net zero activities &amp; levers'!$C$12="Off",('Activity data'!BJ22*EF!$H35)*kgtoGg,IF('Net zero activities &amp; levers'!$C$12="PB",('Activity data'!BJ22*EF!$H35)*kgtoGg,IF('Net zero activities &amp; levers'!$C$12="MS",('Net zero Activity data'!BJ22*EF!$H35)*kgtoGg,"ERROR")))</f>
        <v>0.17162909758299946</v>
      </c>
      <c r="AR947" s="93">
        <f>IF('Net zero activities &amp; levers'!$C$12="Off",('Activity data'!BK22*EF!$H35)*kgtoGg,IF('Net zero activities &amp; levers'!$C$12="PB",('Activity data'!BK22*EF!$H35)*kgtoGg,IF('Net zero activities &amp; levers'!$C$12="MS",('Net zero Activity data'!BK22*EF!$H35)*kgtoGg,"ERROR")))</f>
        <v>0.17766456095480471</v>
      </c>
      <c r="AS947" s="93">
        <f>IF('Net zero activities &amp; levers'!$C$12="Off",('Activity data'!BL22*EF!$H35)*kgtoGg,IF('Net zero activities &amp; levers'!$C$12="PB",('Activity data'!BL22*EF!$H35)*kgtoGg,IF('Net zero activities &amp; levers'!$C$12="MS",('Net zero Activity data'!BL22*EF!$H35)*kgtoGg,"ERROR")))</f>
        <v>0.18388238744205251</v>
      </c>
      <c r="AT947" s="93">
        <f>IF('Net zero activities &amp; levers'!$C$12="Off",('Activity data'!BM22*EF!$H35)*kgtoGg,IF('Net zero activities &amp; levers'!$C$12="PB",('Activity data'!BM22*EF!$H35)*kgtoGg,IF('Net zero activities &amp; levers'!$C$12="MS",('Net zero Activity data'!BM22*EF!$H35)*kgtoGg,"ERROR")))</f>
        <v>0.18410907817001962</v>
      </c>
      <c r="AU947" s="93">
        <f>IF('Net zero activities &amp; levers'!$C$12="Off",('Activity data'!BN22*EF!$H35)*kgtoGg,IF('Net zero activities &amp; levers'!$C$12="PB",('Activity data'!BN22*EF!$H35)*kgtoGg,IF('Net zero activities &amp; levers'!$C$12="MS",('Net zero Activity data'!BN22*EF!$H35)*kgtoGg,"ERROR")))</f>
        <v>0.18312096568448324</v>
      </c>
      <c r="AV947" s="93">
        <f>IF('Net zero activities &amp; levers'!$C$12="Off",('Activity data'!BO22*EF!$H35)*kgtoGg,IF('Net zero activities &amp; levers'!$C$12="PB",('Activity data'!BO22*EF!$H35)*kgtoGg,IF('Net zero activities &amp; levers'!$C$12="MS",('Net zero Activity data'!BO22*EF!$H35)*kgtoGg,"ERROR")))</f>
        <v>0.18206229292974732</v>
      </c>
      <c r="AW947" s="93">
        <f>IF('Net zero activities &amp; levers'!$C$12="Off",('Activity data'!BP22*EF!$H35)*kgtoGg,IF('Net zero activities &amp; levers'!$C$12="PB",('Activity data'!BP22*EF!$H35)*kgtoGg,IF('Net zero activities &amp; levers'!$C$12="MS",('Net zero Activity data'!BP22*EF!$H35)*kgtoGg,"ERROR")))</f>
        <v>0.18047227194377563</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5.9806569587962537E-2</v>
      </c>
      <c r="M948" s="27">
        <f t="shared" si="335"/>
        <v>6.0278316688762053E-2</v>
      </c>
      <c r="N948" s="27">
        <f t="shared" si="335"/>
        <v>6.0581464452445992E-2</v>
      </c>
      <c r="O948" s="27">
        <f t="shared" si="335"/>
        <v>6.0782907527895308E-2</v>
      </c>
      <c r="P948" s="27">
        <f t="shared" si="335"/>
        <v>6.0880663265441164E-2</v>
      </c>
      <c r="Q948" s="27">
        <f t="shared" si="335"/>
        <v>6.1096642070638009E-2</v>
      </c>
      <c r="R948" s="27">
        <f t="shared" si="335"/>
        <v>6.1344406036983781E-2</v>
      </c>
      <c r="S948" s="27">
        <f t="shared" si="335"/>
        <v>5.9500416686464171E-2</v>
      </c>
      <c r="T948" s="27">
        <f t="shared" si="335"/>
        <v>6.0126073350181192E-2</v>
      </c>
      <c r="U948" s="27">
        <f t="shared" si="335"/>
        <v>6.0504257584157249E-2</v>
      </c>
      <c r="V948" s="27">
        <f t="shared" si="335"/>
        <v>6.0827983996672101E-2</v>
      </c>
      <c r="W948" s="27">
        <f t="shared" si="335"/>
        <v>6.1210818412943686E-2</v>
      </c>
      <c r="X948" s="27">
        <f t="shared" si="335"/>
        <v>6.1673447119607192E-2</v>
      </c>
      <c r="Y948" s="27">
        <f t="shared" si="335"/>
        <v>6.2136891055037134E-2</v>
      </c>
      <c r="Z948" s="27">
        <f t="shared" si="335"/>
        <v>6.266781722646976E-2</v>
      </c>
      <c r="AA948" s="27">
        <f t="shared" ref="L948:AW950" si="336">AA1411</f>
        <v>6.324601074829822E-2</v>
      </c>
      <c r="AB948" s="27">
        <f t="shared" si="336"/>
        <v>6.3860081422568354E-2</v>
      </c>
      <c r="AC948" s="27">
        <f t="shared" si="336"/>
        <v>6.447648831620334E-2</v>
      </c>
      <c r="AD948" s="27">
        <f t="shared" si="336"/>
        <v>6.5193788139186803E-2</v>
      </c>
      <c r="AE948" s="27">
        <f t="shared" si="336"/>
        <v>6.5961327429384847E-2</v>
      </c>
      <c r="AF948" s="27">
        <f t="shared" si="336"/>
        <v>6.6779343919685485E-2</v>
      </c>
      <c r="AG948" s="27">
        <f t="shared" si="336"/>
        <v>6.7728484595167851E-2</v>
      </c>
      <c r="AH948" s="27">
        <f t="shared" si="336"/>
        <v>6.8627290370644731E-2</v>
      </c>
      <c r="AI948" s="27">
        <f t="shared" si="336"/>
        <v>6.9566512030954167E-2</v>
      </c>
      <c r="AJ948" s="27">
        <f t="shared" si="336"/>
        <v>7.0602137701832365E-2</v>
      </c>
      <c r="AK948" s="27">
        <f t="shared" si="336"/>
        <v>7.1577495748456996E-2</v>
      </c>
      <c r="AL948" s="27">
        <f t="shared" si="336"/>
        <v>7.2574758318817531E-2</v>
      </c>
      <c r="AM948" s="27">
        <f t="shared" si="336"/>
        <v>7.3580014762594403E-2</v>
      </c>
      <c r="AN948" s="27">
        <f t="shared" si="336"/>
        <v>7.465406641178296E-2</v>
      </c>
      <c r="AO948" s="27">
        <f t="shared" si="336"/>
        <v>7.5666061218453512E-2</v>
      </c>
      <c r="AP948" s="27">
        <f t="shared" si="336"/>
        <v>7.6693483730788034E-2</v>
      </c>
      <c r="AQ948" s="27">
        <f t="shared" si="336"/>
        <v>7.7755474662624419E-2</v>
      </c>
      <c r="AR948" s="27">
        <f t="shared" si="336"/>
        <v>7.8857559117987447E-2</v>
      </c>
      <c r="AS948" s="27">
        <f t="shared" si="336"/>
        <v>7.9952553215121278E-2</v>
      </c>
      <c r="AT948" s="27">
        <f t="shared" si="336"/>
        <v>8.0098574731719441E-2</v>
      </c>
      <c r="AU948" s="27">
        <f t="shared" si="336"/>
        <v>8.0052784795123288E-2</v>
      </c>
      <c r="AV948" s="27">
        <f t="shared" si="336"/>
        <v>7.9997203081509802E-2</v>
      </c>
      <c r="AW948" s="27">
        <f t="shared" si="336"/>
        <v>7.9857673648375191E-2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0.26187096745907495</v>
      </c>
      <c r="M949" s="27">
        <f t="shared" si="336"/>
        <v>0.26393657447404822</v>
      </c>
      <c r="N949" s="27">
        <f t="shared" si="336"/>
        <v>0.26526394701365208</v>
      </c>
      <c r="O949" s="27">
        <f t="shared" si="336"/>
        <v>0.26614599213711054</v>
      </c>
      <c r="P949" s="27">
        <f t="shared" si="336"/>
        <v>0.26657402855087214</v>
      </c>
      <c r="Q949" s="27">
        <f t="shared" si="336"/>
        <v>0.26751972028770321</v>
      </c>
      <c r="R949" s="27">
        <f t="shared" si="336"/>
        <v>0.26860458755254507</v>
      </c>
      <c r="S949" s="27">
        <f t="shared" si="336"/>
        <v>0.2605304365264679</v>
      </c>
      <c r="T949" s="27">
        <f t="shared" si="336"/>
        <v>0.26326995689945665</v>
      </c>
      <c r="U949" s="27">
        <f t="shared" si="336"/>
        <v>0.26492588653914978</v>
      </c>
      <c r="V949" s="27">
        <f t="shared" si="336"/>
        <v>0.26634336541181175</v>
      </c>
      <c r="W949" s="27">
        <f t="shared" si="336"/>
        <v>0.26801965648913589</v>
      </c>
      <c r="X949" s="27">
        <f t="shared" si="336"/>
        <v>0.27004533741052927</v>
      </c>
      <c r="Y949" s="27">
        <f t="shared" si="336"/>
        <v>0.27207458791879624</v>
      </c>
      <c r="Z949" s="27">
        <f t="shared" si="336"/>
        <v>0.27439931831414038</v>
      </c>
      <c r="AA949" s="27">
        <f t="shared" si="336"/>
        <v>0.27693101504884593</v>
      </c>
      <c r="AB949" s="27">
        <f t="shared" si="336"/>
        <v>0.27961980463613134</v>
      </c>
      <c r="AC949" s="27">
        <f t="shared" si="336"/>
        <v>0.282318823668601</v>
      </c>
      <c r="AD949" s="27">
        <f t="shared" si="336"/>
        <v>0.28545961572367173</v>
      </c>
      <c r="AE949" s="27">
        <f t="shared" si="336"/>
        <v>0.28882038792431414</v>
      </c>
      <c r="AF949" s="27">
        <f t="shared" si="336"/>
        <v>0.29240218121539124</v>
      </c>
      <c r="AG949" s="27">
        <f t="shared" si="336"/>
        <v>0.29655811907733065</v>
      </c>
      <c r="AH949" s="27">
        <f t="shared" si="336"/>
        <v>0.30049365892861341</v>
      </c>
      <c r="AI949" s="27">
        <f t="shared" si="336"/>
        <v>0.3046061650719728</v>
      </c>
      <c r="AJ949" s="27">
        <f t="shared" si="336"/>
        <v>0.30914078891391455</v>
      </c>
      <c r="AK949" s="27">
        <f t="shared" si="336"/>
        <v>0.31341152299962277</v>
      </c>
      <c r="AL949" s="27">
        <f t="shared" si="336"/>
        <v>0.31777816893685434</v>
      </c>
      <c r="AM949" s="27">
        <f t="shared" si="336"/>
        <v>0.32217981710510685</v>
      </c>
      <c r="AN949" s="27">
        <f t="shared" si="336"/>
        <v>0.32688269417048255</v>
      </c>
      <c r="AO949" s="27">
        <f t="shared" si="336"/>
        <v>0.3313138471510359</v>
      </c>
      <c r="AP949" s="27">
        <f t="shared" si="336"/>
        <v>0.33581255237937302</v>
      </c>
      <c r="AQ949" s="27">
        <f t="shared" si="336"/>
        <v>0.34046262000018385</v>
      </c>
      <c r="AR949" s="27">
        <f t="shared" si="336"/>
        <v>0.34528824241149864</v>
      </c>
      <c r="AS949" s="27">
        <f t="shared" si="336"/>
        <v>0.35008281875242503</v>
      </c>
      <c r="AT949" s="27">
        <f t="shared" si="336"/>
        <v>0.35072219325734738</v>
      </c>
      <c r="AU949" s="27">
        <f t="shared" si="336"/>
        <v>0.35052169596952537</v>
      </c>
      <c r="AV949" s="27">
        <f t="shared" si="336"/>
        <v>0.35027832409220017</v>
      </c>
      <c r="AW949" s="27">
        <f t="shared" si="336"/>
        <v>0.34966737603255199</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1.1651711689683767E-2</v>
      </c>
      <c r="M950" s="27">
        <f t="shared" si="336"/>
        <v>1.1743619004328788E-2</v>
      </c>
      <c r="N950" s="27">
        <f t="shared" si="336"/>
        <v>1.1802679244134426E-2</v>
      </c>
      <c r="O950" s="27">
        <f t="shared" si="336"/>
        <v>1.1841925043604104E-2</v>
      </c>
      <c r="P950" s="27">
        <f t="shared" si="336"/>
        <v>1.186097013643829E-2</v>
      </c>
      <c r="Q950" s="27">
        <f t="shared" si="336"/>
        <v>1.1903047834366352E-2</v>
      </c>
      <c r="R950" s="27">
        <f t="shared" si="336"/>
        <v>1.1951318021451862E-2</v>
      </c>
      <c r="S950" s="27">
        <f t="shared" si="336"/>
        <v>1.1592065979090512E-2</v>
      </c>
      <c r="T950" s="27">
        <f t="shared" si="336"/>
        <v>1.1713958458672343E-2</v>
      </c>
      <c r="U950" s="27">
        <f t="shared" si="336"/>
        <v>1.1787637549284486E-2</v>
      </c>
      <c r="V950" s="27">
        <f t="shared" si="336"/>
        <v>1.1850706988828431E-2</v>
      </c>
      <c r="W950" s="27">
        <f t="shared" si="336"/>
        <v>1.1925292043179762E-2</v>
      </c>
      <c r="X950" s="27">
        <f t="shared" si="336"/>
        <v>1.2015422882426217E-2</v>
      </c>
      <c r="Y950" s="27">
        <f t="shared" si="336"/>
        <v>1.210571254720995E-2</v>
      </c>
      <c r="Z950" s="27">
        <f t="shared" si="336"/>
        <v>1.2209149322143877E-2</v>
      </c>
      <c r="AA950" s="27">
        <f t="shared" si="336"/>
        <v>1.2321794877031944E-2</v>
      </c>
      <c r="AB950" s="27">
        <f t="shared" si="336"/>
        <v>1.2441430136218016E-2</v>
      </c>
      <c r="AC950" s="27">
        <f t="shared" si="336"/>
        <v>1.2561520545309362E-2</v>
      </c>
      <c r="AD950" s="27">
        <f t="shared" si="336"/>
        <v>1.2701267245212823E-2</v>
      </c>
      <c r="AE950" s="27">
        <f t="shared" si="336"/>
        <v>1.285080176259956E-2</v>
      </c>
      <c r="AF950" s="27">
        <f t="shared" si="336"/>
        <v>1.3010170413369125E-2</v>
      </c>
      <c r="AG950" s="27">
        <f t="shared" si="336"/>
        <v>1.3195085107187282E-2</v>
      </c>
      <c r="AH950" s="27">
        <f t="shared" si="336"/>
        <v>1.33701933909934E-2</v>
      </c>
      <c r="AI950" s="27">
        <f t="shared" si="336"/>
        <v>1.3553175629801394E-2</v>
      </c>
      <c r="AJ950" s="27">
        <f t="shared" si="336"/>
        <v>1.3754939613568436E-2</v>
      </c>
      <c r="AK950" s="27">
        <f t="shared" si="336"/>
        <v>1.3944962061466382E-2</v>
      </c>
      <c r="AL950" s="27">
        <f t="shared" si="336"/>
        <v>1.4139252020392443E-2</v>
      </c>
      <c r="AM950" s="27">
        <f t="shared" si="336"/>
        <v>1.4335099371908865E-2</v>
      </c>
      <c r="AN950" s="27">
        <f t="shared" si="336"/>
        <v>1.4544349630574313E-2</v>
      </c>
      <c r="AO950" s="27">
        <f t="shared" si="336"/>
        <v>1.4741509772010608E-2</v>
      </c>
      <c r="AP950" s="27">
        <f t="shared" si="336"/>
        <v>1.49416755895736E-2</v>
      </c>
      <c r="AQ950" s="27">
        <f t="shared" si="336"/>
        <v>1.5148576139798552E-2</v>
      </c>
      <c r="AR950" s="27">
        <f t="shared" si="336"/>
        <v>1.5363287841540375E-2</v>
      </c>
      <c r="AS950" s="27">
        <f t="shared" si="336"/>
        <v>1.5576618176478643E-2</v>
      </c>
      <c r="AT950" s="27">
        <f t="shared" si="336"/>
        <v>1.5605066566406606E-2</v>
      </c>
      <c r="AU950" s="27">
        <f t="shared" si="336"/>
        <v>1.559614562104587E-2</v>
      </c>
      <c r="AV950" s="27">
        <f t="shared" si="336"/>
        <v>1.5585317009629018E-2</v>
      </c>
      <c r="AW950" s="27">
        <f t="shared" si="336"/>
        <v>1.5558133428656055E-2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0.51896282251134895</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0.50197358865556685</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0.47875543160314166</v>
      </c>
      <c r="R951" s="93">
        <f>IF('Net zero activities &amp; levers'!$C$12="Off",('Activity data'!AK8*EF!$H39*EF!$H57)*NtoN2O*kgtoGg,('Net zero Activity data'!AK8*EF!$H39*EF!$H57)*NtoN2O*kgtoGg)</f>
        <v>0.46906920988966799</v>
      </c>
      <c r="S951" s="93">
        <f>IF('Net zero activities &amp; levers'!$C$12="Off",('Activity data'!AL8*EF!$H39*EF!$H57)*NtoN2O*kgtoGg,('Net zero Activity data'!AL8*EF!$H39*EF!$H57)*NtoN2O*kgtoGg)</f>
        <v>0.41264413736609096</v>
      </c>
      <c r="T951" s="93">
        <f>IF('Net zero activities &amp; levers'!$C$12="Off",('Activity data'!AM8*EF!$H39*EF!$H57)*NtoN2O*kgtoGg,('Net zero Activity data'!AM8*EF!$H39*EF!$H57)*NtoN2O*kgtoGg)</f>
        <v>0.41934678138839759</v>
      </c>
      <c r="U951" s="93">
        <f>IF('Net zero activities &amp; levers'!$C$12="Off",('Activity data'!AN8*EF!$H39*EF!$H57)*NtoN2O*kgtoGg,('Net zero Activity data'!AN8*EF!$H39*EF!$H57)*NtoN2O*kgtoGg)</f>
        <v>0.42024235476037247</v>
      </c>
      <c r="V951" s="93">
        <f>IF('Net zero activities &amp; levers'!$C$12="Off",('Activity data'!AO8*EF!$H39*EF!$H57)*NtoN2O*kgtoGg,('Net zero Activity data'!AO8*EF!$H39*EF!$H57)*NtoN2O*kgtoGg)</f>
        <v>0.4197014077884616</v>
      </c>
      <c r="W951" s="93">
        <f>IF('Net zero activities &amp; levers'!$C$12="Off",('Activity data'!AP8*EF!$H39*EF!$H57)*NtoN2O*kgtoGg,('Net zero Activity data'!AP8*EF!$H39*EF!$H57)*NtoN2O*kgtoGg)</f>
        <v>0.4201739879929367</v>
      </c>
      <c r="X951" s="93">
        <f>IF('Net zero activities &amp; levers'!$C$12="Off",('Activity data'!AQ8*EF!$H39*EF!$H57)*NtoN2O*kgtoGg,('Net zero Activity data'!AQ8*EF!$H39*EF!$H57)*NtoN2O*kgtoGg)</f>
        <v>0.42204816035972287</v>
      </c>
      <c r="Y951" s="93">
        <f>IF('Net zero activities &amp; levers'!$C$12="Off",('Activity data'!AR8*EF!$H39*EF!$H57)*NtoN2O*kgtoGg,('Net zero Activity data'!AR8*EF!$H39*EF!$H57)*NtoN2O*kgtoGg)</f>
        <v>0.42450219558987012</v>
      </c>
      <c r="Z951" s="93">
        <f>IF('Net zero activities &amp; levers'!$C$12="Off",('Activity data'!AS8*EF!$H39*EF!$H57)*NtoN2O*kgtoGg,('Net zero Activity data'!AS8*EF!$H39*EF!$H57)*NtoN2O*kgtoGg)</f>
        <v>0.42802925909897582</v>
      </c>
      <c r="AA951" s="93">
        <f>IF('Net zero activities &amp; levers'!$C$12="Off",('Activity data'!AT8*EF!$H39*EF!$H57)*NtoN2O*kgtoGg,('Net zero Activity data'!AT8*EF!$H39*EF!$H57)*NtoN2O*kgtoGg)</f>
        <v>0.43218509757223311</v>
      </c>
      <c r="AB951" s="93">
        <f>IF('Net zero activities &amp; levers'!$C$12="Off",('Activity data'!AU8*EF!$H39*EF!$H57)*NtoN2O*kgtoGg,('Net zero Activity data'!AU8*EF!$H39*EF!$H57)*NtoN2O*kgtoGg)</f>
        <v>0.43672123942502006</v>
      </c>
      <c r="AC951" s="93">
        <f>IF('Net zero activities &amp; levers'!$C$12="Off",('Activity data'!AV8*EF!$H39*EF!$H57)*NtoN2O*kgtoGg,('Net zero Activity data'!AV8*EF!$H39*EF!$H57)*NtoN2O*kgtoGg)</f>
        <v>0.44097727440601042</v>
      </c>
      <c r="AD951" s="93">
        <f>IF('Net zero activities &amp; levers'!$C$12="Off",('Activity data'!AW8*EF!$H39*EF!$H57)*NtoN2O*kgtoGg,('Net zero Activity data'!AW8*EF!$H39*EF!$H57)*NtoN2O*kgtoGg)</f>
        <v>0.44369988536236338</v>
      </c>
      <c r="AE951" s="93">
        <f>IF('Net zero activities &amp; levers'!$C$12="Off",('Activity data'!AX8*EF!$H39*EF!$H57)*NtoN2O*kgtoGg,('Net zero Activity data'!AX8*EF!$H39*EF!$H57)*NtoN2O*kgtoGg)</f>
        <v>0.44680686938178249</v>
      </c>
      <c r="AF951" s="93">
        <f>IF('Net zero activities &amp; levers'!$C$12="Off",('Activity data'!AY8*EF!$H39*EF!$H57)*NtoN2O*kgtoGg,('Net zero Activity data'!AY8*EF!$H39*EF!$H57)*NtoN2O*kgtoGg)</f>
        <v>0.4502561683143711</v>
      </c>
      <c r="AG951" s="93">
        <f>IF('Net zero activities &amp; levers'!$C$12="Off",('Activity data'!AZ8*EF!$H39*EF!$H57)*NtoN2O*kgtoGg,('Net zero Activity data'!AZ8*EF!$H39*EF!$H57)*NtoN2O*kgtoGg)</f>
        <v>0.4554112970320211</v>
      </c>
      <c r="AH951" s="93">
        <f>IF('Net zero activities &amp; levers'!$C$12="Off",('Activity data'!BA8*EF!$H39*EF!$H57)*NtoN2O*kgtoGg,('Net zero Activity data'!BA8*EF!$H39*EF!$H57)*NtoN2O*kgtoGg)</f>
        <v>0.45903062277490309</v>
      </c>
      <c r="AI951" s="93">
        <f>IF('Net zero activities &amp; levers'!$C$12="Off",('Activity data'!BB8*EF!$H39*EF!$H57)*NtoN2O*kgtoGg,('Net zero Activity data'!BB8*EF!$H39*EF!$H57)*NtoN2O*kgtoGg)</f>
        <v>0.46323218554866497</v>
      </c>
      <c r="AJ951" s="93">
        <f>IF('Net zero activities &amp; levers'!$C$12="Off",('Activity data'!BC8*EF!$H39*EF!$H57)*NtoN2O*kgtoGg,('Net zero Activity data'!BC8*EF!$H39*EF!$H57)*NtoN2O*kgtoGg)</f>
        <v>0.46834623785146318</v>
      </c>
      <c r="AK951" s="93">
        <f>IF('Net zero activities &amp; levers'!$C$12="Off",('Activity data'!BD8*EF!$H39*EF!$H57)*NtoN2O*kgtoGg,('Net zero Activity data'!BD8*EF!$H39*EF!$H57)*NtoN2O*kgtoGg)</f>
        <v>0.47179007618116953</v>
      </c>
      <c r="AL951" s="93">
        <f>IF('Net zero activities &amp; levers'!$C$12="Off",('Activity data'!BE8*EF!$H39*EF!$H57)*NtoN2O*kgtoGg,('Net zero Activity data'!BE8*EF!$H39*EF!$H57)*NtoN2O*kgtoGg)</f>
        <v>0.47492274084000291</v>
      </c>
      <c r="AM951" s="93">
        <f>IF('Net zero activities &amp; levers'!$C$12="Off",('Activity data'!BF8*EF!$H39*EF!$H57)*NtoN2O*kgtoGg,('Net zero Activity data'!BF8*EF!$H39*EF!$H57)*NtoN2O*kgtoGg)</f>
        <v>0.47752458545310661</v>
      </c>
      <c r="AN951" s="93">
        <f>IF('Net zero activities &amp; levers'!$C$12="Off",('Activity data'!BG8*EF!$H39*EF!$H57)*NtoN2O*kgtoGg,('Net zero Activity data'!BG8*EF!$H39*EF!$H57)*NtoN2O*kgtoGg)</f>
        <v>0.4833819672199775</v>
      </c>
      <c r="AO951" s="93">
        <f>IF('Net zero activities &amp; levers'!$C$12="Off",('Activity data'!BH8*EF!$H39*EF!$H57)*NtoN2O*kgtoGg,('Net zero Activity data'!BH8*EF!$H39*EF!$H57)*NtoN2O*kgtoGg)</f>
        <v>0.48777265492127136</v>
      </c>
      <c r="AP951" s="93">
        <f>IF('Net zero activities &amp; levers'!$C$12="Off",('Activity data'!BI8*EF!$H39*EF!$H57)*NtoN2O*kgtoGg,('Net zero Activity data'!BI8*EF!$H39*EF!$H57)*NtoN2O*kgtoGg)</f>
        <v>0.49186290783512332</v>
      </c>
      <c r="AQ951" s="93">
        <f>IF('Net zero activities &amp; levers'!$C$12="Off",('Activity data'!BJ8*EF!$H39*EF!$H57)*NtoN2O*kgtoGg,('Net zero Activity data'!BJ8*EF!$H39*EF!$H57)*NtoN2O*kgtoGg)</f>
        <v>0.49591586676507687</v>
      </c>
      <c r="AR951" s="93">
        <f>IF('Net zero activities &amp; levers'!$C$12="Off",('Activity data'!BK8*EF!$H39*EF!$H57)*NtoN2O*kgtoGg,('Net zero Activity data'!BK8*EF!$H39*EF!$H57)*NtoN2O*kgtoGg)</f>
        <v>0.49998718156165189</v>
      </c>
      <c r="AS951" s="93">
        <f>IF('Net zero activities &amp; levers'!$C$12="Off",('Activity data'!BL8*EF!$H39*EF!$H57)*NtoN2O*kgtoGg,('Net zero Activity data'!BL8*EF!$H39*EF!$H57)*NtoN2O*kgtoGg)</f>
        <v>0.50382162464520341</v>
      </c>
      <c r="AT951" s="93">
        <f>IF('Net zero activities &amp; levers'!$C$12="Off",('Activity data'!BM8*EF!$H39*EF!$H57)*NtoN2O*kgtoGg,('Net zero Activity data'!BM8*EF!$H39*EF!$H57)*NtoN2O*kgtoGg)</f>
        <v>0.49477765797696649</v>
      </c>
      <c r="AU951" s="93">
        <f>IF('Net zero activities &amp; levers'!$C$12="Off",('Activity data'!BN8*EF!$H39*EF!$H57)*NtoN2O*kgtoGg,('Net zero Activity data'!BN8*EF!$H39*EF!$H57)*NtoN2O*kgtoGg)</f>
        <v>0.48330354672786457</v>
      </c>
      <c r="AV951" s="93">
        <f>IF('Net zero activities &amp; levers'!$C$12="Off",('Activity data'!BO8*EF!$H39*EF!$H57)*NtoN2O*kgtoGg,('Net zero Activity data'!BO8*EF!$H39*EF!$H57)*NtoN2O*kgtoGg)</f>
        <v>0.47182625182740801</v>
      </c>
      <c r="AW951" s="93">
        <f>IF('Net zero activities &amp; levers'!$C$12="Off",('Activity data'!BP8*EF!$H39*EF!$H57)*NtoN2O*kgtoGg,('Net zero Activity data'!BP8*EF!$H39*EF!$H57)*NtoN2O*kgtoGg)</f>
        <v>0.45945158191748203</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0.80452586370517853</v>
      </c>
      <c r="L952" s="93">
        <f>IF('Net zero activities &amp; levers'!$C$12="Off",('Activity data'!AE9*EF!$H40*EF!$H58)*NtoN2O*kgtoGg,('Net zero Activity data'!AE9*EF!$H40*EF!$H58)*NtoN2O*kgtoGg)</f>
        <v>0.79754846782098054</v>
      </c>
      <c r="M952" s="93">
        <f>IF('Net zero activities &amp; levers'!$C$12="Off",('Activity data'!AF9*EF!$H40*EF!$H58)*NtoN2O*kgtoGg,('Net zero Activity data'!AF9*EF!$H40*EF!$H58)*NtoN2O*kgtoGg)</f>
        <v>0.79489238443144195</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0.76887007218962333</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0.71847062359542502</v>
      </c>
      <c r="S952" s="93">
        <f>IF('Net zero activities &amp; levers'!$C$12="Off",('Activity data'!AL9*EF!$H40*EF!$H58)*NtoN2O*kgtoGg,('Net zero Activity data'!AL9*EF!$H40*EF!$H58)*NtoN2O*kgtoGg)</f>
        <v>0.63204466301709794</v>
      </c>
      <c r="T952" s="93">
        <f>IF('Net zero activities &amp; levers'!$C$12="Off",('Activity data'!AM9*EF!$H40*EF!$H58)*NtoN2O*kgtoGg,('Net zero Activity data'!AM9*EF!$H40*EF!$H58)*NtoN2O*kgtoGg)</f>
        <v>0.64231106449669528</v>
      </c>
      <c r="U952" s="93">
        <f>IF('Net zero activities &amp; levers'!$C$12="Off",('Activity data'!AN9*EF!$H40*EF!$H58)*NtoN2O*kgtoGg,('Net zero Activity data'!AN9*EF!$H40*EF!$H58)*NtoN2O*kgtoGg)</f>
        <v>0.64368280910382814</v>
      </c>
      <c r="V952" s="93">
        <f>IF('Net zero activities &amp; levers'!$C$12="Off",('Activity data'!AO9*EF!$H40*EF!$H58)*NtoN2O*kgtoGg,('Net zero Activity data'!AO9*EF!$H40*EF!$H58)*NtoN2O*kgtoGg)</f>
        <v>0.64285424372360966</v>
      </c>
      <c r="W952" s="93">
        <f>IF('Net zero activities &amp; levers'!$C$12="Off",('Activity data'!AP9*EF!$H40*EF!$H58)*NtoN2O*kgtoGg,('Net zero Activity data'!AP9*EF!$H40*EF!$H58)*NtoN2O*kgtoGg)</f>
        <v>0.64357809211751327</v>
      </c>
      <c r="X952" s="93">
        <f>IF('Net zero activities &amp; levers'!$C$12="Off",('Activity data'!AQ9*EF!$H40*EF!$H58)*NtoN2O*kgtoGg,('Net zero Activity data'!AQ9*EF!$H40*EF!$H58)*NtoN2O*kgtoGg)</f>
        <v>0.64644875120299627</v>
      </c>
      <c r="Y952" s="93">
        <f>IF('Net zero activities &amp; levers'!$C$12="Off",('Activity data'!AR9*EF!$H40*EF!$H58)*NtoN2O*kgtoGg,('Net zero Activity data'!AR9*EF!$H40*EF!$H58)*NtoN2O*kgtoGg)</f>
        <v>0.65020758291685732</v>
      </c>
      <c r="Z952" s="93">
        <f>IF('Net zero activities &amp; levers'!$C$12="Off",('Activity data'!AS9*EF!$H40*EF!$H58)*NtoN2O*kgtoGg,('Net zero Activity data'!AS9*EF!$H40*EF!$H58)*NtoN2O*kgtoGg)</f>
        <v>0.65560996590303544</v>
      </c>
      <c r="AA952" s="93">
        <f>IF('Net zero activities &amp; levers'!$C$12="Off",('Activity data'!AT9*EF!$H40*EF!$H58)*NtoN2O*kgtoGg,('Net zero Activity data'!AT9*EF!$H40*EF!$H58)*NtoN2O*kgtoGg)</f>
        <v>0.66197543990237384</v>
      </c>
      <c r="AB952" s="93">
        <f>IF('Net zero activities &amp; levers'!$C$12="Off",('Activity data'!AU9*EF!$H40*EF!$H58)*NtoN2O*kgtoGg,('Net zero Activity data'!AU9*EF!$H40*EF!$H58)*NtoN2O*kgtoGg)</f>
        <v>0.66892342241108671</v>
      </c>
      <c r="AC952" s="93">
        <f>IF('Net zero activities &amp; levers'!$C$12="Off",('Activity data'!AV9*EF!$H40*EF!$H58)*NtoN2O*kgtoGg,('Net zero Activity data'!AV9*EF!$H40*EF!$H58)*NtoN2O*kgtoGg)</f>
        <v>0.67544236682774406</v>
      </c>
      <c r="AD952" s="93">
        <f>IF('Net zero activities &amp; levers'!$C$12="Off",('Activity data'!AW9*EF!$H40*EF!$H58)*NtoN2O*kgtoGg,('Net zero Activity data'!AW9*EF!$H40*EF!$H58)*NtoN2O*kgtoGg)</f>
        <v>0.67961257444396928</v>
      </c>
      <c r="AE952" s="93">
        <f>IF('Net zero activities &amp; levers'!$C$12="Off",('Activity data'!AX9*EF!$H40*EF!$H58)*NtoN2O*kgtoGg,('Net zero Activity data'!AX9*EF!$H40*EF!$H58)*NtoN2O*kgtoGg)</f>
        <v>0.68437152408054436</v>
      </c>
      <c r="AF952" s="93">
        <f>IF('Net zero activities &amp; levers'!$C$12="Off",('Activity data'!AY9*EF!$H40*EF!$H58)*NtoN2O*kgtoGg,('Net zero Activity data'!AY9*EF!$H40*EF!$H58)*NtoN2O*kgtoGg)</f>
        <v>0.68965479551003539</v>
      </c>
      <c r="AG952" s="93">
        <f>IF('Net zero activities &amp; levers'!$C$12="Off",('Activity data'!AZ9*EF!$H40*EF!$H58)*NtoN2O*kgtoGg,('Net zero Activity data'!AZ9*EF!$H40*EF!$H58)*NtoN2O*kgtoGg)</f>
        <v>0.69755087665626081</v>
      </c>
      <c r="AH952" s="93">
        <f>IF('Net zero activities &amp; levers'!$C$12="Off",('Activity data'!BA9*EF!$H40*EF!$H58)*NtoN2O*kgtoGg,('Net zero Activity data'!BA9*EF!$H40*EF!$H58)*NtoN2O*kgtoGg)</f>
        <v>0.70309457717775736</v>
      </c>
      <c r="AI952" s="93">
        <f>IF('Net zero activities &amp; levers'!$C$12="Off",('Activity data'!BB9*EF!$H40*EF!$H58)*NtoN2O*kgtoGg,('Net zero Activity data'!BB9*EF!$H40*EF!$H58)*NtoN2O*kgtoGg)</f>
        <v>0.70953008682642982</v>
      </c>
      <c r="AJ952" s="93">
        <f>IF('Net zero activities &amp; levers'!$C$12="Off",('Activity data'!BC9*EF!$H40*EF!$H58)*NtoN2O*kgtoGg,('Net zero Activity data'!BC9*EF!$H40*EF!$H58)*NtoN2O*kgtoGg)</f>
        <v>0.71736325146316904</v>
      </c>
      <c r="AK952" s="93">
        <f>IF('Net zero activities &amp; levers'!$C$12="Off",('Activity data'!BD9*EF!$H40*EF!$H58)*NtoN2O*kgtoGg,('Net zero Activity data'!BD9*EF!$H40*EF!$H58)*NtoN2O*kgtoGg)</f>
        <v>0.72263815891848449</v>
      </c>
      <c r="AL952" s="93">
        <f>IF('Net zero activities &amp; levers'!$C$12="Off",('Activity data'!BE9*EF!$H40*EF!$H58)*NtoN2O*kgtoGg,('Net zero Activity data'!BE9*EF!$H40*EF!$H58)*NtoN2O*kgtoGg)</f>
        <v>0.72743644344344183</v>
      </c>
      <c r="AM952" s="93">
        <f>IF('Net zero activities &amp; levers'!$C$12="Off",('Activity data'!BF9*EF!$H40*EF!$H58)*NtoN2O*kgtoGg,('Net zero Activity data'!BF9*EF!$H40*EF!$H58)*NtoN2O*kgtoGg)</f>
        <v>0.73142167394304025</v>
      </c>
      <c r="AN952" s="93">
        <f>IF('Net zero activities &amp; levers'!$C$12="Off",('Activity data'!BG9*EF!$H40*EF!$H58)*NtoN2O*kgtoGg,('Net zero Activity data'!BG9*EF!$H40*EF!$H58)*NtoN2O*kgtoGg)</f>
        <v>0.74039339206470101</v>
      </c>
      <c r="AO952" s="93">
        <f>IF('Net zero activities &amp; levers'!$C$12="Off",('Activity data'!BH9*EF!$H40*EF!$H58)*NtoN2O*kgtoGg,('Net zero Activity data'!BH9*EF!$H40*EF!$H58)*NtoN2O*kgtoGg)</f>
        <v>0.74711858328222625</v>
      </c>
      <c r="AP952" s="93">
        <f>IF('Net zero activities &amp; levers'!$C$12="Off",('Activity data'!BI9*EF!$H40*EF!$H58)*NtoN2O*kgtoGg,('Net zero Activity data'!BI9*EF!$H40*EF!$H58)*NtoN2O*kgtoGg)</f>
        <v>0.75338360025566908</v>
      </c>
      <c r="AQ952" s="93">
        <f>IF('Net zero activities &amp; levers'!$C$12="Off",('Activity data'!BJ9*EF!$H40*EF!$H58)*NtoN2O*kgtoGg,('Net zero Activity data'!BJ9*EF!$H40*EF!$H58)*NtoN2O*kgtoGg)</f>
        <v>0.75959149424746442</v>
      </c>
      <c r="AR952" s="93">
        <f>IF('Net zero activities &amp; levers'!$C$12="Off",('Activity data'!BK9*EF!$H40*EF!$H58)*NtoN2O*kgtoGg,('Net zero Activity data'!BK9*EF!$H40*EF!$H58)*NtoN2O*kgtoGg)</f>
        <v>0.76582750381508591</v>
      </c>
      <c r="AS952" s="93">
        <f>IF('Net zero activities &amp; levers'!$C$12="Off",('Activity data'!BL9*EF!$H40*EF!$H58)*NtoN2O*kgtoGg,('Net zero Activity data'!BL9*EF!$H40*EF!$H58)*NtoN2O*kgtoGg)</f>
        <v>0.7717006983358442</v>
      </c>
      <c r="AT952" s="93">
        <f>IF('Net zero activities &amp; levers'!$C$12="Off",('Activity data'!BM9*EF!$H40*EF!$H58)*NtoN2O*kgtoGg,('Net zero Activity data'!BM9*EF!$H40*EF!$H58)*NtoN2O*kgtoGg)</f>
        <v>0.7578481063624064</v>
      </c>
      <c r="AU952" s="93">
        <f>IF('Net zero activities &amp; levers'!$C$12="Off",('Activity data'!BN9*EF!$H40*EF!$H58)*NtoN2O*kgtoGg,('Net zero Activity data'!BN9*EF!$H40*EF!$H58)*NtoN2O*kgtoGg)</f>
        <v>0.7402732758458509</v>
      </c>
      <c r="AV952" s="93">
        <f>IF('Net zero activities &amp; levers'!$C$12="Off",('Activity data'!BO9*EF!$H40*EF!$H58)*NtoN2O*kgtoGg,('Net zero Activity data'!BO9*EF!$H40*EF!$H58)*NtoN2O*kgtoGg)</f>
        <v>0.72269356894874037</v>
      </c>
      <c r="AW952" s="93">
        <f>IF('Net zero activities &amp; levers'!$C$12="Off",('Activity data'!BP9*EF!$H40*EF!$H58)*NtoN2O*kgtoGg,('Net zero Activity data'!BP9*EF!$H40*EF!$H58)*NtoN2O*kgtoGg)</f>
        <v>0.70373935788665998</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1.0122801448609147</v>
      </c>
      <c r="M953" s="93">
        <f>IF('Net zero activities &amp; levers'!$C$12="Off",('Activity data'!AF10*EF!$H41*EF!$H59)*NtoN2O*kgtoGg,('Net zero Activity data'!AF10*EF!$H41*EF!$H59)*NtoN2O*kgtoGg)</f>
        <v>1.0514701788925813</v>
      </c>
      <c r="N953" s="93">
        <f>IF('Net zero activities &amp; levers'!$C$12="Off",('Activity data'!AG10*EF!$H41*EF!$H59)*NtoN2O*kgtoGg,('Net zero Activity data'!AG10*EF!$H41*EF!$H59)*NtoN2O*kgtoGg)</f>
        <v>1.0806972456941155</v>
      </c>
      <c r="O953" s="93">
        <f>IF('Net zero activities &amp; levers'!$C$12="Off",('Activity data'!AH10*EF!$H41*EF!$H59)*NtoN2O*kgtoGg,('Net zero Activity data'!AH10*EF!$H41*EF!$H59)*NtoN2O*kgtoGg)</f>
        <v>1.1032367943433716</v>
      </c>
      <c r="P953" s="93">
        <f>IF('Net zero activities &amp; levers'!$C$12="Off",('Activity data'!AI10*EF!$H41*EF!$H59)*NtoN2O*kgtoGg,('Net zero Activity data'!AI10*EF!$H41*EF!$H59)*NtoN2O*kgtoGg)</f>
        <v>1.1187666946803869</v>
      </c>
      <c r="Q953" s="93">
        <f>IF('Net zero activities &amp; levers'!$C$12="Off",('Activity data'!AJ10*EF!$H41*EF!$H59)*NtoN2O*kgtoGg,('Net zero Activity data'!AJ10*EF!$H41*EF!$H59)*NtoN2O*kgtoGg)</f>
        <v>1.1399714801203364</v>
      </c>
      <c r="R953" s="93">
        <f>IF('Net zero activities &amp; levers'!$C$12="Off",('Activity data'!AK10*EF!$H41*EF!$H59)*NtoN2O*kgtoGg,('Net zero Activity data'!AK10*EF!$H41*EF!$H59)*NtoN2O*kgtoGg)</f>
        <v>1.1622002864669061</v>
      </c>
      <c r="S953" s="93">
        <f>IF('Net zero activities &amp; levers'!$C$12="Off",('Activity data'!AL10*EF!$H41*EF!$H59)*NtoN2O*kgtoGg,('Net zero Activity data'!AL10*EF!$H41*EF!$H59)*NtoN2O*kgtoGg)</f>
        <v>1.0637181745586366</v>
      </c>
      <c r="T953" s="93">
        <f>IF('Net zero activities &amp; levers'!$C$12="Off",('Activity data'!AM10*EF!$H41*EF!$H59)*NtoN2O*kgtoGg,('Net zero Activity data'!AM10*EF!$H41*EF!$H59)*NtoN2O*kgtoGg)</f>
        <v>1.1070404303755808</v>
      </c>
      <c r="U953" s="93">
        <f>IF('Net zero activities &amp; levers'!$C$12="Off",('Activity data'!AN10*EF!$H41*EF!$H59)*NtoN2O*kgtoGg,('Net zero Activity data'!AN10*EF!$H41*EF!$H59)*NtoN2O*kgtoGg)</f>
        <v>1.1357661816324136</v>
      </c>
      <c r="V953" s="93">
        <f>IF('Net zero activities &amp; levers'!$C$12="Off",('Activity data'!AO10*EF!$H41*EF!$H59)*NtoN2O*kgtoGg,('Net zero Activity data'!AO10*EF!$H41*EF!$H59)*NtoN2O*kgtoGg)</f>
        <v>1.1609147985862651</v>
      </c>
      <c r="W953" s="93">
        <f>IF('Net zero activities &amp; levers'!$C$12="Off",('Activity data'!AP10*EF!$H41*EF!$H59)*NtoN2O*kgtoGg,('Net zero Activity data'!AP10*EF!$H41*EF!$H59)*NtoN2O*kgtoGg)</f>
        <v>1.1891665974775001</v>
      </c>
      <c r="X953" s="93">
        <f>IF('Net zero activities &amp; levers'!$C$12="Off",('Activity data'!AQ10*EF!$H41*EF!$H59)*NtoN2O*kgtoGg,('Net zero Activity data'!AQ10*EF!$H41*EF!$H59)*NtoN2O*kgtoGg)</f>
        <v>1.2218611234290147</v>
      </c>
      <c r="Y953" s="93">
        <f>IF('Net zero activities &amp; levers'!$C$12="Off",('Activity data'!AR10*EF!$H41*EF!$H59)*NtoN2O*kgtoGg,('Net zero Activity data'!AR10*EF!$H41*EF!$H59)*NtoN2O*kgtoGg)</f>
        <v>1.2568622886641467</v>
      </c>
      <c r="Z953" s="93">
        <f>IF('Net zero activities &amp; levers'!$C$12="Off",('Activity data'!AS10*EF!$H41*EF!$H59)*NtoN2O*kgtoGg,('Net zero Activity data'!AS10*EF!$H41*EF!$H59)*NtoN2O*kgtoGg)</f>
        <v>1.29580274879816</v>
      </c>
      <c r="AA953" s="93">
        <f>IF('Net zero activities &amp; levers'!$C$12="Off",('Activity data'!AT10*EF!$H41*EF!$H59)*NtoN2O*kgtoGg,('Net zero Activity data'!AT10*EF!$H41*EF!$H59)*NtoN2O*kgtoGg)</f>
        <v>1.3375502835843665</v>
      </c>
      <c r="AB953" s="93">
        <f>IF('Net zero activities &amp; levers'!$C$12="Off",('Activity data'!AU10*EF!$H41*EF!$H59)*NtoN2O*kgtoGg,('Net zero Activity data'!AU10*EF!$H41*EF!$H59)*NtoN2O*kgtoGg)</f>
        <v>1.3814767121767502</v>
      </c>
      <c r="AC953" s="93">
        <f>IF('Net zero activities &amp; levers'!$C$12="Off",('Activity data'!AV10*EF!$H41*EF!$H59)*NtoN2O*kgtoGg,('Net zero Activity data'!AV10*EF!$H41*EF!$H59)*NtoN2O*kgtoGg)</f>
        <v>1.4255574030673088</v>
      </c>
      <c r="AD953" s="93">
        <f>IF('Net zero activities &amp; levers'!$C$12="Off",('Activity data'!AW10*EF!$H41*EF!$H59)*NtoN2O*kgtoGg,('Net zero Activity data'!AW10*EF!$H41*EF!$H59)*NtoN2O*kgtoGg)</f>
        <v>1.4819260758484165</v>
      </c>
      <c r="AE953" s="93">
        <f>IF('Net zero activities &amp; levers'!$C$12="Off",('Activity data'!AX10*EF!$H41*EF!$H59)*NtoN2O*kgtoGg,('Net zero Activity data'!AX10*EF!$H41*EF!$H59)*NtoN2O*kgtoGg)</f>
        <v>1.5418868709759097</v>
      </c>
      <c r="AF953" s="93">
        <f>IF('Net zero activities &amp; levers'!$C$12="Off",('Activity data'!AY10*EF!$H41*EF!$H59)*NtoN2O*kgtoGg,('Net zero Activity data'!AY10*EF!$H41*EF!$H59)*NtoN2O*kgtoGg)</f>
        <v>1.6055485879908873</v>
      </c>
      <c r="AG953" s="93">
        <f>IF('Net zero activities &amp; levers'!$C$12="Off",('Activity data'!AZ10*EF!$H41*EF!$H59)*NtoN2O*kgtoGg,('Net zero Activity data'!AZ10*EF!$H41*EF!$H59)*NtoN2O*kgtoGg)</f>
        <v>1.678197957079177</v>
      </c>
      <c r="AH953" s="93">
        <f>IF('Net zero activities &amp; levers'!$C$12="Off",('Activity data'!BA10*EF!$H41*EF!$H59)*NtoN2O*kgtoGg,('Net zero Activity data'!BA10*EF!$H41*EF!$H59)*NtoN2O*kgtoGg)</f>
        <v>1.7482756519601252</v>
      </c>
      <c r="AI953" s="93">
        <f>IF('Net zero activities &amp; levers'!$C$12="Off",('Activity data'!BB10*EF!$H41*EF!$H59)*NtoN2O*kgtoGg,('Net zero Activity data'!BB10*EF!$H41*EF!$H59)*NtoN2O*kgtoGg)</f>
        <v>1.8237186457265093</v>
      </c>
      <c r="AJ953" s="93">
        <f>IF('Net zero activities &amp; levers'!$C$12="Off",('Activity data'!BC10*EF!$H41*EF!$H59)*NtoN2O*kgtoGg,('Net zero Activity data'!BC10*EF!$H41*EF!$H59)*NtoN2O*kgtoGg)</f>
        <v>1.9062847970701935</v>
      </c>
      <c r="AK953" s="93">
        <f>IF('Net zero activities &amp; levers'!$C$12="Off",('Activity data'!BD10*EF!$H41*EF!$H59)*NtoN2O*kgtoGg,('Net zero Activity data'!BD10*EF!$H41*EF!$H59)*NtoN2O*kgtoGg)</f>
        <v>1.9856870958726087</v>
      </c>
      <c r="AL953" s="93">
        <f>IF('Net zero activities &amp; levers'!$C$12="Off",('Activity data'!BE10*EF!$H41*EF!$H59)*NtoN2O*kgtoGg,('Net zero Activity data'!BE10*EF!$H41*EF!$H59)*NtoN2O*kgtoGg)</f>
        <v>2.0673539637965064</v>
      </c>
      <c r="AM953" s="93">
        <f>IF('Net zero activities &amp; levers'!$C$12="Off",('Activity data'!BF10*EF!$H41*EF!$H59)*NtoN2O*kgtoGg,('Net zero Activity data'!BF10*EF!$H41*EF!$H59)*NtoN2O*kgtoGg)</f>
        <v>2.150380012059776</v>
      </c>
      <c r="AN953" s="93">
        <f>IF('Net zero activities &amp; levers'!$C$12="Off",('Activity data'!BG10*EF!$H41*EF!$H59)*NtoN2O*kgtoGg,('Net zero Activity data'!BG10*EF!$H41*EF!$H59)*NtoN2O*kgtoGg)</f>
        <v>2.2381745740508801</v>
      </c>
      <c r="AO953" s="93">
        <f>IF('Net zero activities &amp; levers'!$C$12="Off",('Activity data'!BH10*EF!$H41*EF!$H59)*NtoN2O*kgtoGg,('Net zero Activity data'!BH10*EF!$H41*EF!$H59)*NtoN2O*kgtoGg)</f>
        <v>2.3224490383658782</v>
      </c>
      <c r="AP953" s="93">
        <f>IF('Net zero activities &amp; levers'!$C$12="Off",('Activity data'!BI10*EF!$H41*EF!$H59)*NtoN2O*kgtoGg,('Net zero Activity data'!BI10*EF!$H41*EF!$H59)*NtoN2O*kgtoGg)</f>
        <v>2.4084887324884106</v>
      </c>
      <c r="AQ953" s="93">
        <f>IF('Net zero activities &amp; levers'!$C$12="Off",('Activity data'!BJ10*EF!$H41*EF!$H59)*NtoN2O*kgtoGg,('Net zero Activity data'!BJ10*EF!$H41*EF!$H59)*NtoN2O*kgtoGg)</f>
        <v>2.4976542392314602</v>
      </c>
      <c r="AR953" s="93">
        <f>IF('Net zero activities &amp; levers'!$C$12="Off",('Activity data'!BK10*EF!$H41*EF!$H59)*NtoN2O*kgtoGg,('Net zero Activity data'!BK10*EF!$H41*EF!$H59)*NtoN2O*kgtoGg)</f>
        <v>2.5903851680726846</v>
      </c>
      <c r="AS953" s="93">
        <f>IF('Net zero activities &amp; levers'!$C$12="Off",('Activity data'!BL10*EF!$H41*EF!$H59)*NtoN2O*kgtoGg,('Net zero Activity data'!BL10*EF!$H41*EF!$H59)*NtoN2O*kgtoGg)</f>
        <v>2.6855071894343436</v>
      </c>
      <c r="AT953" s="93">
        <f>IF('Net zero activities &amp; levers'!$C$12="Off",('Activity data'!BM10*EF!$H41*EF!$H59)*NtoN2O*kgtoGg,('Net zero Activity data'!BM10*EF!$H41*EF!$H59)*NtoN2O*kgtoGg)</f>
        <v>2.7137640097683873</v>
      </c>
      <c r="AU953" s="93">
        <f>IF('Net zero activities &amp; levers'!$C$12="Off",('Activity data'!BN10*EF!$H41*EF!$H59)*NtoN2O*kgtoGg,('Net zero Activity data'!BN10*EF!$H41*EF!$H59)*NtoN2O*kgtoGg)</f>
        <v>2.728151998033761</v>
      </c>
      <c r="AV953" s="93">
        <f>IF('Net zero activities &amp; levers'!$C$12="Off",('Activity data'!BO10*EF!$H41*EF!$H59)*NtoN2O*kgtoGg,('Net zero Activity data'!BO10*EF!$H41*EF!$H59)*NtoN2O*kgtoGg)</f>
        <v>2.7415561223445959</v>
      </c>
      <c r="AW953" s="93">
        <f>IF('Net zero activities &amp; levers'!$C$12="Off",('Activity data'!BP10*EF!$H41*EF!$H59)*NtoN2O*kgtoGg,('Net zero Activity data'!BP10*EF!$H41*EF!$H59)*NtoN2O*kgtoGg)</f>
        <v>2.7485715005384792</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0.11954428343883337</v>
      </c>
      <c r="T954" s="93">
        <f>IF('Net zero activities &amp; levers'!$C$12="Off",('Activity data'!AM11*EF!$H42*EF!$H60)*NtoN2O*kgtoGg,IF('Net zero activities &amp; levers'!$C$12="PB",('Activity data'!AM11*EF!$H42*EF!$H60)*NtoN2O*kgtoGg,IF('Net zero activities &amp; levers'!$C$12="MS",('Net zero Activity data'!AM11*EF!$H42*EF!$H60)*NtoN2O*kgtoGg,"ERROR")))</f>
        <v>0.11972414946511681</v>
      </c>
      <c r="U954" s="93">
        <f>IF('Net zero activities &amp; levers'!$C$12="Off",('Activity data'!AN11*EF!$H42*EF!$H60)*NtoN2O*kgtoGg,IF('Net zero activities &amp; levers'!$C$12="PB",('Activity data'!AN11*EF!$H42*EF!$H60)*NtoN2O*kgtoGg,IF('Net zero activities &amp; levers'!$C$12="MS",('Net zero Activity data'!AN11*EF!$H42*EF!$H60)*NtoN2O*kgtoGg,"ERROR")))</f>
        <v>0.11992409593240921</v>
      </c>
      <c r="V954" s="93">
        <f>IF('Net zero activities &amp; levers'!$C$12="Off",('Activity data'!AO11*EF!$H42*EF!$H60)*NtoN2O*kgtoGg,IF('Net zero activities &amp; levers'!$C$12="PB",('Activity data'!AO11*EF!$H42*EF!$H60)*NtoN2O*kgtoGg,IF('Net zero activities &amp; levers'!$C$12="MS",('Net zero Activity data'!AO11*EF!$H42*EF!$H60)*NtoN2O*kgtoGg,"ERROR")))</f>
        <v>0.1201494432196152</v>
      </c>
      <c r="W954" s="93">
        <f>IF('Net zero activities &amp; levers'!$C$12="Off",('Activity data'!AP11*EF!$H42*EF!$H60)*NtoN2O*kgtoGg,IF('Net zero activities &amp; levers'!$C$12="PB",('Activity data'!AP11*EF!$H42*EF!$H60)*NtoN2O*kgtoGg,IF('Net zero activities &amp; levers'!$C$12="MS",('Net zero Activity data'!AP11*EF!$H42*EF!$H60)*NtoN2O*kgtoGg,"ERROR")))</f>
        <v>0.12040280553587868</v>
      </c>
      <c r="X954" s="93">
        <f>IF('Net zero activities &amp; levers'!$C$12="Off",('Activity data'!AQ11*EF!$H42*EF!$H60)*NtoN2O*kgtoGg,IF('Net zero activities &amp; levers'!$C$12="PB",('Activity data'!AQ11*EF!$H42*EF!$H60)*NtoN2O*kgtoGg,IF('Net zero activities &amp; levers'!$C$12="MS",('Net zero Activity data'!AQ11*EF!$H42*EF!$H60)*NtoN2O*kgtoGg,"ERROR")))</f>
        <v>0.12068357190345802</v>
      </c>
      <c r="Y954" s="93">
        <f>IF('Net zero activities &amp; levers'!$C$12="Off",('Activity data'!AR11*EF!$H42*EF!$H60)*NtoN2O*kgtoGg,IF('Net zero activities &amp; levers'!$C$12="PB",('Activity data'!AR11*EF!$H42*EF!$H60)*NtoN2O*kgtoGg,IF('Net zero activities &amp; levers'!$C$12="MS",('Net zero Activity data'!AR11*EF!$H42*EF!$H60)*NtoN2O*kgtoGg,"ERROR")))</f>
        <v>0.1208561929207764</v>
      </c>
      <c r="Z954" s="93">
        <f>IF('Net zero activities &amp; levers'!$C$12="Off",('Activity data'!AS11*EF!$H42*EF!$H60)*NtoN2O*kgtoGg,IF('Net zero activities &amp; levers'!$C$12="PB",('Activity data'!AS11*EF!$H42*EF!$H60)*NtoN2O*kgtoGg,IF('Net zero activities &amp; levers'!$C$12="MS",('Net zero Activity data'!AS11*EF!$H42*EF!$H60)*NtoN2O*kgtoGg,"ERROR")))</f>
        <v>0.12105201901517217</v>
      </c>
      <c r="AA954" s="93">
        <f>IF('Net zero activities &amp; levers'!$C$12="Off",('Activity data'!AT11*EF!$H42*EF!$H60)*NtoN2O*kgtoGg,IF('Net zero activities &amp; levers'!$C$12="PB",('Activity data'!AT11*EF!$H42*EF!$H60)*NtoN2O*kgtoGg,IF('Net zero activities &amp; levers'!$C$12="MS",('Net zero Activity data'!AT11*EF!$H42*EF!$H60)*NtoN2O*kgtoGg,"ERROR")))</f>
        <v>0.12126927937934444</v>
      </c>
      <c r="AB954" s="93">
        <f>IF('Net zero activities &amp; levers'!$C$12="Off",('Activity data'!AU11*EF!$H42*EF!$H60)*NtoN2O*kgtoGg,IF('Net zero activities &amp; levers'!$C$12="PB",('Activity data'!AU11*EF!$H42*EF!$H60)*NtoN2O*kgtoGg,IF('Net zero activities &amp; levers'!$C$12="MS",('Net zero Activity data'!AU11*EF!$H42*EF!$H60)*NtoN2O*kgtoGg,"ERROR")))</f>
        <v>0.12150663188161379</v>
      </c>
      <c r="AC954" s="93">
        <f>IF('Net zero activities &amp; levers'!$C$12="Off",('Activity data'!AV11*EF!$H42*EF!$H60)*NtoN2O*kgtoGg,IF('Net zero activities &amp; levers'!$C$12="PB",('Activity data'!AV11*EF!$H42*EF!$H60)*NtoN2O*kgtoGg,IF('Net zero activities &amp; levers'!$C$12="MS",('Net zero Activity data'!AV11*EF!$H42*EF!$H60)*NtoN2O*kgtoGg,"ERROR")))</f>
        <v>0.12176201627394038</v>
      </c>
      <c r="AD954" s="93">
        <f>IF('Net zero activities &amp; levers'!$C$12="Off",('Activity data'!AW11*EF!$H42*EF!$H60)*NtoN2O*kgtoGg,IF('Net zero activities &amp; levers'!$C$12="PB",('Activity data'!AW11*EF!$H42*EF!$H60)*NtoN2O*kgtoGg,IF('Net zero activities &amp; levers'!$C$12="MS",('Net zero Activity data'!AW11*EF!$H42*EF!$H60)*NtoN2O*kgtoGg,"ERROR")))</f>
        <v>0.12193226371992194</v>
      </c>
      <c r="AE954" s="93">
        <f>IF('Net zero activities &amp; levers'!$C$12="Off",('Activity data'!AX11*EF!$H42*EF!$H60)*NtoN2O*kgtoGg,IF('Net zero activities &amp; levers'!$C$12="PB",('Activity data'!AX11*EF!$H42*EF!$H60)*NtoN2O*kgtoGg,IF('Net zero activities &amp; levers'!$C$12="MS",('Net zero Activity data'!AX11*EF!$H42*EF!$H60)*NtoN2O*kgtoGg,"ERROR")))</f>
        <v>0.1221198665279965</v>
      </c>
      <c r="AF954" s="93">
        <f>IF('Net zero activities &amp; levers'!$C$12="Off",('Activity data'!AY11*EF!$H42*EF!$H60)*NtoN2O*kgtoGg,IF('Net zero activities &amp; levers'!$C$12="PB",('Activity data'!AY11*EF!$H42*EF!$H60)*NtoN2O*kgtoGg,IF('Net zero activities &amp; levers'!$C$12="MS",('Net zero Activity data'!AY11*EF!$H42*EF!$H60)*NtoN2O*kgtoGg,"ERROR")))</f>
        <v>0.12232417459292337</v>
      </c>
      <c r="AG954" s="93">
        <f>IF('Net zero activities &amp; levers'!$C$12="Off",('Activity data'!AZ11*EF!$H42*EF!$H60)*NtoN2O*kgtoGg,IF('Net zero activities &amp; levers'!$C$12="PB",('Activity data'!AZ11*EF!$H42*EF!$H60)*NtoN2O*kgtoGg,IF('Net zero activities &amp; levers'!$C$12="MS",('Net zero Activity data'!AZ11*EF!$H42*EF!$H60)*NtoN2O*kgtoGg,"ERROR")))</f>
        <v>0.12254753554652481</v>
      </c>
      <c r="AH954" s="93">
        <f>IF('Net zero activities &amp; levers'!$C$12="Off",('Activity data'!BA11*EF!$H42*EF!$H60)*NtoN2O*kgtoGg,IF('Net zero activities &amp; levers'!$C$12="PB",('Activity data'!BA11*EF!$H42*EF!$H60)*NtoN2O*kgtoGg,IF('Net zero activities &amp; levers'!$C$12="MS",('Net zero Activity data'!BA11*EF!$H42*EF!$H60)*NtoN2O*kgtoGg,"ERROR")))</f>
        <v>0.12278276607159908</v>
      </c>
      <c r="AI954" s="93">
        <f>IF('Net zero activities &amp; levers'!$C$12="Off",('Activity data'!BB11*EF!$H42*EF!$H60)*NtoN2O*kgtoGg,IF('Net zero activities &amp; levers'!$C$12="PB",('Activity data'!BB11*EF!$H42*EF!$H60)*NtoN2O*kgtoGg,IF('Net zero activities &amp; levers'!$C$12="MS",('Net zero Activity data'!BB11*EF!$H42*EF!$H60)*NtoN2O*kgtoGg,"ERROR")))</f>
        <v>0.12293256429505116</v>
      </c>
      <c r="AJ954" s="93">
        <f>IF('Net zero activities &amp; levers'!$C$12="Off",('Activity data'!BC11*EF!$H42*EF!$H60)*NtoN2O*kgtoGg,IF('Net zero activities &amp; levers'!$C$12="PB",('Activity data'!BC11*EF!$H42*EF!$H60)*NtoN2O*kgtoGg,IF('Net zero activities &amp; levers'!$C$12="MS",('Net zero Activity data'!BC11*EF!$H42*EF!$H60)*NtoN2O*kgtoGg,"ERROR")))</f>
        <v>0.12309784762939628</v>
      </c>
      <c r="AK954" s="93">
        <f>IF('Net zero activities &amp; levers'!$C$12="Off",('Activity data'!BD11*EF!$H42*EF!$H60)*NtoN2O*kgtoGg,IF('Net zero activities &amp; levers'!$C$12="PB",('Activity data'!BD11*EF!$H42*EF!$H60)*NtoN2O*kgtoGg,IF('Net zero activities &amp; levers'!$C$12="MS",('Net zero Activity data'!BD11*EF!$H42*EF!$H60)*NtoN2O*kgtoGg,"ERROR")))</f>
        <v>0.12327243869311012</v>
      </c>
      <c r="AL954" s="93">
        <f>IF('Net zero activities &amp; levers'!$C$12="Off",('Activity data'!BE11*EF!$H42*EF!$H60)*NtoN2O*kgtoGg,IF('Net zero activities &amp; levers'!$C$12="PB",('Activity data'!BE11*EF!$H42*EF!$H60)*NtoN2O*kgtoGg,IF('Net zero activities &amp; levers'!$C$12="MS",('Net zero Activity data'!BE11*EF!$H42*EF!$H60)*NtoN2O*kgtoGg,"ERROR")))</f>
        <v>0.12345892287223388</v>
      </c>
      <c r="AM954" s="93">
        <f>IF('Net zero activities &amp; levers'!$C$12="Off",('Activity data'!BF11*EF!$H42*EF!$H60)*NtoN2O*kgtoGg,IF('Net zero activities &amp; levers'!$C$12="PB",('Activity data'!BF11*EF!$H42*EF!$H60)*NtoN2O*kgtoGg,IF('Net zero activities &amp; levers'!$C$12="MS",('Net zero Activity data'!BF11*EF!$H42*EF!$H60)*NtoN2O*kgtoGg,"ERROR")))</f>
        <v>0.12365640627209755</v>
      </c>
      <c r="AN954" s="93">
        <f>IF('Net zero activities &amp; levers'!$C$12="Off",('Activity data'!BG11*EF!$H42*EF!$H60)*NtoN2O*kgtoGg,IF('Net zero activities &amp; levers'!$C$12="PB",('Activity data'!BG11*EF!$H42*EF!$H60)*NtoN2O*kgtoGg,IF('Net zero activities &amp; levers'!$C$12="MS",('Net zero Activity data'!BG11*EF!$H42*EF!$H60)*NtoN2O*kgtoGg,"ERROR")))</f>
        <v>0.12377352045527126</v>
      </c>
      <c r="AO954" s="93">
        <f>IF('Net zero activities &amp; levers'!$C$12="Off",('Activity data'!BH11*EF!$H42*EF!$H60)*NtoN2O*kgtoGg,IF('Net zero activities &amp; levers'!$C$12="PB",('Activity data'!BH11*EF!$H42*EF!$H60)*NtoN2O*kgtoGg,IF('Net zero activities &amp; levers'!$C$12="MS",('Net zero Activity data'!BH11*EF!$H42*EF!$H60)*NtoN2O*kgtoGg,"ERROR")))</f>
        <v>0.12389780131163342</v>
      </c>
      <c r="AP954" s="93">
        <f>IF('Net zero activities &amp; levers'!$C$12="Off",('Activity data'!BI11*EF!$H42*EF!$H60)*NtoN2O*kgtoGg,IF('Net zero activities &amp; levers'!$C$12="PB",('Activity data'!BI11*EF!$H42*EF!$H60)*NtoN2O*kgtoGg,IF('Net zero activities &amp; levers'!$C$12="MS",('Net zero Activity data'!BI11*EF!$H42*EF!$H60)*NtoN2O*kgtoGg,"ERROR")))</f>
        <v>0.12403174964714313</v>
      </c>
      <c r="AQ954" s="93">
        <f>IF('Net zero activities &amp; levers'!$C$12="Off",('Activity data'!BJ11*EF!$H42*EF!$H60)*NtoN2O*kgtoGg,IF('Net zero activities &amp; levers'!$C$12="PB",('Activity data'!BJ11*EF!$H42*EF!$H60)*NtoN2O*kgtoGg,IF('Net zero activities &amp; levers'!$C$12="MS",('Net zero Activity data'!BJ11*EF!$H42*EF!$H60)*NtoN2O*kgtoGg,"ERROR")))</f>
        <v>0.124175757711807</v>
      </c>
      <c r="AR954" s="93">
        <f>IF('Net zero activities &amp; levers'!$C$12="Off",('Activity data'!BK11*EF!$H42*EF!$H60)*NtoN2O*kgtoGg,IF('Net zero activities &amp; levers'!$C$12="PB",('Activity data'!BK11*EF!$H42*EF!$H60)*NtoN2O*kgtoGg,IF('Net zero activities &amp; levers'!$C$12="MS",('Net zero Activity data'!BK11*EF!$H42*EF!$H60)*NtoN2O*kgtoGg,"ERROR")))</f>
        <v>0.12432974109192675</v>
      </c>
      <c r="AS954" s="93">
        <f>IF('Net zero activities &amp; levers'!$C$12="Off",('Activity data'!BL11*EF!$H42*EF!$H60)*NtoN2O*kgtoGg,IF('Net zero activities &amp; levers'!$C$12="PB",('Activity data'!BL11*EF!$H42*EF!$H60)*NtoN2O*kgtoGg,IF('Net zero activities &amp; levers'!$C$12="MS",('Net zero Activity data'!BL11*EF!$H42*EF!$H60)*NtoN2O*kgtoGg,"ERROR")))</f>
        <v>0.1243975560937169</v>
      </c>
      <c r="AT954" s="93">
        <f>IF('Net zero activities &amp; levers'!$C$12="Off",('Activity data'!BM11*EF!$H42*EF!$H60)*NtoN2O*kgtoGg,IF('Net zero activities &amp; levers'!$C$12="PB",('Activity data'!BM11*EF!$H42*EF!$H60)*NtoN2O*kgtoGg,IF('Net zero activities &amp; levers'!$C$12="MS",('Net zero Activity data'!BM11*EF!$H42*EF!$H60)*NtoN2O*kgtoGg,"ERROR")))</f>
        <v>0.12443831246581268</v>
      </c>
      <c r="AU954" s="93">
        <f>IF('Net zero activities &amp; levers'!$C$12="Off",('Activity data'!BN11*EF!$H42*EF!$H60)*NtoN2O*kgtoGg,IF('Net zero activities &amp; levers'!$C$12="PB",('Activity data'!BN11*EF!$H42*EF!$H60)*NtoN2O*kgtoGg,IF('Net zero activities &amp; levers'!$C$12="MS",('Net zero Activity data'!BN11*EF!$H42*EF!$H60)*NtoN2O*kgtoGg,"ERROR")))</f>
        <v>0.1244793884861502</v>
      </c>
      <c r="AV954" s="93">
        <f>IF('Net zero activities &amp; levers'!$C$12="Off",('Activity data'!BO11*EF!$H42*EF!$H60)*NtoN2O*kgtoGg,IF('Net zero activities &amp; levers'!$C$12="PB",('Activity data'!BO11*EF!$H42*EF!$H60)*NtoN2O*kgtoGg,IF('Net zero activities &amp; levers'!$C$12="MS",('Net zero Activity data'!BO11*EF!$H42*EF!$H60)*NtoN2O*kgtoGg,"ERROR")))</f>
        <v>0.12452718899099727</v>
      </c>
      <c r="AW954" s="93">
        <f>IF('Net zero activities &amp; levers'!$C$12="Off",('Activity data'!BP11*EF!$H42*EF!$H60)*NtoN2O*kgtoGg,IF('Net zero activities &amp; levers'!$C$12="PB",('Activity data'!BP11*EF!$H42*EF!$H60)*NtoN2O*kgtoGg,IF('Net zero activities &amp; levers'!$C$12="MS",('Net zero Activity data'!BP11*EF!$H42*EF!$H60)*NtoN2O*kgtoGg,"ERROR")))</f>
        <v>0.1245787895431287</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6.3925282681672885E-2</v>
      </c>
      <c r="T955" s="93">
        <f>IF('Net zero activities &amp; levers'!$C$12="Off",('Activity data'!AM12*EF!$H43*EF!$H61)*NtoN2O*kgtoGg,IF('Net zero activities &amp; levers'!$C$12="PB",('Activity data'!AM12*EF!$H43*EF!$H61)*NtoN2O*kgtoGg,IF('Net zero activities &amp; levers'!$C$12="MS",('Net zero Activity data'!AM12*EF!$H43*EF!$H61)*NtoN2O*kgtoGg,"ERROR")))</f>
        <v>6.4021464500194386E-2</v>
      </c>
      <c r="U955" s="93">
        <f>IF('Net zero activities &amp; levers'!$C$12="Off",('Activity data'!AN12*EF!$H43*EF!$H61)*NtoN2O*kgtoGg,IF('Net zero activities &amp; levers'!$C$12="PB",('Activity data'!AN12*EF!$H43*EF!$H61)*NtoN2O*kgtoGg,IF('Net zero activities &amp; levers'!$C$12="MS",('Net zero Activity data'!AN12*EF!$H43*EF!$H61)*NtoN2O*kgtoGg,"ERROR")))</f>
        <v>6.4128384162726051E-2</v>
      </c>
      <c r="V955" s="93">
        <f>IF('Net zero activities &amp; levers'!$C$12="Off",('Activity data'!AO12*EF!$H43*EF!$H61)*NtoN2O*kgtoGg,IF('Net zero activities &amp; levers'!$C$12="PB",('Activity data'!AO12*EF!$H43*EF!$H61)*NtoN2O*kgtoGg,IF('Net zero activities &amp; levers'!$C$12="MS",('Net zero Activity data'!AO12*EF!$H43*EF!$H61)*NtoN2O*kgtoGg,"ERROR")))</f>
        <v>6.4248886696362986E-2</v>
      </c>
      <c r="W955" s="93">
        <f>IF('Net zero activities &amp; levers'!$C$12="Off",('Activity data'!AP12*EF!$H43*EF!$H61)*NtoN2O*kgtoGg,IF('Net zero activities &amp; levers'!$C$12="PB",('Activity data'!AP12*EF!$H43*EF!$H61)*NtoN2O*kgtoGg,IF('Net zero activities &amp; levers'!$C$12="MS",('Net zero Activity data'!AP12*EF!$H43*EF!$H61)*NtoN2O*kgtoGg,"ERROR")))</f>
        <v>6.4384370027076254E-2</v>
      </c>
      <c r="X955" s="93">
        <f>IF('Net zero activities &amp; levers'!$C$12="Off",('Activity data'!AQ12*EF!$H43*EF!$H61)*NtoN2O*kgtoGg,IF('Net zero activities &amp; levers'!$C$12="PB",('Activity data'!AQ12*EF!$H43*EF!$H61)*NtoN2O*kgtoGg,IF('Net zero activities &amp; levers'!$C$12="MS",('Net zero Activity data'!AQ12*EF!$H43*EF!$H61)*NtoN2O*kgtoGg,"ERROR")))</f>
        <v>6.4534507439746425E-2</v>
      </c>
      <c r="Y955" s="93">
        <f>IF('Net zero activities &amp; levers'!$C$12="Off",('Activity data'!AR12*EF!$H43*EF!$H61)*NtoN2O*kgtoGg,IF('Net zero activities &amp; levers'!$C$12="PB",('Activity data'!AR12*EF!$H43*EF!$H61)*NtoN2O*kgtoGg,IF('Net zero activities &amp; levers'!$C$12="MS",('Net zero Activity data'!AR12*EF!$H43*EF!$H61)*NtoN2O*kgtoGg,"ERROR")))</f>
        <v>6.4626815051716205E-2</v>
      </c>
      <c r="Z955" s="93">
        <f>IF('Net zero activities &amp; levers'!$C$12="Off",('Activity data'!AS12*EF!$H43*EF!$H61)*NtoN2O*kgtoGg,IF('Net zero activities &amp; levers'!$C$12="PB",('Activity data'!AS12*EF!$H43*EF!$H61)*NtoN2O*kgtoGg,IF('Net zero activities &amp; levers'!$C$12="MS",('Net zero Activity data'!AS12*EF!$H43*EF!$H61)*NtoN2O*kgtoGg,"ERROR")))</f>
        <v>6.4731531380097587E-2</v>
      </c>
      <c r="AA955" s="93">
        <f>IF('Net zero activities &amp; levers'!$C$12="Off",('Activity data'!AT12*EF!$H43*EF!$H61)*NtoN2O*kgtoGg,IF('Net zero activities &amp; levers'!$C$12="PB",('Activity data'!AT12*EF!$H43*EF!$H61)*NtoN2O*kgtoGg,IF('Net zero activities &amp; levers'!$C$12="MS",('Net zero Activity data'!AT12*EF!$H43*EF!$H61)*NtoN2O*kgtoGg,"ERROR")))</f>
        <v>6.484770950083843E-2</v>
      </c>
      <c r="AB955" s="93">
        <f>IF('Net zero activities &amp; levers'!$C$12="Off",('Activity data'!AU12*EF!$H43*EF!$H61)*NtoN2O*kgtoGg,IF('Net zero activities &amp; levers'!$C$12="PB",('Activity data'!AU12*EF!$H43*EF!$H61)*NtoN2O*kgtoGg,IF('Net zero activities &amp; levers'!$C$12="MS",('Net zero Activity data'!AU12*EF!$H43*EF!$H61)*NtoN2O*kgtoGg,"ERROR")))</f>
        <v>6.4974631720507214E-2</v>
      </c>
      <c r="AC955" s="93">
        <f>IF('Net zero activities &amp; levers'!$C$12="Off",('Activity data'!AV12*EF!$H43*EF!$H61)*NtoN2O*kgtoGg,IF('Net zero activities &amp; levers'!$C$12="PB",('Activity data'!AV12*EF!$H43*EF!$H61)*NtoN2O*kgtoGg,IF('Net zero activities &amp; levers'!$C$12="MS",('Net zero Activity data'!AV12*EF!$H43*EF!$H61)*NtoN2O*kgtoGg,"ERROR")))</f>
        <v>6.511119633909325E-2</v>
      </c>
      <c r="AD955" s="93">
        <f>IF('Net zero activities &amp; levers'!$C$12="Off",('Activity data'!AW12*EF!$H43*EF!$H61)*NtoN2O*kgtoGg,IF('Net zero activities &amp; levers'!$C$12="PB",('Activity data'!AW12*EF!$H43*EF!$H61)*NtoN2O*kgtoGg,IF('Net zero activities &amp; levers'!$C$12="MS",('Net zero Activity data'!AW12*EF!$H43*EF!$H61)*NtoN2O*kgtoGg,"ERROR")))</f>
        <v>6.5202234704100234E-2</v>
      </c>
      <c r="AE955" s="93">
        <f>IF('Net zero activities &amp; levers'!$C$12="Off",('Activity data'!AX12*EF!$H43*EF!$H61)*NtoN2O*kgtoGg,IF('Net zero activities &amp; levers'!$C$12="PB",('Activity data'!AX12*EF!$H43*EF!$H61)*NtoN2O*kgtoGg,IF('Net zero activities &amp; levers'!$C$12="MS",('Net zero Activity data'!AX12*EF!$H43*EF!$H61)*NtoN2O*kgtoGg,"ERROR")))</f>
        <v>6.5302553700484364E-2</v>
      </c>
      <c r="AF955" s="93">
        <f>IF('Net zero activities &amp; levers'!$C$12="Off",('Activity data'!AY12*EF!$H43*EF!$H61)*NtoN2O*kgtoGg,IF('Net zero activities &amp; levers'!$C$12="PB",('Activity data'!AY12*EF!$H43*EF!$H61)*NtoN2O*kgtoGg,IF('Net zero activities &amp; levers'!$C$12="MS",('Net zero Activity data'!AY12*EF!$H43*EF!$H61)*NtoN2O*kgtoGg,"ERROR")))</f>
        <v>6.5411805690030786E-2</v>
      </c>
      <c r="AG955" s="93">
        <f>IF('Net zero activities &amp; levers'!$C$12="Off",('Activity data'!AZ12*EF!$H43*EF!$H61)*NtoN2O*kgtoGg,IF('Net zero activities &amp; levers'!$C$12="PB",('Activity data'!AZ12*EF!$H43*EF!$H61)*NtoN2O*kgtoGg,IF('Net zero activities &amp; levers'!$C$12="MS",('Net zero Activity data'!AZ12*EF!$H43*EF!$H61)*NtoN2O*kgtoGg,"ERROR")))</f>
        <v>6.5531246048768865E-2</v>
      </c>
      <c r="AH955" s="93">
        <f>IF('Net zero activities &amp; levers'!$C$12="Off",('Activity data'!BA12*EF!$H43*EF!$H61)*NtoN2O*kgtoGg,IF('Net zero activities &amp; levers'!$C$12="PB",('Activity data'!BA12*EF!$H43*EF!$H61)*NtoN2O*kgtoGg,IF('Net zero activities &amp; levers'!$C$12="MS",('Net zero Activity data'!BA12*EF!$H43*EF!$H61)*NtoN2O*kgtoGg,"ERROR")))</f>
        <v>6.5657033559289396E-2</v>
      </c>
      <c r="AI955" s="93">
        <f>IF('Net zero activities &amp; levers'!$C$12="Off",('Activity data'!BB12*EF!$H43*EF!$H61)*NtoN2O*kgtoGg,IF('Net zero activities &amp; levers'!$C$12="PB",('Activity data'!BB12*EF!$H43*EF!$H61)*NtoN2O*kgtoGg,IF('Net zero activities &amp; levers'!$C$12="MS",('Net zero Activity data'!BB12*EF!$H43*EF!$H61)*NtoN2O*kgtoGg,"ERROR")))</f>
        <v>6.5737136877523653E-2</v>
      </c>
      <c r="AJ955" s="93">
        <f>IF('Net zero activities &amp; levers'!$C$12="Off",('Activity data'!BC12*EF!$H43*EF!$H61)*NtoN2O*kgtoGg,IF('Net zero activities &amp; levers'!$C$12="PB",('Activity data'!BC12*EF!$H43*EF!$H61)*NtoN2O*kgtoGg,IF('Net zero activities &amp; levers'!$C$12="MS",('Net zero Activity data'!BC12*EF!$H43*EF!$H61)*NtoN2O*kgtoGg,"ERROR")))</f>
        <v>6.5825520726308748E-2</v>
      </c>
      <c r="AK955" s="93">
        <f>IF('Net zero activities &amp; levers'!$C$12="Off",('Activity data'!BD12*EF!$H43*EF!$H61)*NtoN2O*kgtoGg,IF('Net zero activities &amp; levers'!$C$12="PB",('Activity data'!BD12*EF!$H43*EF!$H61)*NtoN2O*kgtoGg,IF('Net zero activities &amp; levers'!$C$12="MS",('Net zero Activity data'!BD12*EF!$H43*EF!$H61)*NtoN2O*kgtoGg,"ERROR")))</f>
        <v>6.5918881803731691E-2</v>
      </c>
      <c r="AL955" s="93">
        <f>IF('Net zero activities &amp; levers'!$C$12="Off",('Activity data'!BE12*EF!$H43*EF!$H61)*NtoN2O*kgtoGg,IF('Net zero activities &amp; levers'!$C$12="PB",('Activity data'!BE12*EF!$H43*EF!$H61)*NtoN2O*kgtoGg,IF('Net zero activities &amp; levers'!$C$12="MS",('Net zero Activity data'!BE12*EF!$H43*EF!$H61)*NtoN2O*kgtoGg,"ERROR")))</f>
        <v>6.6018602622855943E-2</v>
      </c>
      <c r="AM955" s="93">
        <f>IF('Net zero activities &amp; levers'!$C$12="Off",('Activity data'!BF12*EF!$H43*EF!$H61)*NtoN2O*kgtoGg,IF('Net zero activities &amp; levers'!$C$12="PB",('Activity data'!BF12*EF!$H43*EF!$H61)*NtoN2O*kgtoGg,IF('Net zero activities &amp; levers'!$C$12="MS",('Net zero Activity data'!BF12*EF!$H43*EF!$H61)*NtoN2O*kgtoGg,"ERROR")))</f>
        <v>6.6124205181155471E-2</v>
      </c>
      <c r="AN955" s="93">
        <f>IF('Net zero activities &amp; levers'!$C$12="Off",('Activity data'!BG12*EF!$H43*EF!$H61)*NtoN2O*kgtoGg,IF('Net zero activities &amp; levers'!$C$12="PB",('Activity data'!BG12*EF!$H43*EF!$H61)*NtoN2O*kgtoGg,IF('Net zero activities &amp; levers'!$C$12="MS",('Net zero Activity data'!BG12*EF!$H43*EF!$H61)*NtoN2O*kgtoGg,"ERROR")))</f>
        <v>6.6186830988513648E-2</v>
      </c>
      <c r="AO955" s="93">
        <f>IF('Net zero activities &amp; levers'!$C$12="Off",('Activity data'!BH12*EF!$H43*EF!$H61)*NtoN2O*kgtoGg,IF('Net zero activities &amp; levers'!$C$12="PB",('Activity data'!BH12*EF!$H43*EF!$H61)*NtoN2O*kgtoGg,IF('Net zero activities &amp; levers'!$C$12="MS",('Net zero Activity data'!BH12*EF!$H43*EF!$H61)*NtoN2O*kgtoGg,"ERROR")))</f>
        <v>6.6253289113037309E-2</v>
      </c>
      <c r="AP955" s="93">
        <f>IF('Net zero activities &amp; levers'!$C$12="Off",('Activity data'!BI12*EF!$H43*EF!$H61)*NtoN2O*kgtoGg,IF('Net zero activities &amp; levers'!$C$12="PB",('Activity data'!BI12*EF!$H43*EF!$H61)*NtoN2O*kgtoGg,IF('Net zero activities &amp; levers'!$C$12="MS",('Net zero Activity data'!BI12*EF!$H43*EF!$H61)*NtoN2O*kgtoGg,"ERROR")))</f>
        <v>6.6324916839314824E-2</v>
      </c>
      <c r="AQ955" s="93">
        <f>IF('Net zero activities &amp; levers'!$C$12="Off",('Activity data'!BJ12*EF!$H43*EF!$H61)*NtoN2O*kgtoGg,IF('Net zero activities &amp; levers'!$C$12="PB",('Activity data'!BJ12*EF!$H43*EF!$H61)*NtoN2O*kgtoGg,IF('Net zero activities &amp; levers'!$C$12="MS",('Net zero Activity data'!BJ12*EF!$H43*EF!$H61)*NtoN2O*kgtoGg,"ERROR")))</f>
        <v>6.6401923919680902E-2</v>
      </c>
      <c r="AR955" s="93">
        <f>IF('Net zero activities &amp; levers'!$C$12="Off",('Activity data'!BK12*EF!$H43*EF!$H61)*NtoN2O*kgtoGg,IF('Net zero activities &amp; levers'!$C$12="PB",('Activity data'!BK12*EF!$H43*EF!$H61)*NtoN2O*kgtoGg,IF('Net zero activities &amp; levers'!$C$12="MS",('Net zero Activity data'!BK12*EF!$H43*EF!$H61)*NtoN2O*kgtoGg,"ERROR")))</f>
        <v>6.6484265214632673E-2</v>
      </c>
      <c r="AS955" s="93">
        <f>IF('Net zero activities &amp; levers'!$C$12="Off",('Activity data'!BL12*EF!$H43*EF!$H61)*NtoN2O*kgtoGg,IF('Net zero activities &amp; levers'!$C$12="PB",('Activity data'!BL12*EF!$H43*EF!$H61)*NtoN2O*kgtoGg,IF('Net zero activities &amp; levers'!$C$12="MS",('Net zero Activity data'!BL12*EF!$H43*EF!$H61)*NtoN2O*kgtoGg,"ERROR")))</f>
        <v>6.6520528706577167E-2</v>
      </c>
      <c r="AT955" s="93">
        <f>IF('Net zero activities &amp; levers'!$C$12="Off",('Activity data'!BM12*EF!$H43*EF!$H61)*NtoN2O*kgtoGg,IF('Net zero activities &amp; levers'!$C$12="PB",('Activity data'!BM12*EF!$H43*EF!$H61)*NtoN2O*kgtoGg,IF('Net zero activities &amp; levers'!$C$12="MS",('Net zero Activity data'!BM12*EF!$H43*EF!$H61)*NtoN2O*kgtoGg,"ERROR")))</f>
        <v>6.6542322827821215E-2</v>
      </c>
      <c r="AU955" s="93">
        <f>IF('Net zero activities &amp; levers'!$C$12="Off",('Activity data'!BN12*EF!$H43*EF!$H61)*NtoN2O*kgtoGg,IF('Net zero activities &amp; levers'!$C$12="PB",('Activity data'!BN12*EF!$H43*EF!$H61)*NtoN2O*kgtoGg,IF('Net zero activities &amp; levers'!$C$12="MS",('Net zero Activity data'!BN12*EF!$H43*EF!$H61)*NtoN2O*kgtoGg,"ERROR")))</f>
        <v>6.6564287878227477E-2</v>
      </c>
      <c r="AV955" s="93">
        <f>IF('Net zero activities &amp; levers'!$C$12="Off",('Activity data'!BO12*EF!$H43*EF!$H61)*NtoN2O*kgtoGg,IF('Net zero activities &amp; levers'!$C$12="PB",('Activity data'!BO12*EF!$H43*EF!$H61)*NtoN2O*kgtoGg,IF('Net zero activities &amp; levers'!$C$12="MS",('Net zero Activity data'!BO12*EF!$H43*EF!$H61)*NtoN2O*kgtoGg,"ERROR")))</f>
        <v>6.6589848789186806E-2</v>
      </c>
      <c r="AW955" s="93">
        <f>IF('Net zero activities &amp; levers'!$C$12="Off",('Activity data'!BP12*EF!$H43*EF!$H61)*NtoN2O*kgtoGg,IF('Net zero activities &amp; levers'!$C$12="PB",('Activity data'!BP12*EF!$H43*EF!$H61)*NtoN2O*kgtoGg,IF('Net zero activities &amp; levers'!$C$12="MS",('Net zero Activity data'!BP12*EF!$H43*EF!$H61)*NtoN2O*kgtoGg,"ERROR")))</f>
        <v>6.6617441742916117E-2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1.4486129996083083E-2</v>
      </c>
      <c r="L956" s="27">
        <f t="shared" si="337"/>
        <v>1.452378694169551E-2</v>
      </c>
      <c r="M956" s="27">
        <f t="shared" si="337"/>
        <v>1.4575733367418305E-2</v>
      </c>
      <c r="N956" s="27">
        <f t="shared" si="337"/>
        <v>1.4639017833045652E-2</v>
      </c>
      <c r="O956" s="27">
        <f t="shared" si="337"/>
        <v>1.4713550078172181E-2</v>
      </c>
      <c r="P956" s="27">
        <f t="shared" si="337"/>
        <v>1.4798876460462532E-2</v>
      </c>
      <c r="Q956" s="27">
        <f t="shared" si="337"/>
        <v>1.4890706011157254E-2</v>
      </c>
      <c r="R956" s="27">
        <f t="shared" si="337"/>
        <v>1.4988675221399694E-2</v>
      </c>
      <c r="S956" s="27">
        <f t="shared" si="337"/>
        <v>1.5077522192544317E-2</v>
      </c>
      <c r="T956" s="27">
        <f t="shared" si="337"/>
        <v>1.512092047903143E-2</v>
      </c>
      <c r="U956" s="27">
        <f t="shared" si="337"/>
        <v>1.5166907233408305E-2</v>
      </c>
      <c r="V956" s="27">
        <f t="shared" si="337"/>
        <v>1.5216572085594985E-2</v>
      </c>
      <c r="W956" s="27">
        <f t="shared" si="337"/>
        <v>1.5270470246664917E-2</v>
      </c>
      <c r="X956" s="27">
        <f t="shared" si="337"/>
        <v>1.5328532701029456E-2</v>
      </c>
      <c r="Y956" s="27">
        <f t="shared" si="337"/>
        <v>1.5365202172762825E-2</v>
      </c>
      <c r="Z956" s="27">
        <f t="shared" si="337"/>
        <v>1.5405433024200575E-2</v>
      </c>
      <c r="AA956" s="27">
        <f t="shared" ref="L956:AW959" si="338">AA1419</f>
        <v>1.544892154445829E-2</v>
      </c>
      <c r="AB956" s="27">
        <f t="shared" si="338"/>
        <v>1.5495442671566231E-2</v>
      </c>
      <c r="AC956" s="27">
        <f t="shared" si="338"/>
        <v>1.5544634955286424E-2</v>
      </c>
      <c r="AD956" s="27">
        <f t="shared" si="338"/>
        <v>1.5577248144482508E-2</v>
      </c>
      <c r="AE956" s="27">
        <f t="shared" si="338"/>
        <v>1.5612527634225128E-2</v>
      </c>
      <c r="AF956" s="27">
        <f t="shared" si="338"/>
        <v>1.5650367913370627E-2</v>
      </c>
      <c r="AG956" s="27">
        <f t="shared" si="338"/>
        <v>1.5691218739742961E-2</v>
      </c>
      <c r="AH956" s="27">
        <f t="shared" si="338"/>
        <v>1.5733757991980537E-2</v>
      </c>
      <c r="AI956" s="27">
        <f t="shared" si="338"/>
        <v>1.5760001504124706E-2</v>
      </c>
      <c r="AJ956" s="27">
        <f t="shared" si="338"/>
        <v>1.5788696702721563E-2</v>
      </c>
      <c r="AK956" s="27">
        <f t="shared" si="338"/>
        <v>1.5818711363536485E-2</v>
      </c>
      <c r="AL956" s="27">
        <f t="shared" si="338"/>
        <v>1.585053234247372E-2</v>
      </c>
      <c r="AM956" s="27">
        <f t="shared" si="338"/>
        <v>1.5884002909389034E-2</v>
      </c>
      <c r="AN956" s="27">
        <f t="shared" si="338"/>
        <v>1.5902381704405964E-2</v>
      </c>
      <c r="AO956" s="27">
        <f t="shared" si="338"/>
        <v>1.5921780591527525E-2</v>
      </c>
      <c r="AP956" s="27">
        <f t="shared" si="338"/>
        <v>1.5942664089767793E-2</v>
      </c>
      <c r="AQ956" s="27">
        <f t="shared" si="338"/>
        <v>1.5965108266139179E-2</v>
      </c>
      <c r="AR956" s="27">
        <f t="shared" si="338"/>
        <v>1.5989101247110622E-2</v>
      </c>
      <c r="AS956" s="27">
        <f t="shared" si="338"/>
        <v>1.5997171097699662E-2</v>
      </c>
      <c r="AT956" s="27">
        <f t="shared" si="338"/>
        <v>1.6000132033753247E-2</v>
      </c>
      <c r="AU956" s="27">
        <f t="shared" si="338"/>
        <v>1.6002977464491905E-2</v>
      </c>
      <c r="AV956" s="27">
        <f t="shared" si="338"/>
        <v>1.6006874225162619E-2</v>
      </c>
      <c r="AW956" s="27">
        <f t="shared" si="338"/>
        <v>1.6011296478644882E-2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0.11514293539628435</v>
      </c>
      <c r="M957" s="27">
        <f t="shared" si="338"/>
        <v>0.11555476076697306</v>
      </c>
      <c r="N957" s="27">
        <f t="shared" si="338"/>
        <v>0.11605647283191661</v>
      </c>
      <c r="O957" s="27">
        <f t="shared" si="338"/>
        <v>0.1166473560168597</v>
      </c>
      <c r="P957" s="27">
        <f t="shared" si="338"/>
        <v>0.11732381389682567</v>
      </c>
      <c r="Q957" s="27">
        <f t="shared" si="338"/>
        <v>0.11805182815822723</v>
      </c>
      <c r="R957" s="27">
        <f t="shared" si="338"/>
        <v>0.11882851694408274</v>
      </c>
      <c r="S957" s="27">
        <f t="shared" si="338"/>
        <v>0.11953288565313427</v>
      </c>
      <c r="T957" s="27">
        <f t="shared" si="338"/>
        <v>0.11987694234560399</v>
      </c>
      <c r="U957" s="27">
        <f t="shared" si="338"/>
        <v>0.120241520117886</v>
      </c>
      <c r="V957" s="27">
        <f t="shared" si="338"/>
        <v>0.12063525743238622</v>
      </c>
      <c r="W957" s="27">
        <f t="shared" si="338"/>
        <v>0.12106255593951576</v>
      </c>
      <c r="X957" s="27">
        <f t="shared" si="338"/>
        <v>0.12152286849151642</v>
      </c>
      <c r="Y957" s="27">
        <f t="shared" si="338"/>
        <v>0.12181357990388846</v>
      </c>
      <c r="Z957" s="27">
        <f t="shared" si="338"/>
        <v>0.12213252553057868</v>
      </c>
      <c r="AA957" s="27">
        <f t="shared" si="338"/>
        <v>0.12247729758614632</v>
      </c>
      <c r="AB957" s="27">
        <f t="shared" si="338"/>
        <v>0.12284611180482462</v>
      </c>
      <c r="AC957" s="27">
        <f t="shared" si="338"/>
        <v>0.12323610265012742</v>
      </c>
      <c r="AD957" s="27">
        <f t="shared" si="338"/>
        <v>0.1234946563146604</v>
      </c>
      <c r="AE957" s="27">
        <f t="shared" si="338"/>
        <v>0.1237743481074797</v>
      </c>
      <c r="AF957" s="27">
        <f t="shared" si="338"/>
        <v>0.12407434154820687</v>
      </c>
      <c r="AG957" s="27">
        <f t="shared" si="338"/>
        <v>0.12439820226585285</v>
      </c>
      <c r="AH957" s="27">
        <f t="shared" si="338"/>
        <v>0.12473544863223512</v>
      </c>
      <c r="AI957" s="27">
        <f t="shared" si="338"/>
        <v>0.12494350421963241</v>
      </c>
      <c r="AJ957" s="27">
        <f t="shared" si="338"/>
        <v>0.12517099649912439</v>
      </c>
      <c r="AK957" s="27">
        <f t="shared" si="338"/>
        <v>0.12540894932541047</v>
      </c>
      <c r="AL957" s="27">
        <f t="shared" si="338"/>
        <v>0.12566122243687414</v>
      </c>
      <c r="AM957" s="27">
        <f t="shared" si="338"/>
        <v>0.12592657329471016</v>
      </c>
      <c r="AN957" s="27">
        <f t="shared" si="338"/>
        <v>0.12607227829684156</v>
      </c>
      <c r="AO957" s="27">
        <f t="shared" si="338"/>
        <v>0.12622607047346635</v>
      </c>
      <c r="AP957" s="27">
        <f t="shared" si="338"/>
        <v>0.12639163247863622</v>
      </c>
      <c r="AQ957" s="27">
        <f t="shared" si="338"/>
        <v>0.12656956736299715</v>
      </c>
      <c r="AR957" s="27">
        <f t="shared" si="338"/>
        <v>0.12675978099454174</v>
      </c>
      <c r="AS957" s="27">
        <f t="shared" si="338"/>
        <v>0.12682375785462383</v>
      </c>
      <c r="AT957" s="27">
        <f t="shared" si="338"/>
        <v>0.12684723181978866</v>
      </c>
      <c r="AU957" s="27">
        <f t="shared" si="338"/>
        <v>0.1268697900719189</v>
      </c>
      <c r="AV957" s="27">
        <f t="shared" si="338"/>
        <v>0.12690068314849484</v>
      </c>
      <c r="AW957" s="27">
        <f t="shared" si="338"/>
        <v>0.12693574227247248</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9.6937181363551561E-2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9.4636150647850498E-2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9.2641437622218339E-2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7.9353205696762089E-2</v>
      </c>
      <c r="T960" s="93">
        <f>IF('Net zero activities &amp; levers'!$C$12="Off",('Activity data'!AM17*EF!$H48*EF!$H66)*NtoN2O*kgtoGg,IF('Net zero activities &amp; levers'!$C$12="PB",('Activity data'!AM17*EF!$H48*EF!$H66)*NtoN2O*kgtoGg,IF('Net zero activities &amp; levers'!$C$12="MS",('Net zero Activity data'!AM17*EF!$H48*EF!$H66)*NtoN2O*kgtoGg,"ERROR")))</f>
        <v>8.0356692472967006E-2</v>
      </c>
      <c r="U960" s="93">
        <f>IF('Net zero activities &amp; levers'!$C$12="Off",('Activity data'!AN17*EF!$H48*EF!$H66)*NtoN2O*kgtoGg,IF('Net zero activities &amp; levers'!$C$12="PB",('Activity data'!AN17*EF!$H48*EF!$H66)*NtoN2O*kgtoGg,IF('Net zero activities &amp; levers'!$C$12="MS",('Net zero Activity data'!AN17*EF!$H48*EF!$H66)*NtoN2O*kgtoGg,"ERROR")))</f>
        <v>8.0228767846233631E-2</v>
      </c>
      <c r="V960" s="93">
        <f>IF('Net zero activities &amp; levers'!$C$12="Off",('Activity data'!AO17*EF!$H48*EF!$H66)*NtoN2O*kgtoGg,IF('Net zero activities &amp; levers'!$C$12="PB",('Activity data'!AO17*EF!$H48*EF!$H66)*NtoN2O*kgtoGg,IF('Net zero activities &amp; levers'!$C$12="MS",('Net zero Activity data'!AO17*EF!$H48*EF!$H66)*NtoN2O*kgtoGg,"ERROR")))</f>
        <v>7.9832176935397237E-2</v>
      </c>
      <c r="W960" s="93">
        <f>IF('Net zero activities &amp; levers'!$C$12="Off",('Activity data'!AP17*EF!$H48*EF!$H66)*NtoN2O*kgtoGg,IF('Net zero activities &amp; levers'!$C$12="PB",('Activity data'!AP17*EF!$H48*EF!$H66)*NtoN2O*kgtoGg,IF('Net zero activities &amp; levers'!$C$12="MS",('Net zero Activity data'!AP17*EF!$H48*EF!$H66)*NtoN2O*kgtoGg,"ERROR")))</f>
        <v>7.9647338204740986E-2</v>
      </c>
      <c r="X960" s="93">
        <f>IF('Net zero activities &amp; levers'!$C$12="Off",('Activity data'!AQ17*EF!$H48*EF!$H66)*NtoN2O*kgtoGg,IF('Net zero activities &amp; levers'!$C$12="PB",('Activity data'!AQ17*EF!$H48*EF!$H66)*NtoN2O*kgtoGg,IF('Net zero activities &amp; levers'!$C$12="MS",('Net zero Activity data'!AQ17*EF!$H48*EF!$H66)*NtoN2O*kgtoGg,"ERROR")))</f>
        <v>7.974842596464872E-2</v>
      </c>
      <c r="Y960" s="93">
        <f>IF('Net zero activities &amp; levers'!$C$12="Off",('Activity data'!AR17*EF!$H48*EF!$H66)*NtoN2O*kgtoGg,IF('Net zero activities &amp; levers'!$C$12="PB",('Activity data'!AR17*EF!$H48*EF!$H66)*NtoN2O*kgtoGg,IF('Net zero activities &amp; levers'!$C$12="MS",('Net zero Activity data'!AR17*EF!$H48*EF!$H66)*NtoN2O*kgtoGg,"ERROR")))</f>
        <v>8.0001308880884886E-2</v>
      </c>
      <c r="Z960" s="93">
        <f>IF('Net zero activities &amp; levers'!$C$12="Off",('Activity data'!AS17*EF!$H48*EF!$H66)*NtoN2O*kgtoGg,IF('Net zero activities &amp; levers'!$C$12="PB",('Activity data'!AS17*EF!$H48*EF!$H66)*NtoN2O*kgtoGg,IF('Net zero activities &amp; levers'!$C$12="MS",('Net zero Activity data'!AS17*EF!$H48*EF!$H66)*NtoN2O*kgtoGg,"ERROR")))</f>
        <v>8.0472384991771742E-2</v>
      </c>
      <c r="AA960" s="93">
        <f>IF('Net zero activities &amp; levers'!$C$12="Off",('Activity data'!AT17*EF!$H48*EF!$H66)*NtoN2O*kgtoGg,IF('Net zero activities &amp; levers'!$C$12="PB",('Activity data'!AT17*EF!$H48*EF!$H66)*NtoN2O*kgtoGg,IF('Net zero activities &amp; levers'!$C$12="MS",('Net zero Activity data'!AT17*EF!$H48*EF!$H66)*NtoN2O*kgtoGg,"ERROR")))</f>
        <v>8.1073890026101325E-2</v>
      </c>
      <c r="AB960" s="93">
        <f>IF('Net zero activities &amp; levers'!$C$12="Off",('Activity data'!AU17*EF!$H48*EF!$H66)*NtoN2O*kgtoGg,IF('Net zero activities &amp; levers'!$C$12="PB",('Activity data'!AU17*EF!$H48*EF!$H66)*NtoN2O*kgtoGg,IF('Net zero activities &amp; levers'!$C$12="MS",('Net zero Activity data'!AU17*EF!$H48*EF!$H66)*NtoN2O*kgtoGg,"ERROR")))</f>
        <v>8.1756694422335546E-2</v>
      </c>
      <c r="AC960" s="93">
        <f>IF('Net zero activities &amp; levers'!$C$12="Off",('Activity data'!AV17*EF!$H48*EF!$H66)*NtoN2O*kgtoGg,IF('Net zero activities &amp; levers'!$C$12="PB",('Activity data'!AV17*EF!$H48*EF!$H66)*NtoN2O*kgtoGg,IF('Net zero activities &amp; levers'!$C$12="MS",('Net zero Activity data'!AV17*EF!$H48*EF!$H66)*NtoN2O*kgtoGg,"ERROR")))</f>
        <v>8.2391925126717711E-2</v>
      </c>
      <c r="AD960" s="93">
        <f>IF('Net zero activities &amp; levers'!$C$12="Off",('Activity data'!AW17*EF!$H48*EF!$H66)*NtoN2O*kgtoGg,IF('Net zero activities &amp; levers'!$C$12="PB",('Activity data'!AW17*EF!$H48*EF!$H66)*NtoN2O*kgtoGg,IF('Net zero activities &amp; levers'!$C$12="MS",('Net zero Activity data'!AW17*EF!$H48*EF!$H66)*NtoN2O*kgtoGg,"ERROR")))</f>
        <v>8.3487127289027893E-2</v>
      </c>
      <c r="AE960" s="93">
        <f>IF('Net zero activities &amp; levers'!$C$12="Off",('Activity data'!AX17*EF!$H48*EF!$H66)*NtoN2O*kgtoGg,IF('Net zero activities &amp; levers'!$C$12="PB",('Activity data'!AX17*EF!$H48*EF!$H66)*NtoN2O*kgtoGg,IF('Net zero activities &amp; levers'!$C$12="MS",('Net zero Activity data'!AX17*EF!$H48*EF!$H66)*NtoN2O*kgtoGg,"ERROR")))</f>
        <v>8.4697547365748915E-2</v>
      </c>
      <c r="AF960" s="93">
        <f>IF('Net zero activities &amp; levers'!$C$12="Off",('Activity data'!AY17*EF!$H48*EF!$H66)*NtoN2O*kgtoGg,IF('Net zero activities &amp; levers'!$C$12="PB",('Activity data'!AY17*EF!$H48*EF!$H66)*NtoN2O*kgtoGg,IF('Net zero activities &amp; levers'!$C$12="MS",('Net zero Activity data'!AY17*EF!$H48*EF!$H66)*NtoN2O*kgtoGg,"ERROR")))</f>
        <v>8.6018207587983245E-2</v>
      </c>
      <c r="AG960" s="93">
        <f>IF('Net zero activities &amp; levers'!$C$12="Off",('Activity data'!AZ17*EF!$H48*EF!$H66)*NtoN2O*kgtoGg,IF('Net zero activities &amp; levers'!$C$12="PB",('Activity data'!AZ17*EF!$H48*EF!$H66)*NtoN2O*kgtoGg,IF('Net zero activities &amp; levers'!$C$12="MS",('Net zero Activity data'!AZ17*EF!$H48*EF!$H66)*NtoN2O*kgtoGg,"ERROR")))</f>
        <v>8.7725928794980826E-2</v>
      </c>
      <c r="AH960" s="93">
        <f>IF('Net zero activities &amp; levers'!$C$12="Off",('Activity data'!BA17*EF!$H48*EF!$H66)*NtoN2O*kgtoGg,IF('Net zero activities &amp; levers'!$C$12="PB",('Activity data'!BA17*EF!$H48*EF!$H66)*NtoN2O*kgtoGg,IF('Net zero activities &amp; levers'!$C$12="MS",('Net zero Activity data'!BA17*EF!$H48*EF!$H66)*NtoN2O*kgtoGg,"ERROR")))</f>
        <v>8.9176127106207703E-2</v>
      </c>
      <c r="AI960" s="93">
        <f>IF('Net zero activities &amp; levers'!$C$12="Off",('Activity data'!BB17*EF!$H48*EF!$H66)*NtoN2O*kgtoGg,IF('Net zero activities &amp; levers'!$C$12="PB",('Activity data'!BB17*EF!$H48*EF!$H66)*NtoN2O*kgtoGg,IF('Net zero activities &amp; levers'!$C$12="MS",('Net zero Activity data'!BB17*EF!$H48*EF!$H66)*NtoN2O*kgtoGg,"ERROR")))</f>
        <v>9.0813571882765731E-2</v>
      </c>
      <c r="AJ960" s="93">
        <f>IF('Net zero activities &amp; levers'!$C$12="Off",('Activity data'!BC17*EF!$H48*EF!$H66)*NtoN2O*kgtoGg,IF('Net zero activities &amp; levers'!$C$12="PB",('Activity data'!BC17*EF!$H48*EF!$H66)*NtoN2O*kgtoGg,IF('Net zero activities &amp; levers'!$C$12="MS",('Net zero Activity data'!BC17*EF!$H48*EF!$H66)*NtoN2O*kgtoGg,"ERROR")))</f>
        <v>9.2693142680388863E-2</v>
      </c>
      <c r="AK960" s="93">
        <f>IF('Net zero activities &amp; levers'!$C$12="Off",('Activity data'!BD17*EF!$H48*EF!$H66)*NtoN2O*kgtoGg,IF('Net zero activities &amp; levers'!$C$12="PB",('Activity data'!BD17*EF!$H48*EF!$H66)*NtoN2O*kgtoGg,IF('Net zero activities &amp; levers'!$C$12="MS",('Net zero Activity data'!BD17*EF!$H48*EF!$H66)*NtoN2O*kgtoGg,"ERROR")))</f>
        <v>9.4286319813920341E-2</v>
      </c>
      <c r="AL960" s="93">
        <f>IF('Net zero activities &amp; levers'!$C$12="Off",('Activity data'!BE17*EF!$H48*EF!$H66)*NtoN2O*kgtoGg,IF('Net zero activities &amp; levers'!$C$12="PB",('Activity data'!BE17*EF!$H48*EF!$H66)*NtoN2O*kgtoGg,IF('Net zero activities &amp; levers'!$C$12="MS",('Net zero Activity data'!BE17*EF!$H48*EF!$H66)*NtoN2O*kgtoGg,"ERROR")))</f>
        <v>9.58713326962079E-2</v>
      </c>
      <c r="AM960" s="93">
        <f>IF('Net zero activities &amp; levers'!$C$12="Off",('Activity data'!BF17*EF!$H48*EF!$H66)*NtoN2O*kgtoGg,IF('Net zero activities &amp; levers'!$C$12="PB",('Activity data'!BF17*EF!$H48*EF!$H66)*NtoN2O*kgtoGg,IF('Net zero activities &amp; levers'!$C$12="MS",('Net zero Activity data'!BF17*EF!$H48*EF!$H66)*NtoN2O*kgtoGg,"ERROR")))</f>
        <v>9.7402719427874526E-2</v>
      </c>
      <c r="AN960" s="93">
        <f>IF('Net zero activities &amp; levers'!$C$12="Off",('Activity data'!BG17*EF!$H48*EF!$H66)*NtoN2O*kgtoGg,IF('Net zero activities &amp; levers'!$C$12="PB",('Activity data'!BG17*EF!$H48*EF!$H66)*NtoN2O*kgtoGg,IF('Net zero activities &amp; levers'!$C$12="MS",('Net zero Activity data'!BG17*EF!$H48*EF!$H66)*NtoN2O*kgtoGg,"ERROR")))</f>
        <v>9.9181564704813874E-2</v>
      </c>
      <c r="AO960" s="93">
        <f>IF('Net zero activities &amp; levers'!$C$12="Off",('Activity data'!BH17*EF!$H48*EF!$H66)*NtoN2O*kgtoGg,IF('Net zero activities &amp; levers'!$C$12="PB",('Activity data'!BH17*EF!$H48*EF!$H66)*NtoN2O*kgtoGg,IF('Net zero activities &amp; levers'!$C$12="MS",('Net zero Activity data'!BH17*EF!$H48*EF!$H66)*NtoN2O*kgtoGg,"ERROR")))</f>
        <v>0.10068311294437447</v>
      </c>
      <c r="AP960" s="93">
        <f>IF('Net zero activities &amp; levers'!$C$12="Off",('Activity data'!BI17*EF!$H48*EF!$H66)*NtoN2O*kgtoGg,IF('Net zero activities &amp; levers'!$C$12="PB",('Activity data'!BI17*EF!$H48*EF!$H66)*NtoN2O*kgtoGg,IF('Net zero activities &amp; levers'!$C$12="MS",('Net zero Activity data'!BI17*EF!$H48*EF!$H66)*NtoN2O*kgtoGg,"ERROR")))</f>
        <v>0.10215487002756386</v>
      </c>
      <c r="AQ960" s="93">
        <f>IF('Net zero activities &amp; levers'!$C$12="Off",('Activity data'!BJ17*EF!$H48*EF!$H66)*NtoN2O*kgtoGg,IF('Net zero activities &amp; levers'!$C$12="PB",('Activity data'!BJ17*EF!$H48*EF!$H66)*NtoN2O*kgtoGg,IF('Net zero activities &amp; levers'!$C$12="MS",('Net zero Activity data'!BJ17*EF!$H48*EF!$H66)*NtoN2O*kgtoGg,"ERROR")))</f>
        <v>0.10365418664007356</v>
      </c>
      <c r="AR960" s="93">
        <f>IF('Net zero activities &amp; levers'!$C$12="Off",('Activity data'!BK17*EF!$H48*EF!$H66)*NtoN2O*kgtoGg,IF('Net zero activities &amp; levers'!$C$12="PB",('Activity data'!BK17*EF!$H48*EF!$H66)*NtoN2O*kgtoGg,IF('Net zero activities &amp; levers'!$C$12="MS",('Net zero Activity data'!BK17*EF!$H48*EF!$H66)*NtoN2O*kgtoGg,"ERROR")))</f>
        <v>0.10519456033241363</v>
      </c>
      <c r="AS960" s="93">
        <f>IF('Net zero activities &amp; levers'!$C$12="Off",('Activity data'!BL17*EF!$H48*EF!$H66)*NtoN2O*kgtoGg,IF('Net zero activities &amp; levers'!$C$12="PB",('Activity data'!BL17*EF!$H48*EF!$H66)*NtoN2O*kgtoGg,IF('Net zero activities &amp; levers'!$C$12="MS",('Net zero Activity data'!BL17*EF!$H48*EF!$H66)*NtoN2O*kgtoGg,"ERROR")))</f>
        <v>0.10673651946015122</v>
      </c>
      <c r="AT960" s="93">
        <f>IF('Net zero activities &amp; levers'!$C$12="Off",('Activity data'!BM17*EF!$H48*EF!$H66)*NtoN2O*kgtoGg,IF('Net zero activities &amp; levers'!$C$12="PB",('Activity data'!BM17*EF!$H48*EF!$H66)*NtoN2O*kgtoGg,IF('Net zero activities &amp; levers'!$C$12="MS",('Net zero Activity data'!BM17*EF!$H48*EF!$H66)*NtoN2O*kgtoGg,"ERROR")))</f>
        <v>0.10547109714232736</v>
      </c>
      <c r="AU960" s="93">
        <f>IF('Net zero activities &amp; levers'!$C$12="Off",('Activity data'!BN17*EF!$H48*EF!$H66)*NtoN2O*kgtoGg,IF('Net zero activities &amp; levers'!$C$12="PB",('Activity data'!BN17*EF!$H48*EF!$H66)*NtoN2O*kgtoGg,IF('Net zero activities &amp; levers'!$C$12="MS",('Net zero Activity data'!BN17*EF!$H48*EF!$H66)*NtoN2O*kgtoGg,"ERROR")))</f>
        <v>0.10366718196947174</v>
      </c>
      <c r="AV960" s="93">
        <f>IF('Net zero activities &amp; levers'!$C$12="Off",('Activity data'!BO17*EF!$H48*EF!$H66)*NtoN2O*kgtoGg,IF('Net zero activities &amp; levers'!$C$12="PB",('Activity data'!BO17*EF!$H48*EF!$H66)*NtoN2O*kgtoGg,IF('Net zero activities &amp; levers'!$C$12="MS",('Net zero Activity data'!BO17*EF!$H48*EF!$H66)*NtoN2O*kgtoGg,"ERROR")))</f>
        <v>0.1018569165910521</v>
      </c>
      <c r="AW960" s="93">
        <f>IF('Net zero activities &amp; levers'!$C$12="Off",('Activity data'!BP17*EF!$H48*EF!$H66)*NtoN2O*kgtoGg,IF('Net zero activities &amp; levers'!$C$12="PB",('Activity data'!BP17*EF!$H48*EF!$H66)*NtoN2O*kgtoGg,IF('Net zero activities &amp; levers'!$C$12="MS",('Net zero Activity data'!BP17*EF!$H48*EF!$H66)*NtoN2O*kgtoGg,"ERROR")))</f>
        <v>9.9837597692061242E-2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3.7923788015899976E-2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3.7023578211438576E-2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3.1044580716039234E-2</v>
      </c>
      <c r="T961" s="93">
        <f>IF('Net zero activities &amp; levers'!$C$12="Off",('Activity data'!AM18*EF!$H49*EF!$H67)*NtoN2O*kgtoGg,IF('Net zero activities &amp; levers'!$C$12="PB",('Activity data'!AM18*EF!$H49*EF!$H67)*NtoN2O*kgtoGg,IF('Net zero activities &amp; levers'!$C$12="MS",('Net zero Activity data'!AM18*EF!$H49*EF!$H67)*NtoN2O*kgtoGg,"ERROR")))</f>
        <v>3.1437165060273782E-2</v>
      </c>
      <c r="U961" s="93">
        <f>IF('Net zero activities &amp; levers'!$C$12="Off",('Activity data'!AN18*EF!$H49*EF!$H67)*NtoN2O*kgtoGg,IF('Net zero activities &amp; levers'!$C$12="PB",('Activity data'!AN18*EF!$H49*EF!$H67)*NtoN2O*kgtoGg,IF('Net zero activities &amp; levers'!$C$12="MS",('Net zero Activity data'!AN18*EF!$H49*EF!$H67)*NtoN2O*kgtoGg,"ERROR")))</f>
        <v>3.1387118356232993E-2</v>
      </c>
      <c r="V961" s="93">
        <f>IF('Net zero activities &amp; levers'!$C$12="Off",('Activity data'!AO18*EF!$H49*EF!$H67)*NtoN2O*kgtoGg,IF('Net zero activities &amp; levers'!$C$12="PB",('Activity data'!AO18*EF!$H49*EF!$H67)*NtoN2O*kgtoGg,IF('Net zero activities &amp; levers'!$C$12="MS",('Net zero Activity data'!AO18*EF!$H49*EF!$H67)*NtoN2O*kgtoGg,"ERROR")))</f>
        <v>3.1231963962222026E-2</v>
      </c>
      <c r="W961" s="93">
        <f>IF('Net zero activities &amp; levers'!$C$12="Off",('Activity data'!AP18*EF!$H49*EF!$H67)*NtoN2O*kgtoGg,IF('Net zero activities &amp; levers'!$C$12="PB",('Activity data'!AP18*EF!$H49*EF!$H67)*NtoN2O*kgtoGg,IF('Net zero activities &amp; levers'!$C$12="MS",('Net zero Activity data'!AP18*EF!$H49*EF!$H67)*NtoN2O*kgtoGg,"ERROR")))</f>
        <v>3.1159651308398865E-2</v>
      </c>
      <c r="X961" s="93">
        <f>IF('Net zero activities &amp; levers'!$C$12="Off",('Activity data'!AQ18*EF!$H49*EF!$H67)*NtoN2O*kgtoGg,IF('Net zero activities &amp; levers'!$C$12="PB",('Activity data'!AQ18*EF!$H49*EF!$H67)*NtoN2O*kgtoGg,IF('Net zero activities &amp; levers'!$C$12="MS",('Net zero Activity data'!AQ18*EF!$H49*EF!$H67)*NtoN2O*kgtoGg,"ERROR")))</f>
        <v>3.1199198886777135E-2</v>
      </c>
      <c r="Y961" s="93">
        <f>IF('Net zero activities &amp; levers'!$C$12="Off",('Activity data'!AR18*EF!$H49*EF!$H67)*NtoN2O*kgtoGg,IF('Net zero activities &amp; levers'!$C$12="PB",('Activity data'!AR18*EF!$H49*EF!$H67)*NtoN2O*kgtoGg,IF('Net zero activities &amp; levers'!$C$12="MS",('Net zero Activity data'!AR18*EF!$H49*EF!$H67)*NtoN2O*kgtoGg,"ERROR")))</f>
        <v>3.12981318036753E-2</v>
      </c>
      <c r="Z961" s="93">
        <f>IF('Net zero activities &amp; levers'!$C$12="Off",('Activity data'!AS18*EF!$H49*EF!$H67)*NtoN2O*kgtoGg,IF('Net zero activities &amp; levers'!$C$12="PB",('Activity data'!AS18*EF!$H49*EF!$H67)*NtoN2O*kgtoGg,IF('Net zero activities &amp; levers'!$C$12="MS",('Net zero Activity data'!AS18*EF!$H49*EF!$H67)*NtoN2O*kgtoGg,"ERROR")))</f>
        <v>3.1482426316031993E-2</v>
      </c>
      <c r="AA961" s="93">
        <f>IF('Net zero activities &amp; levers'!$C$12="Off",('Activity data'!AT18*EF!$H49*EF!$H67)*NtoN2O*kgtoGg,IF('Net zero activities &amp; levers'!$C$12="PB",('Activity data'!AT18*EF!$H49*EF!$H67)*NtoN2O*kgtoGg,IF('Net zero activities &amp; levers'!$C$12="MS",('Net zero Activity data'!AT18*EF!$H49*EF!$H67)*NtoN2O*kgtoGg,"ERROR")))</f>
        <v>3.1717747264006134E-2</v>
      </c>
      <c r="AB961" s="93">
        <f>IF('Net zero activities &amp; levers'!$C$12="Off",('Activity data'!AU18*EF!$H49*EF!$H67)*NtoN2O*kgtoGg,IF('Net zero activities &amp; levers'!$C$12="PB",('Activity data'!AU18*EF!$H49*EF!$H67)*NtoN2O*kgtoGg,IF('Net zero activities &amp; levers'!$C$12="MS",('Net zero Activity data'!AU18*EF!$H49*EF!$H67)*NtoN2O*kgtoGg,"ERROR")))</f>
        <v>3.1984874168408242E-2</v>
      </c>
      <c r="AC961" s="93">
        <f>IF('Net zero activities &amp; levers'!$C$12="Off",('Activity data'!AV18*EF!$H49*EF!$H67)*NtoN2O*kgtoGg,IF('Net zero activities &amp; levers'!$C$12="PB",('Activity data'!AV18*EF!$H49*EF!$H67)*NtoN2O*kgtoGg,IF('Net zero activities &amp; levers'!$C$12="MS",('Net zero Activity data'!AV18*EF!$H49*EF!$H67)*NtoN2O*kgtoGg,"ERROR")))</f>
        <v>3.2233389281343408E-2</v>
      </c>
      <c r="AD961" s="93">
        <f>IF('Net zero activities &amp; levers'!$C$12="Off",('Activity data'!AW18*EF!$H49*EF!$H67)*NtoN2O*kgtoGg,IF('Net zero activities &amp; levers'!$C$12="PB",('Activity data'!AW18*EF!$H49*EF!$H67)*NtoN2O*kgtoGg,IF('Net zero activities &amp; levers'!$C$12="MS",('Net zero Activity data'!AW18*EF!$H49*EF!$H67)*NtoN2O*kgtoGg,"ERROR")))</f>
        <v>3.2661854541564221E-2</v>
      </c>
      <c r="AE961" s="93">
        <f>IF('Net zero activities &amp; levers'!$C$12="Off",('Activity data'!AX18*EF!$H49*EF!$H67)*NtoN2O*kgtoGg,IF('Net zero activities &amp; levers'!$C$12="PB",('Activity data'!AX18*EF!$H49*EF!$H67)*NtoN2O*kgtoGg,IF('Net zero activities &amp; levers'!$C$12="MS",('Net zero Activity data'!AX18*EF!$H49*EF!$H67)*NtoN2O*kgtoGg,"ERROR")))</f>
        <v>3.3135395382695144E-2</v>
      </c>
      <c r="AF961" s="93">
        <f>IF('Net zero activities &amp; levers'!$C$12="Off",('Activity data'!AY18*EF!$H49*EF!$H67)*NtoN2O*kgtoGg,IF('Net zero activities &amp; levers'!$C$12="PB",('Activity data'!AY18*EF!$H49*EF!$H67)*NtoN2O*kgtoGg,IF('Net zero activities &amp; levers'!$C$12="MS",('Net zero Activity data'!AY18*EF!$H49*EF!$H67)*NtoN2O*kgtoGg,"ERROR")))</f>
        <v>3.365206440075965E-2</v>
      </c>
      <c r="AG961" s="93">
        <f>IF('Net zero activities &amp; levers'!$C$12="Off",('Activity data'!AZ18*EF!$H49*EF!$H67)*NtoN2O*kgtoGg,IF('Net zero activities &amp; levers'!$C$12="PB",('Activity data'!AZ18*EF!$H49*EF!$H67)*NtoN2O*kgtoGg,IF('Net zero activities &amp; levers'!$C$12="MS",('Net zero Activity data'!AZ18*EF!$H49*EF!$H67)*NtoN2O*kgtoGg,"ERROR")))</f>
        <v>3.4320159512804906E-2</v>
      </c>
      <c r="AH961" s="93">
        <f>IF('Net zero activities &amp; levers'!$C$12="Off",('Activity data'!BA18*EF!$H49*EF!$H67)*NtoN2O*kgtoGg,IF('Net zero activities &amp; levers'!$C$12="PB",('Activity data'!BA18*EF!$H49*EF!$H67)*NtoN2O*kgtoGg,IF('Net zero activities &amp; levers'!$C$12="MS",('Net zero Activity data'!BA18*EF!$H49*EF!$H67)*NtoN2O*kgtoGg,"ERROR")))</f>
        <v>3.4887506454013402E-2</v>
      </c>
      <c r="AI961" s="93">
        <f>IF('Net zero activities &amp; levers'!$C$12="Off",('Activity data'!BB18*EF!$H49*EF!$H67)*NtoN2O*kgtoGg,IF('Net zero activities &amp; levers'!$C$12="PB",('Activity data'!BB18*EF!$H49*EF!$H67)*NtoN2O*kgtoGg,IF('Net zero activities &amp; levers'!$C$12="MS",('Net zero Activity data'!BB18*EF!$H49*EF!$H67)*NtoN2O*kgtoGg,"ERROR")))</f>
        <v>3.5528108003598777E-2</v>
      </c>
      <c r="AJ961" s="93">
        <f>IF('Net zero activities &amp; levers'!$C$12="Off",('Activity data'!BC18*EF!$H49*EF!$H67)*NtoN2O*kgtoGg,IF('Net zero activities &amp; levers'!$C$12="PB",('Activity data'!BC18*EF!$H49*EF!$H67)*NtoN2O*kgtoGg,IF('Net zero activities &amp; levers'!$C$12="MS",('Net zero Activity data'!BC18*EF!$H49*EF!$H67)*NtoN2O*kgtoGg,"ERROR")))</f>
        <v>3.626343415489882E-2</v>
      </c>
      <c r="AK961" s="93">
        <f>IF('Net zero activities &amp; levers'!$C$12="Off",('Activity data'!BD18*EF!$H49*EF!$H67)*NtoN2O*kgtoGg,IF('Net zero activities &amp; levers'!$C$12="PB",('Activity data'!BD18*EF!$H49*EF!$H67)*NtoN2O*kgtoGg,IF('Net zero activities &amp; levers'!$C$12="MS",('Net zero Activity data'!BD18*EF!$H49*EF!$H67)*NtoN2O*kgtoGg,"ERROR")))</f>
        <v>3.688671730625466E-2</v>
      </c>
      <c r="AL961" s="93">
        <f>IF('Net zero activities &amp; levers'!$C$12="Off",('Activity data'!BE18*EF!$H49*EF!$H67)*NtoN2O*kgtoGg,IF('Net zero activities &amp; levers'!$C$12="PB",('Activity data'!BE18*EF!$H49*EF!$H67)*NtoN2O*kgtoGg,IF('Net zero activities &amp; levers'!$C$12="MS",('Net zero Activity data'!BE18*EF!$H49*EF!$H67)*NtoN2O*kgtoGg,"ERROR")))</f>
        <v>3.7506806437224018E-2</v>
      </c>
      <c r="AM961" s="93">
        <f>IF('Net zero activities &amp; levers'!$C$12="Off",('Activity data'!BF18*EF!$H49*EF!$H67)*NtoN2O*kgtoGg,IF('Net zero activities &amp; levers'!$C$12="PB",('Activity data'!BF18*EF!$H49*EF!$H67)*NtoN2O*kgtoGg,IF('Net zero activities &amp; levers'!$C$12="MS",('Net zero Activity data'!BF18*EF!$H49*EF!$H67)*NtoN2O*kgtoGg,"ERROR")))</f>
        <v>3.8105915932313217E-2</v>
      </c>
      <c r="AN961" s="93">
        <f>IF('Net zero activities &amp; levers'!$C$12="Off",('Activity data'!BG18*EF!$H49*EF!$H67)*NtoN2O*kgtoGg,IF('Net zero activities &amp; levers'!$C$12="PB",('Activity data'!BG18*EF!$H49*EF!$H67)*NtoN2O*kgtoGg,IF('Net zero activities &amp; levers'!$C$12="MS",('Net zero Activity data'!BG18*EF!$H49*EF!$H67)*NtoN2O*kgtoGg,"ERROR")))</f>
        <v>3.8801836220553602E-2</v>
      </c>
      <c r="AO961" s="93">
        <f>IF('Net zero activities &amp; levers'!$C$12="Off",('Activity data'!BH18*EF!$H49*EF!$H67)*NtoN2O*kgtoGg,IF('Net zero activities &amp; levers'!$C$12="PB",('Activity data'!BH18*EF!$H49*EF!$H67)*NtoN2O*kgtoGg,IF('Net zero activities &amp; levers'!$C$12="MS",('Net zero Activity data'!BH18*EF!$H49*EF!$H67)*NtoN2O*kgtoGg,"ERROR")))</f>
        <v>3.9389272293397316E-2</v>
      </c>
      <c r="AP961" s="93">
        <f>IF('Net zero activities &amp; levers'!$C$12="Off",('Activity data'!BI18*EF!$H49*EF!$H67)*NtoN2O*kgtoGg,IF('Net zero activities &amp; levers'!$C$12="PB",('Activity data'!BI18*EF!$H49*EF!$H67)*NtoN2O*kgtoGg,IF('Net zero activities &amp; levers'!$C$12="MS",('Net zero Activity data'!BI18*EF!$H49*EF!$H67)*NtoN2O*kgtoGg,"ERROR")))</f>
        <v>3.9965053462693426E-2</v>
      </c>
      <c r="AQ961" s="93">
        <f>IF('Net zero activities &amp; levers'!$C$12="Off",('Activity data'!BJ18*EF!$H49*EF!$H67)*NtoN2O*kgtoGg,IF('Net zero activities &amp; levers'!$C$12="PB",('Activity data'!BJ18*EF!$H49*EF!$H67)*NtoN2O*kgtoGg,IF('Net zero activities &amp; levers'!$C$12="MS",('Net zero Activity data'!BJ18*EF!$H49*EF!$H67)*NtoN2O*kgtoGg,"ERROR")))</f>
        <v>4.0551616477851542E-2</v>
      </c>
      <c r="AR961" s="93">
        <f>IF('Net zero activities &amp; levers'!$C$12="Off",('Activity data'!BK18*EF!$H49*EF!$H67)*NtoN2O*kgtoGg,IF('Net zero activities &amp; levers'!$C$12="PB",('Activity data'!BK18*EF!$H49*EF!$H67)*NtoN2O*kgtoGg,IF('Net zero activities &amp; levers'!$C$12="MS",('Net zero Activity data'!BK18*EF!$H49*EF!$H67)*NtoN2O*kgtoGg,"ERROR")))</f>
        <v>4.1154241853913261E-2</v>
      </c>
      <c r="AS961" s="93">
        <f>IF('Net zero activities &amp; levers'!$C$12="Off",('Activity data'!BL18*EF!$H49*EF!$H67)*NtoN2O*kgtoGg,IF('Net zero activities &amp; levers'!$C$12="PB",('Activity data'!BL18*EF!$H49*EF!$H67)*NtoN2O*kgtoGg,IF('Net zero activities &amp; levers'!$C$12="MS",('Net zero Activity data'!BL18*EF!$H49*EF!$H67)*NtoN2O*kgtoGg,"ERROR")))</f>
        <v>4.1757487484402472E-2</v>
      </c>
      <c r="AT961" s="93">
        <f>IF('Net zero activities &amp; levers'!$C$12="Off",('Activity data'!BM18*EF!$H49*EF!$H67)*NtoN2O*kgtoGg,IF('Net zero activities &amp; levers'!$C$12="PB",('Activity data'!BM18*EF!$H49*EF!$H67)*NtoN2O*kgtoGg,IF('Net zero activities &amp; levers'!$C$12="MS",('Net zero Activity data'!BM18*EF!$H49*EF!$H67)*NtoN2O*kgtoGg,"ERROR")))</f>
        <v>4.126242865293344E-2</v>
      </c>
      <c r="AU961" s="93">
        <f>IF('Net zero activities &amp; levers'!$C$12="Off",('Activity data'!BN18*EF!$H49*EF!$H67)*NtoN2O*kgtoGg,IF('Net zero activities &amp; levers'!$C$12="PB",('Activity data'!BN18*EF!$H49*EF!$H67)*NtoN2O*kgtoGg,IF('Net zero activities &amp; levers'!$C$12="MS",('Net zero Activity data'!BN18*EF!$H49*EF!$H67)*NtoN2O*kgtoGg,"ERROR")))</f>
        <v>4.0556700513825768E-2</v>
      </c>
      <c r="AV961" s="93">
        <f>IF('Net zero activities &amp; levers'!$C$12="Off",('Activity data'!BO18*EF!$H49*EF!$H67)*NtoN2O*kgtoGg,IF('Net zero activities &amp; levers'!$C$12="PB",('Activity data'!BO18*EF!$H49*EF!$H67)*NtoN2O*kgtoGg,IF('Net zero activities &amp; levers'!$C$12="MS",('Net zero Activity data'!BO18*EF!$H49*EF!$H67)*NtoN2O*kgtoGg,"ERROR")))</f>
        <v>3.9848488045730199E-2</v>
      </c>
      <c r="AW961" s="93">
        <f>IF('Net zero activities &amp; levers'!$C$12="Off",('Activity data'!BP18*EF!$H49*EF!$H67)*NtoN2O*kgtoGg,IF('Net zero activities &amp; levers'!$C$12="PB",('Activity data'!BP18*EF!$H49*EF!$H67)*NtoN2O*kgtoGg,IF('Net zero activities &amp; levers'!$C$12="MS",('Net zero Activity data'!BP18*EF!$H49*EF!$H67)*NtoN2O*kgtoGg,"ERROR")))</f>
        <v>3.9058489607725032E-2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0.33450793008613738</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0.34229948156355039</v>
      </c>
      <c r="N962" s="93">
        <f>IF('Net zero activities &amp; levers'!$C$12="Off",('Activity data'!AG19*EF!$H50*EF!$H68)*NtoN2O*kgtoGg,IF('Net zero activities &amp; levers'!$C$12="PB",('Activity data'!AG19*EF!$H50*EF!$H68)*NtoN2O*kgtoGg,IF('Net zero activities &amp; levers'!$C$12="MS",('Net zero Activity data'!AG19*EF!$H50*EF!$H68)*NtoN2O*kgtoGg,"ERROR")))</f>
        <v>0.34828124731402305</v>
      </c>
      <c r="O962" s="93">
        <f>IF('Net zero activities &amp; levers'!$C$12="Off",('Activity data'!AH19*EF!$H50*EF!$H68)*NtoN2O*kgtoGg,IF('Net zero activities &amp; levers'!$C$12="PB",('Activity data'!AH19*EF!$H50*EF!$H68)*NtoN2O*kgtoGg,IF('Net zero activities &amp; levers'!$C$12="MS",('Net zero Activity data'!AH19*EF!$H50*EF!$H68)*NtoN2O*kgtoGg,"ERROR")))</f>
        <v>0.35308310351311484</v>
      </c>
      <c r="P962" s="93">
        <f>IF('Net zero activities &amp; levers'!$C$12="Off",('Activity data'!AI19*EF!$H50*EF!$H68)*NtoN2O*kgtoGg,IF('Net zero activities &amp; levers'!$C$12="PB",('Activity data'!AI19*EF!$H50*EF!$H68)*NtoN2O*kgtoGg,IF('Net zero activities &amp; levers'!$C$12="MS",('Net zero Activity data'!AI19*EF!$H50*EF!$H68)*NtoN2O*kgtoGg,"ERROR")))</f>
        <v>0.35667649320457162</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0.34978147124760717</v>
      </c>
      <c r="T962" s="93">
        <f>IF('Net zero activities &amp; levers'!$C$12="Off",('Activity data'!AM19*EF!$H50*EF!$H68)*NtoN2O*kgtoGg,IF('Net zero activities &amp; levers'!$C$12="PB",('Activity data'!AM19*EF!$H50*EF!$H68)*NtoN2O*kgtoGg,IF('Net zero activities &amp; levers'!$C$12="MS",('Net zero Activity data'!AM19*EF!$H50*EF!$H68)*NtoN2O*kgtoGg,"ERROR")))</f>
        <v>0.3584875041342433</v>
      </c>
      <c r="U962" s="93">
        <f>IF('Net zero activities &amp; levers'!$C$12="Off",('Activity data'!AN19*EF!$H50*EF!$H68)*NtoN2O*kgtoGg,IF('Net zero activities &amp; levers'!$C$12="PB",('Activity data'!AN19*EF!$H50*EF!$H68)*NtoN2O*kgtoGg,IF('Net zero activities &amp; levers'!$C$12="MS",('Net zero Activity data'!AN19*EF!$H50*EF!$H68)*NtoN2O*kgtoGg,"ERROR")))</f>
        <v>0.36463852991816875</v>
      </c>
      <c r="V962" s="93">
        <f>IF('Net zero activities &amp; levers'!$C$12="Off",('Activity data'!AO19*EF!$H50*EF!$H68)*NtoN2O*kgtoGg,IF('Net zero activities &amp; levers'!$C$12="PB",('Activity data'!AO19*EF!$H50*EF!$H68)*NtoN2O*kgtoGg,IF('Net zero activities &amp; levers'!$C$12="MS",('Net zero Activity data'!AO19*EF!$H50*EF!$H68)*NtoN2O*kgtoGg,"ERROR")))</f>
        <v>0.37016483394407329</v>
      </c>
      <c r="W962" s="93">
        <f>IF('Net zero activities &amp; levers'!$C$12="Off",('Activity data'!AP19*EF!$H50*EF!$H68)*NtoN2O*kgtoGg,IF('Net zero activities &amp; levers'!$C$12="PB",('Activity data'!AP19*EF!$H50*EF!$H68)*NtoN2O*kgtoGg,IF('Net zero activities &amp; levers'!$C$12="MS",('Net zero Activity data'!AP19*EF!$H50*EF!$H68)*NtoN2O*kgtoGg,"ERROR")))</f>
        <v>0.3762263413240392</v>
      </c>
      <c r="X962" s="93">
        <f>IF('Net zero activities &amp; levers'!$C$12="Off",('Activity data'!AQ19*EF!$H50*EF!$H68)*NtoN2O*kgtoGg,IF('Net zero activities &amp; levers'!$C$12="PB",('Activity data'!AQ19*EF!$H50*EF!$H68)*NtoN2O*kgtoGg,IF('Net zero activities &amp; levers'!$C$12="MS",('Net zero Activity data'!AQ19*EF!$H50*EF!$H68)*NtoN2O*kgtoGg,"ERROR")))</f>
        <v>0.38305010499339254</v>
      </c>
      <c r="Y962" s="93">
        <f>IF('Net zero activities &amp; levers'!$C$12="Off",('Activity data'!AR19*EF!$H50*EF!$H68)*NtoN2O*kgtoGg,IF('Net zero activities &amp; levers'!$C$12="PB",('Activity data'!AR19*EF!$H50*EF!$H68)*NtoN2O*kgtoGg,IF('Net zero activities &amp; levers'!$C$12="MS",('Net zero Activity data'!AR19*EF!$H50*EF!$H68)*NtoN2O*kgtoGg,"ERROR")))</f>
        <v>0.39001024814513446</v>
      </c>
      <c r="Z962" s="93">
        <f>IF('Net zero activities &amp; levers'!$C$12="Off",('Activity data'!AS19*EF!$H50*EF!$H68)*NtoN2O*kgtoGg,IF('Net zero activities &amp; levers'!$C$12="PB",('Activity data'!AS19*EF!$H50*EF!$H68)*NtoN2O*kgtoGg,IF('Net zero activities &amp; levers'!$C$12="MS",('Net zero Activity data'!AS19*EF!$H50*EF!$H68)*NtoN2O*kgtoGg,"ERROR")))</f>
        <v>0.39763162733353369</v>
      </c>
      <c r="AA962" s="93">
        <f>IF('Net zero activities &amp; levers'!$C$12="Off",('Activity data'!AT19*EF!$H50*EF!$H68)*NtoN2O*kgtoGg,IF('Net zero activities &amp; levers'!$C$12="PB",('Activity data'!AT19*EF!$H50*EF!$H68)*NtoN2O*kgtoGg,IF('Net zero activities &amp; levers'!$C$12="MS",('Net zero Activity data'!AT19*EF!$H50*EF!$H68)*NtoN2O*kgtoGg,"ERROR")))</f>
        <v>0.405715672911797</v>
      </c>
      <c r="AB962" s="93">
        <f>IF('Net zero activities &amp; levers'!$C$12="Off",('Activity data'!AU19*EF!$H50*EF!$H68)*NtoN2O*kgtoGg,IF('Net zero activities &amp; levers'!$C$12="PB",('Activity data'!AU19*EF!$H50*EF!$H68)*NtoN2O*kgtoGg,IF('Net zero activities &amp; levers'!$C$12="MS",('Net zero Activity data'!AU19*EF!$H50*EF!$H68)*NtoN2O*kgtoGg,"ERROR")))</f>
        <v>0.41415186902184187</v>
      </c>
      <c r="AC962" s="93">
        <f>IF('Net zero activities &amp; levers'!$C$12="Off",('Activity data'!AV19*EF!$H50*EF!$H68)*NtoN2O*kgtoGg,IF('Net zero activities &amp; levers'!$C$12="PB",('Activity data'!AV19*EF!$H50*EF!$H68)*NtoN2O*kgtoGg,IF('Net zero activities &amp; levers'!$C$12="MS",('Net zero Activity data'!AV19*EF!$H50*EF!$H68)*NtoN2O*kgtoGg,"ERROR")))</f>
        <v>0.42259328139842117</v>
      </c>
      <c r="AD962" s="93">
        <f>IF('Net zero activities &amp; levers'!$C$12="Off",('Activity data'!AW19*EF!$H50*EF!$H68)*NtoN2O*kgtoGg,IF('Net zero activities &amp; levers'!$C$12="PB",('Activity data'!AW19*EF!$H50*EF!$H68)*NtoN2O*kgtoGg,IF('Net zero activities &amp; levers'!$C$12="MS",('Net zero Activity data'!AW19*EF!$H50*EF!$H68)*NtoN2O*kgtoGg,"ERROR")))</f>
        <v>0.43223168330653139</v>
      </c>
      <c r="AE962" s="93">
        <f>IF('Net zero activities &amp; levers'!$C$12="Off",('Activity data'!AX19*EF!$H50*EF!$H68)*NtoN2O*kgtoGg,IF('Net zero activities &amp; levers'!$C$12="PB",('Activity data'!AX19*EF!$H50*EF!$H68)*NtoN2O*kgtoGg,IF('Net zero activities &amp; levers'!$C$12="MS",('Net zero Activity data'!AX19*EF!$H50*EF!$H68)*NtoN2O*kgtoGg,"ERROR")))</f>
        <v>0.44240044798152134</v>
      </c>
      <c r="AF962" s="93">
        <f>IF('Net zero activities &amp; levers'!$C$12="Off",('Activity data'!AY19*EF!$H50*EF!$H68)*NtoN2O*kgtoGg,IF('Net zero activities &amp; levers'!$C$12="PB",('Activity data'!AY19*EF!$H50*EF!$H68)*NtoN2O*kgtoGg,IF('Net zero activities &amp; levers'!$C$12="MS",('Net zero Activity data'!AY19*EF!$H50*EF!$H68)*NtoN2O*kgtoGg,"ERROR")))</f>
        <v>0.45310986417671228</v>
      </c>
      <c r="AG962" s="93">
        <f>IF('Net zero activities &amp; levers'!$C$12="Off",('Activity data'!AZ19*EF!$H50*EF!$H68)*NtoN2O*kgtoGg,IF('Net zero activities &amp; levers'!$C$12="PB",('Activity data'!AZ19*EF!$H50*EF!$H68)*NtoN2O*kgtoGg,IF('Net zero activities &amp; levers'!$C$12="MS",('Net zero Activity data'!AZ19*EF!$H50*EF!$H68)*NtoN2O*kgtoGg,"ERROR")))</f>
        <v>0.46523281953385692</v>
      </c>
      <c r="AH962" s="93">
        <f>IF('Net zero activities &amp; levers'!$C$12="Off",('Activity data'!BA19*EF!$H50*EF!$H68)*NtoN2O*kgtoGg,IF('Net zero activities &amp; levers'!$C$12="PB",('Activity data'!BA19*EF!$H50*EF!$H68)*NtoN2O*kgtoGg,IF('Net zero activities &amp; levers'!$C$12="MS",('Net zero Activity data'!BA19*EF!$H50*EF!$H68)*NtoN2O*kgtoGg,"ERROR")))</f>
        <v>0.47683161542488822</v>
      </c>
      <c r="AI962" s="93">
        <f>IF('Net zero activities &amp; levers'!$C$12="Off",('Activity data'!BB19*EF!$H50*EF!$H68)*NtoN2O*kgtoGg,IF('Net zero activities &amp; levers'!$C$12="PB",('Activity data'!BB19*EF!$H50*EF!$H68)*NtoN2O*kgtoGg,IF('Net zero activities &amp; levers'!$C$12="MS",('Net zero Activity data'!BB19*EF!$H50*EF!$H68)*NtoN2O*kgtoGg,"ERROR")))</f>
        <v>0.48902192775791076</v>
      </c>
      <c r="AJ962" s="93">
        <f>IF('Net zero activities &amp; levers'!$C$12="Off",('Activity data'!BC19*EF!$H50*EF!$H68)*NtoN2O*kgtoGg,IF('Net zero activities &amp; levers'!$C$12="PB",('Activity data'!BC19*EF!$H50*EF!$H68)*NtoN2O*kgtoGg,IF('Net zero activities &amp; levers'!$C$12="MS",('Net zero Activity data'!BC19*EF!$H50*EF!$H68)*NtoN2O*kgtoGg,"ERROR")))</f>
        <v>0.50227897155451084</v>
      </c>
      <c r="AK962" s="93">
        <f>IF('Net zero activities &amp; levers'!$C$12="Off",('Activity data'!BD19*EF!$H50*EF!$H68)*NtoN2O*kgtoGg,IF('Net zero activities &amp; levers'!$C$12="PB",('Activity data'!BD19*EF!$H50*EF!$H68)*NtoN2O*kgtoGg,IF('Net zero activities &amp; levers'!$C$12="MS",('Net zero Activity data'!BD19*EF!$H50*EF!$H68)*NtoN2O*kgtoGg,"ERROR")))</f>
        <v>0.5149072041484628</v>
      </c>
      <c r="AL962" s="93">
        <f>IF('Net zero activities &amp; levers'!$C$12="Off",('Activity data'!BE19*EF!$H50*EF!$H68)*NtoN2O*kgtoGg,IF('Net zero activities &amp; levers'!$C$12="PB",('Activity data'!BE19*EF!$H50*EF!$H68)*NtoN2O*kgtoGg,IF('Net zero activities &amp; levers'!$C$12="MS",('Net zero Activity data'!BE19*EF!$H50*EF!$H68)*NtoN2O*kgtoGg,"ERROR")))</f>
        <v>0.52779816967290405</v>
      </c>
      <c r="AM962" s="93">
        <f>IF('Net zero activities &amp; levers'!$C$12="Off",('Activity data'!BF19*EF!$H50*EF!$H68)*NtoN2O*kgtoGg,IF('Net zero activities &amp; levers'!$C$12="PB",('Activity data'!BF19*EF!$H50*EF!$H68)*NtoN2O*kgtoGg,IF('Net zero activities &amp; levers'!$C$12="MS",('Net zero Activity data'!BF19*EF!$H50*EF!$H68)*NtoN2O*kgtoGg,"ERROR")))</f>
        <v>0.54080178405979984</v>
      </c>
      <c r="AN962" s="93">
        <f>IF('Net zero activities &amp; levers'!$C$12="Off",('Activity data'!BG19*EF!$H50*EF!$H68)*NtoN2O*kgtoGg,IF('Net zero activities &amp; levers'!$C$12="PB",('Activity data'!BG19*EF!$H50*EF!$H68)*NtoN2O*kgtoGg,IF('Net zero activities &amp; levers'!$C$12="MS",('Net zero Activity data'!BG19*EF!$H50*EF!$H68)*NtoN2O*kgtoGg,"ERROR")))</f>
        <v>0.55472180997919929</v>
      </c>
      <c r="AO962" s="93">
        <f>IF('Net zero activities &amp; levers'!$C$12="Off",('Activity data'!BH19*EF!$H50*EF!$H68)*NtoN2O*kgtoGg,IF('Net zero activities &amp; levers'!$C$12="PB",('Activity data'!BH19*EF!$H50*EF!$H68)*NtoN2O*kgtoGg,IF('Net zero activities &amp; levers'!$C$12="MS",('Net zero Activity data'!BH19*EF!$H50*EF!$H68)*NtoN2O*kgtoGg,"ERROR")))</f>
        <v>0.56798833192248921</v>
      </c>
      <c r="AP962" s="93">
        <f>IF('Net zero activities &amp; levers'!$C$12="Off",('Activity data'!BI19*EF!$H50*EF!$H68)*NtoN2O*kgtoGg,IF('Net zero activities &amp; levers'!$C$12="PB",('Activity data'!BI19*EF!$H50*EF!$H68)*NtoN2O*kgtoGg,IF('Net zero activities &amp; levers'!$C$12="MS",('Net zero Activity data'!BI19*EF!$H50*EF!$H68)*NtoN2O*kgtoGg,"ERROR")))</f>
        <v>0.58145360714928829</v>
      </c>
      <c r="AQ962" s="93">
        <f>IF('Net zero activities &amp; levers'!$C$12="Off",('Activity data'!BJ19*EF!$H50*EF!$H68)*NtoN2O*kgtoGg,IF('Net zero activities &amp; levers'!$C$12="PB",('Activity data'!BJ19*EF!$H50*EF!$H68)*NtoN2O*kgtoGg,IF('Net zero activities &amp; levers'!$C$12="MS",('Net zero Activity data'!BJ19*EF!$H50*EF!$H68)*NtoN2O*kgtoGg,"ERROR")))</f>
        <v>0.59533225487947738</v>
      </c>
      <c r="AR962" s="93">
        <f>IF('Net zero activities &amp; levers'!$C$12="Off",('Activity data'!BK19*EF!$H50*EF!$H68)*NtoN2O*kgtoGg,IF('Net zero activities &amp; levers'!$C$12="PB",('Activity data'!BK19*EF!$H50*EF!$H68)*NtoN2O*kgtoGg,IF('Net zero activities &amp; levers'!$C$12="MS",('Net zero Activity data'!BK19*EF!$H50*EF!$H68)*NtoN2O*kgtoGg,"ERROR")))</f>
        <v>0.60968960161004593</v>
      </c>
      <c r="AS962" s="93">
        <f>IF('Net zero activities &amp; levers'!$C$12="Off",('Activity data'!BL19*EF!$H50*EF!$H68)*NtoN2O*kgtoGg,IF('Net zero activities &amp; levers'!$C$12="PB",('Activity data'!BL19*EF!$H50*EF!$H68)*NtoN2O*kgtoGg,IF('Net zero activities &amp; levers'!$C$12="MS",('Net zero Activity data'!BL19*EF!$H50*EF!$H68)*NtoN2O*kgtoGg,"ERROR")))</f>
        <v>0.62413807627778151</v>
      </c>
      <c r="AT962" s="93">
        <f>IF('Net zero activities &amp; levers'!$C$12="Off",('Activity data'!BM19*EF!$H50*EF!$H68)*NtoN2O*kgtoGg,IF('Net zero activities &amp; levers'!$C$12="PB",('Activity data'!BM19*EF!$H50*EF!$H68)*NtoN2O*kgtoGg,IF('Net zero activities &amp; levers'!$C$12="MS",('Net zero Activity data'!BM19*EF!$H50*EF!$H68)*NtoN2O*kgtoGg,"ERROR")))</f>
        <v>0.62795919102407893</v>
      </c>
      <c r="AU962" s="93">
        <f>IF('Net zero activities &amp; levers'!$C$12="Off",('Activity data'!BN19*EF!$H50*EF!$H68)*NtoN2O*kgtoGg,IF('Net zero activities &amp; levers'!$C$12="PB",('Activity data'!BN19*EF!$H50*EF!$H68)*NtoN2O*kgtoGg,IF('Net zero activities &amp; levers'!$C$12="MS",('Net zero Activity data'!BN19*EF!$H50*EF!$H68)*NtoN2O*kgtoGg,"ERROR")))</f>
        <v>0.62958694088264855</v>
      </c>
      <c r="AV962" s="93">
        <f>IF('Net zero activities &amp; levers'!$C$12="Off",('Activity data'!BO19*EF!$H50*EF!$H68)*NtoN2O*kgtoGg,IF('Net zero activities &amp; levers'!$C$12="PB",('Activity data'!BO19*EF!$H50*EF!$H68)*NtoN2O*kgtoGg,IF('Net zero activities &amp; levers'!$C$12="MS",('Net zero Activity data'!BO19*EF!$H50*EF!$H68)*NtoN2O*kgtoGg,"ERROR")))</f>
        <v>0.63106029256970908</v>
      </c>
      <c r="AW962" s="93">
        <f>IF('Net zero activities &amp; levers'!$C$12="Off",('Activity data'!BP19*EF!$H50*EF!$H68)*NtoN2O*kgtoGg,IF('Net zero activities &amp; levers'!$C$12="PB",('Activity data'!BP19*EF!$H50*EF!$H68)*NtoN2O*kgtoGg,IF('Net zero activities &amp; levers'!$C$12="MS",('Net zero Activity data'!BP19*EF!$H50*EF!$H68)*NtoN2O*kgtoGg,"ERROR")))</f>
        <v>0.63153875679106564</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1.7017151675634967</v>
      </c>
      <c r="L963" s="93">
        <f>IF('Net zero activities &amp; levers'!$C$12="Off",('Activity data'!AE20*EF!$H51*EF!$H69)*NtoN2O*kgtoGg,IF('Net zero activities &amp; levers'!$C$12="PB",('Activity data'!AE20*EF!$H51*EF!$H69)*NtoN2O*kgtoGg,IF('Net zero activities &amp; levers'!$C$12="MS",('Net zero Activity data'!AE20*EF!$H51*EF!$H69)*NtoN2O*kgtoGg,"ERROR")))</f>
        <v>1.724123714732765</v>
      </c>
      <c r="M963" s="93">
        <f>IF('Net zero activities &amp; levers'!$C$12="Off",('Activity data'!AF20*EF!$H51*EF!$H69)*NtoN2O*kgtoGg,IF('Net zero activities &amp; levers'!$C$12="PB",('Activity data'!AF20*EF!$H51*EF!$H69)*NtoN2O*kgtoGg,IF('Net zero activities &amp; levers'!$C$12="MS",('Net zero Activity data'!AF20*EF!$H51*EF!$H69)*NtoN2O*kgtoGg,"ERROR")))</f>
        <v>1.7601182693498119</v>
      </c>
      <c r="N963" s="93">
        <f>IF('Net zero activities &amp; levers'!$C$12="Off",('Activity data'!AG20*EF!$H51*EF!$H69)*NtoN2O*kgtoGg,IF('Net zero activities &amp; levers'!$C$12="PB",('Activity data'!AG20*EF!$H51*EF!$H69)*NtoN2O*kgtoGg,IF('Net zero activities &amp; levers'!$C$12="MS",('Net zero Activity data'!AG20*EF!$H51*EF!$H69)*NtoN2O*kgtoGg,"ERROR")))</f>
        <v>1.7704533576020525</v>
      </c>
      <c r="O963" s="93">
        <f>IF('Net zero activities &amp; levers'!$C$12="Off",('Activity data'!AH20*EF!$H51*EF!$H69)*NtoN2O*kgtoGg,IF('Net zero activities &amp; levers'!$C$12="PB",('Activity data'!AH20*EF!$H51*EF!$H69)*NtoN2O*kgtoGg,IF('Net zero activities &amp; levers'!$C$12="MS",('Net zero Activity data'!AH20*EF!$H51*EF!$H69)*NtoN2O*kgtoGg,"ERROR")))</f>
        <v>1.7641159598844764</v>
      </c>
      <c r="P963" s="93">
        <f>IF('Net zero activities &amp; levers'!$C$12="Off",('Activity data'!AI20*EF!$H51*EF!$H69)*NtoN2O*kgtoGg,IF('Net zero activities &amp; levers'!$C$12="PB",('Activity data'!AI20*EF!$H51*EF!$H69)*NtoN2O*kgtoGg,IF('Net zero activities &amp; levers'!$C$12="MS",('Net zero Activity data'!AI20*EF!$H51*EF!$H69)*NtoN2O*kgtoGg,"ERROR")))</f>
        <v>1.7411735022142174</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1.7240481490859694</v>
      </c>
      <c r="S963" s="93">
        <f>IF('Net zero activities &amp; levers'!$C$12="Off",('Activity data'!AL20*EF!$H51*EF!$H69)*NtoN2O*kgtoGg,IF('Net zero activities &amp; levers'!$C$12="PB",('Activity data'!AL20*EF!$H51*EF!$H69)*NtoN2O*kgtoGg,IF('Net zero activities &amp; levers'!$C$12="MS",('Net zero Activity data'!AL20*EF!$H51*EF!$H69)*NtoN2O*kgtoGg,"ERROR")))</f>
        <v>1.4532829642320653</v>
      </c>
      <c r="T963" s="93">
        <f>IF('Net zero activities &amp; levers'!$C$12="Off",('Activity data'!AM20*EF!$H51*EF!$H69)*NtoN2O*kgtoGg,IF('Net zero activities &amp; levers'!$C$12="PB",('Activity data'!AM20*EF!$H51*EF!$H69)*NtoN2O*kgtoGg,IF('Net zero activities &amp; levers'!$C$12="MS",('Net zero Activity data'!AM20*EF!$H51*EF!$H69)*NtoN2O*kgtoGg,"ERROR")))</f>
        <v>1.5108403779429143</v>
      </c>
      <c r="U963" s="93">
        <f>IF('Net zero activities &amp; levers'!$C$12="Off",('Activity data'!AN20*EF!$H51*EF!$H69)*NtoN2O*kgtoGg,IF('Net zero activities &amp; levers'!$C$12="PB",('Activity data'!AN20*EF!$H51*EF!$H69)*NtoN2O*kgtoGg,IF('Net zero activities &amp; levers'!$C$12="MS",('Net zero Activity data'!AN20*EF!$H51*EF!$H69)*NtoN2O*kgtoGg,"ERROR")))</f>
        <v>1.5359500219842341</v>
      </c>
      <c r="V963" s="93">
        <f>IF('Net zero activities &amp; levers'!$C$12="Off",('Activity data'!AO20*EF!$H51*EF!$H69)*NtoN2O*kgtoGg,IF('Net zero activities &amp; levers'!$C$12="PB",('Activity data'!AO20*EF!$H51*EF!$H69)*NtoN2O*kgtoGg,IF('Net zero activities &amp; levers'!$C$12="MS",('Net zero Activity data'!AO20*EF!$H51*EF!$H69)*NtoN2O*kgtoGg,"ERROR")))</f>
        <v>1.5529155477524197</v>
      </c>
      <c r="W963" s="93">
        <f>IF('Net zero activities &amp; levers'!$C$12="Off",('Activity data'!AP20*EF!$H51*EF!$H69)*NtoN2O*kgtoGg,IF('Net zero activities &amp; levers'!$C$12="PB",('Activity data'!AP20*EF!$H51*EF!$H69)*NtoN2O*kgtoGg,IF('Net zero activities &amp; levers'!$C$12="MS",('Net zero Activity data'!AP20*EF!$H51*EF!$H69)*NtoN2O*kgtoGg,"ERROR")))</f>
        <v>1.5758921601305533</v>
      </c>
      <c r="X963" s="93">
        <f>IF('Net zero activities &amp; levers'!$C$12="Off",('Activity data'!AQ20*EF!$H51*EF!$H69)*NtoN2O*kgtoGg,IF('Net zero activities &amp; levers'!$C$12="PB",('Activity data'!AQ20*EF!$H51*EF!$H69)*NtoN2O*kgtoGg,IF('Net zero activities &amp; levers'!$C$12="MS",('Net zero Activity data'!AQ20*EF!$H51*EF!$H69)*NtoN2O*kgtoGg,"ERROR")))</f>
        <v>1.6074218995583676</v>
      </c>
      <c r="Y963" s="93">
        <f>IF('Net zero activities &amp; levers'!$C$12="Off",('Activity data'!AR20*EF!$H51*EF!$H69)*NtoN2O*kgtoGg,IF('Net zero activities &amp; levers'!$C$12="PB",('Activity data'!AR20*EF!$H51*EF!$H69)*NtoN2O*kgtoGg,IF('Net zero activities &amp; levers'!$C$12="MS",('Net zero Activity data'!AR20*EF!$H51*EF!$H69)*NtoN2O*kgtoGg,"ERROR")))</f>
        <v>1.6451803767533499</v>
      </c>
      <c r="Z963" s="93">
        <f>IF('Net zero activities &amp; levers'!$C$12="Off",('Activity data'!AS20*EF!$H51*EF!$H69)*NtoN2O*kgtoGg,IF('Net zero activities &amp; levers'!$C$12="PB",('Activity data'!AS20*EF!$H51*EF!$H69)*NtoN2O*kgtoGg,IF('Net zero activities &amp; levers'!$C$12="MS",('Net zero Activity data'!AS20*EF!$H51*EF!$H69)*NtoN2O*kgtoGg,"ERROR")))</f>
        <v>1.6900261136077641</v>
      </c>
      <c r="AA963" s="93">
        <f>IF('Net zero activities &amp; levers'!$C$12="Off",('Activity data'!AT20*EF!$H51*EF!$H69)*NtoN2O*kgtoGg,IF('Net zero activities &amp; levers'!$C$12="PB",('Activity data'!AT20*EF!$H51*EF!$H69)*NtoN2O*kgtoGg,IF('Net zero activities &amp; levers'!$C$12="MS",('Net zero Activity data'!AT20*EF!$H51*EF!$H69)*NtoN2O*kgtoGg,"ERROR")))</f>
        <v>1.7394801222335898</v>
      </c>
      <c r="AB963" s="93">
        <f>IF('Net zero activities &amp; levers'!$C$12="Off",('Activity data'!AU20*EF!$H51*EF!$H69)*NtoN2O*kgtoGg,IF('Net zero activities &amp; levers'!$C$12="PB",('Activity data'!AU20*EF!$H51*EF!$H69)*NtoN2O*kgtoGg,IF('Net zero activities &amp; levers'!$C$12="MS",('Net zero Activity data'!AU20*EF!$H51*EF!$H69)*NtoN2O*kgtoGg,"ERROR")))</f>
        <v>1.7921618958537717</v>
      </c>
      <c r="AC963" s="93">
        <f>IF('Net zero activities &amp; levers'!$C$12="Off",('Activity data'!AV20*EF!$H51*EF!$H69)*NtoN2O*kgtoGg,IF('Net zero activities &amp; levers'!$C$12="PB",('Activity data'!AV20*EF!$H51*EF!$H69)*NtoN2O*kgtoGg,IF('Net zero activities &amp; levers'!$C$12="MS",('Net zero Activity data'!AV20*EF!$H51*EF!$H69)*NtoN2O*kgtoGg,"ERROR")))</f>
        <v>1.8440236960496841</v>
      </c>
      <c r="AD963" s="93">
        <f>IF('Net zero activities &amp; levers'!$C$12="Off",('Activity data'!AW20*EF!$H51*EF!$H69)*NtoN2O*kgtoGg,IF('Net zero activities &amp; levers'!$C$12="PB",('Activity data'!AW20*EF!$H51*EF!$H69)*NtoN2O*kgtoGg,IF('Net zero activities &amp; levers'!$C$12="MS",('Net zero Activity data'!AW20*EF!$H51*EF!$H69)*NtoN2O*kgtoGg,"ERROR")))</f>
        <v>1.9128722105556406</v>
      </c>
      <c r="AE963" s="93">
        <f>IF('Net zero activities &amp; levers'!$C$12="Off",('Activity data'!AX20*EF!$H51*EF!$H69)*NtoN2O*kgtoGg,IF('Net zero activities &amp; levers'!$C$12="PB",('Activity data'!AX20*EF!$H51*EF!$H69)*NtoN2O*kgtoGg,IF('Net zero activities &amp; levers'!$C$12="MS",('Net zero Activity data'!AX20*EF!$H51*EF!$H69)*NtoN2O*kgtoGg,"ERROR")))</f>
        <v>1.9867036710712449</v>
      </c>
      <c r="AF963" s="93">
        <f>IF('Net zero activities &amp; levers'!$C$12="Off",('Activity data'!AY20*EF!$H51*EF!$H69)*NtoN2O*kgtoGg,IF('Net zero activities &amp; levers'!$C$12="PB",('Activity data'!AY20*EF!$H51*EF!$H69)*NtoN2O*kgtoGg,IF('Net zero activities &amp; levers'!$C$12="MS",('Net zero Activity data'!AY20*EF!$H51*EF!$H69)*NtoN2O*kgtoGg,"ERROR")))</f>
        <v>2.0655387363130369</v>
      </c>
      <c r="AG963" s="93">
        <f>IF('Net zero activities &amp; levers'!$C$12="Off",('Activity data'!AZ20*EF!$H51*EF!$H69)*NtoN2O*kgtoGg,IF('Net zero activities &amp; levers'!$C$12="PB",('Activity data'!AZ20*EF!$H51*EF!$H69)*NtoN2O*kgtoGg,IF('Net zero activities &amp; levers'!$C$12="MS",('Net zero Activity data'!AZ20*EF!$H51*EF!$H69)*NtoN2O*kgtoGg,"ERROR")))</f>
        <v>2.1590171034819914</v>
      </c>
      <c r="AH963" s="93">
        <f>IF('Net zero activities &amp; levers'!$C$12="Off",('Activity data'!BA20*EF!$H51*EF!$H69)*NtoN2O*kgtoGg,IF('Net zero activities &amp; levers'!$C$12="PB",('Activity data'!BA20*EF!$H51*EF!$H69)*NtoN2O*kgtoGg,IF('Net zero activities &amp; levers'!$C$12="MS",('Net zero Activity data'!BA20*EF!$H51*EF!$H69)*NtoN2O*kgtoGg,"ERROR")))</f>
        <v>2.2453962761900854</v>
      </c>
      <c r="AI963" s="93">
        <f>IF('Net zero activities &amp; levers'!$C$12="Off",('Activity data'!BB20*EF!$H51*EF!$H69)*NtoN2O*kgtoGg,IF('Net zero activities &amp; levers'!$C$12="PB",('Activity data'!BB20*EF!$H51*EF!$H69)*NtoN2O*kgtoGg,IF('Net zero activities &amp; levers'!$C$12="MS",('Net zero Activity data'!BB20*EF!$H51*EF!$H69)*NtoN2O*kgtoGg,"ERROR")))</f>
        <v>2.3410345884850989</v>
      </c>
      <c r="AJ963" s="93">
        <f>IF('Net zero activities &amp; levers'!$C$12="Off",('Activity data'!BC20*EF!$H51*EF!$H69)*NtoN2O*kgtoGg,IF('Net zero activities &amp; levers'!$C$12="PB",('Activity data'!BC20*EF!$H51*EF!$H69)*NtoN2O*kgtoGg,IF('Net zero activities &amp; levers'!$C$12="MS",('Net zero Activity data'!BC20*EF!$H51*EF!$H69)*NtoN2O*kgtoGg,"ERROR")))</f>
        <v>2.4471163486393079</v>
      </c>
      <c r="AK963" s="93">
        <f>IF('Net zero activities &amp; levers'!$C$12="Off",('Activity data'!BD20*EF!$H51*EF!$H69)*NtoN2O*kgtoGg,IF('Net zero activities &amp; levers'!$C$12="PB",('Activity data'!BD20*EF!$H51*EF!$H69)*NtoN2O*kgtoGg,IF('Net zero activities &amp; levers'!$C$12="MS",('Net zero Activity data'!BD20*EF!$H51*EF!$H69)*NtoN2O*kgtoGg,"ERROR")))</f>
        <v>2.5450390690177795</v>
      </c>
      <c r="AL963" s="93">
        <f>IF('Net zero activities &amp; levers'!$C$12="Off",('Activity data'!BE20*EF!$H51*EF!$H69)*NtoN2O*kgtoGg,IF('Net zero activities &amp; levers'!$C$12="PB",('Activity data'!BE20*EF!$H51*EF!$H69)*NtoN2O*kgtoGg,IF('Net zero activities &amp; levers'!$C$12="MS",('Net zero Activity data'!BE20*EF!$H51*EF!$H69)*NtoN2O*kgtoGg,"ERROR")))</f>
        <v>2.6445934318419999</v>
      </c>
      <c r="AM963" s="93">
        <f>IF('Net zero activities &amp; levers'!$C$12="Off",('Activity data'!BF20*EF!$H51*EF!$H69)*NtoN2O*kgtoGg,IF('Net zero activities &amp; levers'!$C$12="PB",('Activity data'!BF20*EF!$H51*EF!$H69)*NtoN2O*kgtoGg,IF('Net zero activities &amp; levers'!$C$12="MS",('Net zero Activity data'!BF20*EF!$H51*EF!$H69)*NtoN2O*kgtoGg,"ERROR")))</f>
        <v>2.7441512648651862</v>
      </c>
      <c r="AN963" s="93">
        <f>IF('Net zero activities &amp; levers'!$C$12="Off",('Activity data'!BG20*EF!$H51*EF!$H69)*NtoN2O*kgtoGg,IF('Net zero activities &amp; levers'!$C$12="PB",('Activity data'!BG20*EF!$H51*EF!$H69)*NtoN2O*kgtoGg,IF('Net zero activities &amp; levers'!$C$12="MS",('Net zero Activity data'!BG20*EF!$H51*EF!$H69)*NtoN2O*kgtoGg,"ERROR")))</f>
        <v>2.8559130375945547</v>
      </c>
      <c r="AO963" s="93">
        <f>IF('Net zero activities &amp; levers'!$C$12="Off",('Activity data'!BH20*EF!$H51*EF!$H69)*NtoN2O*kgtoGg,IF('Net zero activities &amp; levers'!$C$12="PB",('Activity data'!BH20*EF!$H51*EF!$H69)*NtoN2O*kgtoGg,IF('Net zero activities &amp; levers'!$C$12="MS",('Net zero Activity data'!BH20*EF!$H51*EF!$H69)*NtoN2O*kgtoGg,"ERROR")))</f>
        <v>2.9594825030106868</v>
      </c>
      <c r="AP963" s="93">
        <f>IF('Net zero activities &amp; levers'!$C$12="Off",('Activity data'!BI20*EF!$H51*EF!$H69)*NtoN2O*kgtoGg,IF('Net zero activities &amp; levers'!$C$12="PB",('Activity data'!BI20*EF!$H51*EF!$H69)*NtoN2O*kgtoGg,IF('Net zero activities &amp; levers'!$C$12="MS",('Net zero Activity data'!BI20*EF!$H51*EF!$H69)*NtoN2O*kgtoGg,"ERROR")))</f>
        <v>3.0639987071550308</v>
      </c>
      <c r="AQ963" s="93">
        <f>IF('Net zero activities &amp; levers'!$C$12="Off",('Activity data'!BJ20*EF!$H51*EF!$H69)*NtoN2O*kgtoGg,IF('Net zero activities &amp; levers'!$C$12="PB",('Activity data'!BJ20*EF!$H51*EF!$H69)*NtoN2O*kgtoGg,IF('Net zero activities &amp; levers'!$C$12="MS",('Net zero Activity data'!BJ20*EF!$H51*EF!$H69)*NtoN2O*kgtoGg,"ERROR")))</f>
        <v>3.1717057233338268</v>
      </c>
      <c r="AR963" s="93">
        <f>IF('Net zero activities &amp; levers'!$C$12="Off",('Activity data'!BK20*EF!$H51*EF!$H69)*NtoN2O*kgtoGg,IF('Net zero activities &amp; levers'!$C$12="PB",('Activity data'!BK20*EF!$H51*EF!$H69)*NtoN2O*kgtoGg,IF('Net zero activities &amp; levers'!$C$12="MS",('Net zero Activity data'!BK20*EF!$H51*EF!$H69)*NtoN2O*kgtoGg,"ERROR")))</f>
        <v>3.2832410864447872</v>
      </c>
      <c r="AS963" s="93">
        <f>IF('Net zero activities &amp; levers'!$C$12="Off",('Activity data'!BL20*EF!$H51*EF!$H69)*NtoN2O*kgtoGg,IF('Net zero activities &amp; levers'!$C$12="PB",('Activity data'!BL20*EF!$H51*EF!$H69)*NtoN2O*kgtoGg,IF('Net zero activities &amp; levers'!$C$12="MS",('Net zero Activity data'!BL20*EF!$H51*EF!$H69)*NtoN2O*kgtoGg,"ERROR")))</f>
        <v>3.3981465199291265</v>
      </c>
      <c r="AT963" s="93">
        <f>IF('Net zero activities &amp; levers'!$C$12="Off",('Activity data'!BM20*EF!$H51*EF!$H69)*NtoN2O*kgtoGg,IF('Net zero activities &amp; levers'!$C$12="PB",('Activity data'!BM20*EF!$H51*EF!$H69)*NtoN2O*kgtoGg,IF('Net zero activities &amp; levers'!$C$12="MS",('Net zero Activity data'!BM20*EF!$H51*EF!$H69)*NtoN2O*kgtoGg,"ERROR")))</f>
        <v>3.402335764581959</v>
      </c>
      <c r="AU963" s="93">
        <f>IF('Net zero activities &amp; levers'!$C$12="Off",('Activity data'!BN20*EF!$H51*EF!$H69)*NtoN2O*kgtoGg,IF('Net zero activities &amp; levers'!$C$12="PB",('Activity data'!BN20*EF!$H51*EF!$H69)*NtoN2O*kgtoGg,IF('Net zero activities &amp; levers'!$C$12="MS",('Net zero Activity data'!BN20*EF!$H51*EF!$H69)*NtoN2O*kgtoGg,"ERROR")))</f>
        <v>3.3840754458492466</v>
      </c>
      <c r="AV963" s="93">
        <f>IF('Net zero activities &amp; levers'!$C$12="Off",('Activity data'!BO20*EF!$H51*EF!$H69)*NtoN2O*kgtoGg,IF('Net zero activities &amp; levers'!$C$12="PB",('Activity data'!BO20*EF!$H51*EF!$H69)*NtoN2O*kgtoGg,IF('Net zero activities &amp; levers'!$C$12="MS",('Net zero Activity data'!BO20*EF!$H51*EF!$H69)*NtoN2O*kgtoGg,"ERROR")))</f>
        <v>3.3645111733417261</v>
      </c>
      <c r="AW963" s="93">
        <f>IF('Net zero activities &amp; levers'!$C$12="Off",('Activity data'!BP20*EF!$H51*EF!$H69)*NtoN2O*kgtoGg,IF('Net zero activities &amp; levers'!$C$12="PB",('Activity data'!BP20*EF!$H51*EF!$H69)*NtoN2O*kgtoGg,IF('Net zero activities &amp; levers'!$C$12="MS",('Net zero Activity data'!BP20*EF!$H51*EF!$H69)*NtoN2O*kgtoGg,"ERROR")))</f>
        <v>3.3351275855209699</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1.3660093635870426E-2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1.3937830420255738E-2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1.426247839848128E-2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1.4711795979713135E-2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1.4861520550190495E-2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1.4574227968650315E-2</v>
      </c>
      <c r="T964" s="93">
        <f>IF('Net zero activities &amp; levers'!$C$12="Off",('Activity data'!AM21*EF!$H52*EF!$H70)*NtoN2O*kgtoGg,IF('Net zero activities &amp; levers'!$C$12="PB",('Activity data'!AM21*EF!$H52*EF!$H70)*NtoN2O*kgtoGg,IF('Net zero activities &amp; levers'!$C$12="MS",('Net zero Activity data'!AM21*EF!$H52*EF!$H70)*NtoN2O*kgtoGg,"ERROR")))</f>
        <v>1.4936979338926817E-2</v>
      </c>
      <c r="U964" s="93">
        <f>IF('Net zero activities &amp; levers'!$C$12="Off",('Activity data'!AN21*EF!$H52*EF!$H70)*NtoN2O*kgtoGg,IF('Net zero activities &amp; levers'!$C$12="PB",('Activity data'!AN21*EF!$H52*EF!$H70)*NtoN2O*kgtoGg,IF('Net zero activities &amp; levers'!$C$12="MS",('Net zero Activity data'!AN21*EF!$H52*EF!$H70)*NtoN2O*kgtoGg,"ERROR")))</f>
        <v>1.5193272079923716E-2</v>
      </c>
      <c r="V964" s="93">
        <f>IF('Net zero activities &amp; levers'!$C$12="Off",('Activity data'!AO21*EF!$H52*EF!$H70)*NtoN2O*kgtoGg,IF('Net zero activities &amp; levers'!$C$12="PB",('Activity data'!AO21*EF!$H52*EF!$H70)*NtoN2O*kgtoGg,IF('Net zero activities &amp; levers'!$C$12="MS",('Net zero Activity data'!AO21*EF!$H52*EF!$H70)*NtoN2O*kgtoGg,"ERROR")))</f>
        <v>1.5423534747669736E-2</v>
      </c>
      <c r="W964" s="93">
        <f>IF('Net zero activities &amp; levers'!$C$12="Off",('Activity data'!AP21*EF!$H52*EF!$H70)*NtoN2O*kgtoGg,IF('Net zero activities &amp; levers'!$C$12="PB",('Activity data'!AP21*EF!$H52*EF!$H70)*NtoN2O*kgtoGg,IF('Net zero activities &amp; levers'!$C$12="MS",('Net zero Activity data'!AP21*EF!$H52*EF!$H70)*NtoN2O*kgtoGg,"ERROR")))</f>
        <v>1.5676097555168314E-2</v>
      </c>
      <c r="X964" s="93">
        <f>IF('Net zero activities &amp; levers'!$C$12="Off",('Activity data'!AQ21*EF!$H52*EF!$H70)*NtoN2O*kgtoGg,IF('Net zero activities &amp; levers'!$C$12="PB",('Activity data'!AQ21*EF!$H52*EF!$H70)*NtoN2O*kgtoGg,IF('Net zero activities &amp; levers'!$C$12="MS",('Net zero Activity data'!AQ21*EF!$H52*EF!$H70)*NtoN2O*kgtoGg,"ERROR")))</f>
        <v>1.5960421041391372E-2</v>
      </c>
      <c r="Y964" s="93">
        <f>IF('Net zero activities &amp; levers'!$C$12="Off",('Activity data'!AR21*EF!$H52*EF!$H70)*NtoN2O*kgtoGg,IF('Net zero activities &amp; levers'!$C$12="PB",('Activity data'!AR21*EF!$H52*EF!$H70)*NtoN2O*kgtoGg,IF('Net zero activities &amp; levers'!$C$12="MS",('Net zero Activity data'!AR21*EF!$H52*EF!$H70)*NtoN2O*kgtoGg,"ERROR")))</f>
        <v>1.6250427006047279E-2</v>
      </c>
      <c r="Z964" s="93">
        <f>IF('Net zero activities &amp; levers'!$C$12="Off",('Activity data'!AS21*EF!$H52*EF!$H70)*NtoN2O*kgtoGg,IF('Net zero activities &amp; levers'!$C$12="PB",('Activity data'!AS21*EF!$H52*EF!$H70)*NtoN2O*kgtoGg,IF('Net zero activities &amp; levers'!$C$12="MS",('Net zero Activity data'!AS21*EF!$H52*EF!$H70)*NtoN2O*kgtoGg,"ERROR")))</f>
        <v>1.6567984472230592E-2</v>
      </c>
      <c r="AA964" s="93">
        <f>IF('Net zero activities &amp; levers'!$C$12="Off",('Activity data'!AT21*EF!$H52*EF!$H70)*NtoN2O*kgtoGg,IF('Net zero activities &amp; levers'!$C$12="PB",('Activity data'!AT21*EF!$H52*EF!$H70)*NtoN2O*kgtoGg,IF('Net zero activities &amp; levers'!$C$12="MS",('Net zero Activity data'!AT21*EF!$H52*EF!$H70)*NtoN2O*kgtoGg,"ERROR")))</f>
        <v>1.6904819704658219E-2</v>
      </c>
      <c r="AB964" s="93">
        <f>IF('Net zero activities &amp; levers'!$C$12="Off",('Activity data'!AU21*EF!$H52*EF!$H70)*NtoN2O*kgtoGg,IF('Net zero activities &amp; levers'!$C$12="PB",('Activity data'!AU21*EF!$H52*EF!$H70)*NtoN2O*kgtoGg,IF('Net zero activities &amp; levers'!$C$12="MS",('Net zero Activity data'!AU21*EF!$H52*EF!$H70)*NtoN2O*kgtoGg,"ERROR")))</f>
        <v>1.7256327875910096E-2</v>
      </c>
      <c r="AC964" s="93">
        <f>IF('Net zero activities &amp; levers'!$C$12="Off",('Activity data'!AV21*EF!$H52*EF!$H70)*NtoN2O*kgtoGg,IF('Net zero activities &amp; levers'!$C$12="PB",('Activity data'!AV21*EF!$H52*EF!$H70)*NtoN2O*kgtoGg,IF('Net zero activities &amp; levers'!$C$12="MS",('Net zero Activity data'!AV21*EF!$H52*EF!$H70)*NtoN2O*kgtoGg,"ERROR")))</f>
        <v>1.7608053391600896E-2</v>
      </c>
      <c r="AD964" s="93">
        <f>IF('Net zero activities &amp; levers'!$C$12="Off",('Activity data'!AW21*EF!$H52*EF!$H70)*NtoN2O*kgtoGg,IF('Net zero activities &amp; levers'!$C$12="PB",('Activity data'!AW21*EF!$H52*EF!$H70)*NtoN2O*kgtoGg,IF('Net zero activities &amp; levers'!$C$12="MS",('Net zero Activity data'!AW21*EF!$H52*EF!$H70)*NtoN2O*kgtoGg,"ERROR")))</f>
        <v>1.8009653471105492E-2</v>
      </c>
      <c r="AE964" s="93">
        <f>IF('Net zero activities &amp; levers'!$C$12="Off",('Activity data'!AX21*EF!$H52*EF!$H70)*NtoN2O*kgtoGg,IF('Net zero activities &amp; levers'!$C$12="PB",('Activity data'!AX21*EF!$H52*EF!$H70)*NtoN2O*kgtoGg,IF('Net zero activities &amp; levers'!$C$12="MS",('Net zero Activity data'!AX21*EF!$H52*EF!$H70)*NtoN2O*kgtoGg,"ERROR")))</f>
        <v>1.8433351999230074E-2</v>
      </c>
      <c r="AF964" s="93">
        <f>IF('Net zero activities &amp; levers'!$C$12="Off",('Activity data'!AY21*EF!$H52*EF!$H70)*NtoN2O*kgtoGg,IF('Net zero activities &amp; levers'!$C$12="PB",('Activity data'!AY21*EF!$H52*EF!$H70)*NtoN2O*kgtoGg,IF('Net zero activities &amp; levers'!$C$12="MS",('Net zero Activity data'!AY21*EF!$H52*EF!$H70)*NtoN2O*kgtoGg,"ERROR")))</f>
        <v>1.8879577674029695E-2</v>
      </c>
      <c r="AG964" s="93">
        <f>IF('Net zero activities &amp; levers'!$C$12="Off",('Activity data'!AZ21*EF!$H52*EF!$H70)*NtoN2O*kgtoGg,IF('Net zero activities &amp; levers'!$C$12="PB",('Activity data'!AZ21*EF!$H52*EF!$H70)*NtoN2O*kgtoGg,IF('Net zero activities &amp; levers'!$C$12="MS",('Net zero Activity data'!AZ21*EF!$H52*EF!$H70)*NtoN2O*kgtoGg,"ERROR")))</f>
        <v>1.9384700813910721E-2</v>
      </c>
      <c r="AH964" s="93">
        <f>IF('Net zero activities &amp; levers'!$C$12="Off",('Activity data'!BA21*EF!$H52*EF!$H70)*NtoN2O*kgtoGg,IF('Net zero activities &amp; levers'!$C$12="PB",('Activity data'!BA21*EF!$H52*EF!$H70)*NtoN2O*kgtoGg,IF('Net zero activities &amp; levers'!$C$12="MS",('Net zero Activity data'!BA21*EF!$H52*EF!$H70)*NtoN2O*kgtoGg,"ERROR")))</f>
        <v>1.9867983976037024E-2</v>
      </c>
      <c r="AI964" s="93">
        <f>IF('Net zero activities &amp; levers'!$C$12="Off",('Activity data'!BB21*EF!$H52*EF!$H70)*NtoN2O*kgtoGg,IF('Net zero activities &amp; levers'!$C$12="PB",('Activity data'!BB21*EF!$H52*EF!$H70)*NtoN2O*kgtoGg,IF('Net zero activities &amp; levers'!$C$12="MS",('Net zero Activity data'!BB21*EF!$H52*EF!$H70)*NtoN2O*kgtoGg,"ERROR")))</f>
        <v>2.0375913656579637E-2</v>
      </c>
      <c r="AJ964" s="93">
        <f>IF('Net zero activities &amp; levers'!$C$12="Off",('Activity data'!BC21*EF!$H52*EF!$H70)*NtoN2O*kgtoGg,IF('Net zero activities &amp; levers'!$C$12="PB",('Activity data'!BC21*EF!$H52*EF!$H70)*NtoN2O*kgtoGg,IF('Net zero activities &amp; levers'!$C$12="MS",('Net zero Activity data'!BC21*EF!$H52*EF!$H70)*NtoN2O*kgtoGg,"ERROR")))</f>
        <v>2.0928290481437968E-2</v>
      </c>
      <c r="AK964" s="93">
        <f>IF('Net zero activities &amp; levers'!$C$12="Off",('Activity data'!BD21*EF!$H52*EF!$H70)*NtoN2O*kgtoGg,IF('Net zero activities &amp; levers'!$C$12="PB",('Activity data'!BD21*EF!$H52*EF!$H70)*NtoN2O*kgtoGg,IF('Net zero activities &amp; levers'!$C$12="MS",('Net zero Activity data'!BD21*EF!$H52*EF!$H70)*NtoN2O*kgtoGg,"ERROR")))</f>
        <v>2.1454466839519307E-2</v>
      </c>
      <c r="AL964" s="93">
        <f>IF('Net zero activities &amp; levers'!$C$12="Off",('Activity data'!BE21*EF!$H52*EF!$H70)*NtoN2O*kgtoGg,IF('Net zero activities &amp; levers'!$C$12="PB",('Activity data'!BE21*EF!$H52*EF!$H70)*NtoN2O*kgtoGg,IF('Net zero activities &amp; levers'!$C$12="MS",('Net zero Activity data'!BE21*EF!$H52*EF!$H70)*NtoN2O*kgtoGg,"ERROR")))</f>
        <v>2.1991590403037692E-2</v>
      </c>
      <c r="AM964" s="93">
        <f>IF('Net zero activities &amp; levers'!$C$12="Off",('Activity data'!BF21*EF!$H52*EF!$H70)*NtoN2O*kgtoGg,IF('Net zero activities &amp; levers'!$C$12="PB",('Activity data'!BF21*EF!$H52*EF!$H70)*NtoN2O*kgtoGg,IF('Net zero activities &amp; levers'!$C$12="MS",('Net zero Activity data'!BF21*EF!$H52*EF!$H70)*NtoN2O*kgtoGg,"ERROR")))</f>
        <v>2.2533407669158349E-2</v>
      </c>
      <c r="AN964" s="93">
        <f>IF('Net zero activities &amp; levers'!$C$12="Off",('Activity data'!BG21*EF!$H52*EF!$H70)*NtoN2O*kgtoGg,IF('Net zero activities &amp; levers'!$C$12="PB",('Activity data'!BG21*EF!$H52*EF!$H70)*NtoN2O*kgtoGg,IF('Net zero activities &amp; levers'!$C$12="MS",('Net zero Activity data'!BG21*EF!$H52*EF!$H70)*NtoN2O*kgtoGg,"ERROR")))</f>
        <v>2.3113408749133323E-2</v>
      </c>
      <c r="AO964" s="93">
        <f>IF('Net zero activities &amp; levers'!$C$12="Off",('Activity data'!BH21*EF!$H52*EF!$H70)*NtoN2O*kgtoGg,IF('Net zero activities &amp; levers'!$C$12="PB",('Activity data'!BH21*EF!$H52*EF!$H70)*NtoN2O*kgtoGg,IF('Net zero activities &amp; levers'!$C$12="MS",('Net zero Activity data'!BH21*EF!$H52*EF!$H70)*NtoN2O*kgtoGg,"ERROR")))</f>
        <v>2.3666180496770405E-2</v>
      </c>
      <c r="AP964" s="93">
        <f>IF('Net zero activities &amp; levers'!$C$12="Off",('Activity data'!BI21*EF!$H52*EF!$H70)*NtoN2O*kgtoGg,IF('Net zero activities &amp; levers'!$C$12="PB",('Activity data'!BI21*EF!$H52*EF!$H70)*NtoN2O*kgtoGg,IF('Net zero activities &amp; levers'!$C$12="MS",('Net zero Activity data'!BI21*EF!$H52*EF!$H70)*NtoN2O*kgtoGg,"ERROR")))</f>
        <v>2.4227233631220365E-2</v>
      </c>
      <c r="AQ964" s="93">
        <f>IF('Net zero activities &amp; levers'!$C$12="Off",('Activity data'!BJ21*EF!$H52*EF!$H70)*NtoN2O*kgtoGg,IF('Net zero activities &amp; levers'!$C$12="PB",('Activity data'!BJ21*EF!$H52*EF!$H70)*NtoN2O*kgtoGg,IF('Net zero activities &amp; levers'!$C$12="MS",('Net zero Activity data'!BJ21*EF!$H52*EF!$H70)*NtoN2O*kgtoGg,"ERROR")))</f>
        <v>2.4805510619978249E-2</v>
      </c>
      <c r="AR964" s="93">
        <f>IF('Net zero activities &amp; levers'!$C$12="Off",('Activity data'!BK21*EF!$H52*EF!$H70)*NtoN2O*kgtoGg,IF('Net zero activities &amp; levers'!$C$12="PB",('Activity data'!BK21*EF!$H52*EF!$H70)*NtoN2O*kgtoGg,IF('Net zero activities &amp; levers'!$C$12="MS",('Net zero Activity data'!BK21*EF!$H52*EF!$H70)*NtoN2O*kgtoGg,"ERROR")))</f>
        <v>2.5403733400418606E-2</v>
      </c>
      <c r="AS964" s="93">
        <f>IF('Net zero activities &amp; levers'!$C$12="Off",('Activity data'!BL21*EF!$H52*EF!$H70)*NtoN2O*kgtoGg,IF('Net zero activities &amp; levers'!$C$12="PB",('Activity data'!BL21*EF!$H52*EF!$H70)*NtoN2O*kgtoGg,IF('Net zero activities &amp; levers'!$C$12="MS",('Net zero Activity data'!BL21*EF!$H52*EF!$H70)*NtoN2O*kgtoGg,"ERROR")))</f>
        <v>2.6005753178240911E-2</v>
      </c>
      <c r="AT964" s="93">
        <f>IF('Net zero activities &amp; levers'!$C$12="Off",('Activity data'!BM21*EF!$H52*EF!$H70)*NtoN2O*kgtoGg,IF('Net zero activities &amp; levers'!$C$12="PB",('Activity data'!BM21*EF!$H52*EF!$H70)*NtoN2O*kgtoGg,IF('Net zero activities &amp; levers'!$C$12="MS",('Net zero Activity data'!BM21*EF!$H52*EF!$H70)*NtoN2O*kgtoGg,"ERROR")))</f>
        <v>2.616496629266998E-2</v>
      </c>
      <c r="AU964" s="93">
        <f>IF('Net zero activities &amp; levers'!$C$12="Off",('Activity data'!BN21*EF!$H52*EF!$H70)*NtoN2O*kgtoGg,IF('Net zero activities &amp; levers'!$C$12="PB",('Activity data'!BN21*EF!$H52*EF!$H70)*NtoN2O*kgtoGg,IF('Net zero activities &amp; levers'!$C$12="MS",('Net zero Activity data'!BN21*EF!$H52*EF!$H70)*NtoN2O*kgtoGg,"ERROR")))</f>
        <v>2.6232789203443716E-2</v>
      </c>
      <c r="AV964" s="93">
        <f>IF('Net zero activities &amp; levers'!$C$12="Off",('Activity data'!BO21*EF!$H52*EF!$H70)*NtoN2O*kgtoGg,IF('Net zero activities &amp; levers'!$C$12="PB",('Activity data'!BO21*EF!$H52*EF!$H70)*NtoN2O*kgtoGg,IF('Net zero activities &amp; levers'!$C$12="MS",('Net zero Activity data'!BO21*EF!$H52*EF!$H70)*NtoN2O*kgtoGg,"ERROR")))</f>
        <v>2.6294178857071242E-2</v>
      </c>
      <c r="AW964" s="93">
        <f>IF('Net zero activities &amp; levers'!$C$12="Off",('Activity data'!BP21*EF!$H52*EF!$H70)*NtoN2O*kgtoGg,IF('Net zero activities &amp; levers'!$C$12="PB",('Activity data'!BP21*EF!$H52*EF!$H70)*NtoN2O*kgtoGg,IF('Net zero activities &amp; levers'!$C$12="MS",('Net zero Activity data'!BP21*EF!$H52*EF!$H70)*NtoN2O*kgtoGg,"ERROR")))</f>
        <v>2.6314114866294425E-2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7.0904798648479081E-2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7.183848811386527E-2</v>
      </c>
      <c r="M965" s="93">
        <f>IF('Net zero activities &amp; levers'!$C$12="Off",('Activity data'!AF22*EF!$H53*EF!$H71)*NtoN2O*kgtoGg,IF('Net zero activities &amp; levers'!$C$12="PB",('Activity data'!AF22*EF!$H53*EF!$H71)*NtoN2O*kgtoGg,IF('Net zero activities &amp; levers'!$C$12="MS",('Net zero Activity data'!AF22*EF!$H53*EF!$H71)*NtoN2O*kgtoGg,"ERROR")))</f>
        <v>7.3338261222908901E-2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7.3768889900085594E-2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7.3504831661853245E-2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7.2548895925592466E-2</v>
      </c>
      <c r="Q965" s="93">
        <f>IF('Net zero activities &amp; levers'!$C$12="Off",('Activity data'!AJ22*EF!$H53*EF!$H71)*NtoN2O*kgtoGg,IF('Net zero activities &amp; levers'!$C$12="PB",('Activity data'!AJ22*EF!$H53*EF!$H71)*NtoN2O*kgtoGg,IF('Net zero activities &amp; levers'!$C$12="MS",('Net zero Activity data'!AJ22*EF!$H53*EF!$H71)*NtoN2O*kgtoGg,"ERROR")))</f>
        <v>7.2146468817327503E-2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7.1835339545248789E-2</v>
      </c>
      <c r="S965" s="93">
        <f>IF('Net zero activities &amp; levers'!$C$12="Off",('Activity data'!AL22*EF!$H53*EF!$H71)*NtoN2O*kgtoGg,IF('Net zero activities &amp; levers'!$C$12="PB",('Activity data'!AL22*EF!$H53*EF!$H71)*NtoN2O*kgtoGg,IF('Net zero activities &amp; levers'!$C$12="MS",('Net zero Activity data'!AL22*EF!$H53*EF!$H71)*NtoN2O*kgtoGg,"ERROR")))</f>
        <v>6.0553456843002784E-2</v>
      </c>
      <c r="T965" s="93">
        <f>IF('Net zero activities &amp; levers'!$C$12="Off",('Activity data'!AM22*EF!$H53*EF!$H71)*NtoN2O*kgtoGg,IF('Net zero activities &amp; levers'!$C$12="PB",('Activity data'!AM22*EF!$H53*EF!$H71)*NtoN2O*kgtoGg,IF('Net zero activities &amp; levers'!$C$12="MS",('Net zero Activity data'!AM22*EF!$H53*EF!$H71)*NtoN2O*kgtoGg,"ERROR")))</f>
        <v>6.2951682414288154E-2</v>
      </c>
      <c r="U965" s="93">
        <f>IF('Net zero activities &amp; levers'!$C$12="Off",('Activity data'!AN22*EF!$H53*EF!$H71)*NtoN2O*kgtoGg,IF('Net zero activities &amp; levers'!$C$12="PB",('Activity data'!AN22*EF!$H53*EF!$H71)*NtoN2O*kgtoGg,IF('Net zero activities &amp; levers'!$C$12="MS",('Net zero Activity data'!AN22*EF!$H53*EF!$H71)*NtoN2O*kgtoGg,"ERROR")))</f>
        <v>6.3997917582676492E-2</v>
      </c>
      <c r="V965" s="93">
        <f>IF('Net zero activities &amp; levers'!$C$12="Off",('Activity data'!AO22*EF!$H53*EF!$H71)*NtoN2O*kgtoGg,IF('Net zero activities &amp; levers'!$C$12="PB",('Activity data'!AO22*EF!$H53*EF!$H71)*NtoN2O*kgtoGg,IF('Net zero activities &amp; levers'!$C$12="MS",('Net zero Activity data'!AO22*EF!$H53*EF!$H71)*NtoN2O*kgtoGg,"ERROR")))</f>
        <v>6.4704814489684223E-2</v>
      </c>
      <c r="W965" s="93">
        <f>IF('Net zero activities &amp; levers'!$C$12="Off",('Activity data'!AP22*EF!$H53*EF!$H71)*NtoN2O*kgtoGg,IF('Net zero activities &amp; levers'!$C$12="PB",('Activity data'!AP22*EF!$H53*EF!$H71)*NtoN2O*kgtoGg,IF('Net zero activities &amp; levers'!$C$12="MS",('Net zero Activity data'!AP22*EF!$H53*EF!$H71)*NtoN2O*kgtoGg,"ERROR")))</f>
        <v>6.5662173338773125E-2</v>
      </c>
      <c r="X965" s="93">
        <f>IF('Net zero activities &amp; levers'!$C$12="Off",('Activity data'!AQ22*EF!$H53*EF!$H71)*NtoN2O*kgtoGg,IF('Net zero activities &amp; levers'!$C$12="PB",('Activity data'!AQ22*EF!$H53*EF!$H71)*NtoN2O*kgtoGg,IF('Net zero activities &amp; levers'!$C$12="MS",('Net zero Activity data'!AQ22*EF!$H53*EF!$H71)*NtoN2O*kgtoGg,"ERROR")))</f>
        <v>6.6975912481598718E-2</v>
      </c>
      <c r="Y965" s="93">
        <f>IF('Net zero activities &amp; levers'!$C$12="Off",('Activity data'!AR22*EF!$H53*EF!$H71)*NtoN2O*kgtoGg,IF('Net zero activities &amp; levers'!$C$12="PB",('Activity data'!AR22*EF!$H53*EF!$H71)*NtoN2O*kgtoGg,IF('Net zero activities &amp; levers'!$C$12="MS",('Net zero Activity data'!AR22*EF!$H53*EF!$H71)*NtoN2O*kgtoGg,"ERROR")))</f>
        <v>6.8549182364722974E-2</v>
      </c>
      <c r="Z965" s="93">
        <f>IF('Net zero activities &amp; levers'!$C$12="Off",('Activity data'!AS22*EF!$H53*EF!$H71)*NtoN2O*kgtoGg,IF('Net zero activities &amp; levers'!$C$12="PB",('Activity data'!AS22*EF!$H53*EF!$H71)*NtoN2O*kgtoGg,IF('Net zero activities &amp; levers'!$C$12="MS",('Net zero Activity data'!AS22*EF!$H53*EF!$H71)*NtoN2O*kgtoGg,"ERROR")))</f>
        <v>7.0417754733656912E-2</v>
      </c>
      <c r="AA965" s="93">
        <f>IF('Net zero activities &amp; levers'!$C$12="Off",('Activity data'!AT22*EF!$H53*EF!$H71)*NtoN2O*kgtoGg,IF('Net zero activities &amp; levers'!$C$12="PB",('Activity data'!AT22*EF!$H53*EF!$H71)*NtoN2O*kgtoGg,IF('Net zero activities &amp; levers'!$C$12="MS",('Net zero Activity data'!AT22*EF!$H53*EF!$H71)*NtoN2O*kgtoGg,"ERROR")))</f>
        <v>7.2478338426399641E-2</v>
      </c>
      <c r="AB965" s="93">
        <f>IF('Net zero activities &amp; levers'!$C$12="Off",('Activity data'!AU22*EF!$H53*EF!$H71)*NtoN2O*kgtoGg,IF('Net zero activities &amp; levers'!$C$12="PB",('Activity data'!AU22*EF!$H53*EF!$H71)*NtoN2O*kgtoGg,IF('Net zero activities &amp; levers'!$C$12="MS",('Net zero Activity data'!AU22*EF!$H53*EF!$H71)*NtoN2O*kgtoGg,"ERROR")))</f>
        <v>7.4673412327240563E-2</v>
      </c>
      <c r="AC965" s="93">
        <f>IF('Net zero activities &amp; levers'!$C$12="Off",('Activity data'!AV22*EF!$H53*EF!$H71)*NtoN2O*kgtoGg,IF('Net zero activities &amp; levers'!$C$12="PB",('Activity data'!AV22*EF!$H53*EF!$H71)*NtoN2O*kgtoGg,IF('Net zero activities &amp; levers'!$C$12="MS",('Net zero Activity data'!AV22*EF!$H53*EF!$H71)*NtoN2O*kgtoGg,"ERROR")))</f>
        <v>7.6834320668736911E-2</v>
      </c>
      <c r="AD965" s="93">
        <f>IF('Net zero activities &amp; levers'!$C$12="Off",('Activity data'!AW22*EF!$H53*EF!$H71)*NtoN2O*kgtoGg,IF('Net zero activities &amp; levers'!$C$12="PB",('Activity data'!AW22*EF!$H53*EF!$H71)*NtoN2O*kgtoGg,IF('Net zero activities &amp; levers'!$C$12="MS",('Net zero Activity data'!AW22*EF!$H53*EF!$H71)*NtoN2O*kgtoGg,"ERROR")))</f>
        <v>7.9703008773151771E-2</v>
      </c>
      <c r="AE965" s="93">
        <f>IF('Net zero activities &amp; levers'!$C$12="Off",('Activity data'!AX22*EF!$H53*EF!$H71)*NtoN2O*kgtoGg,IF('Net zero activities &amp; levers'!$C$12="PB",('Activity data'!AX22*EF!$H53*EF!$H71)*NtoN2O*kgtoGg,IF('Net zero activities &amp; levers'!$C$12="MS",('Net zero Activity data'!AX22*EF!$H53*EF!$H71)*NtoN2O*kgtoGg,"ERROR")))</f>
        <v>8.2779319627968612E-2</v>
      </c>
      <c r="AF965" s="93">
        <f>IF('Net zero activities &amp; levers'!$C$12="Off",('Activity data'!AY22*EF!$H53*EF!$H71)*NtoN2O*kgtoGg,IF('Net zero activities &amp; levers'!$C$12="PB",('Activity data'!AY22*EF!$H53*EF!$H71)*NtoN2O*kgtoGg,IF('Net zero activities &amp; levers'!$C$12="MS",('Net zero Activity data'!AY22*EF!$H53*EF!$H71)*NtoN2O*kgtoGg,"ERROR")))</f>
        <v>8.6064114013043286E-2</v>
      </c>
      <c r="AG965" s="93">
        <f>IF('Net zero activities &amp; levers'!$C$12="Off",('Activity data'!AZ22*EF!$H53*EF!$H71)*NtoN2O*kgtoGg,IF('Net zero activities &amp; levers'!$C$12="PB",('Activity data'!AZ22*EF!$H53*EF!$H71)*NtoN2O*kgtoGg,IF('Net zero activities &amp; levers'!$C$12="MS",('Net zero Activity data'!AZ22*EF!$H53*EF!$H71)*NtoN2O*kgtoGg,"ERROR")))</f>
        <v>8.9959045978416391E-2</v>
      </c>
      <c r="AH965" s="93">
        <f>IF('Net zero activities &amp; levers'!$C$12="Off",('Activity data'!BA22*EF!$H53*EF!$H71)*NtoN2O*kgtoGg,IF('Net zero activities &amp; levers'!$C$12="PB",('Activity data'!BA22*EF!$H53*EF!$H71)*NtoN2O*kgtoGg,IF('Net zero activities &amp; levers'!$C$12="MS",('Net zero Activity data'!BA22*EF!$H53*EF!$H71)*NtoN2O*kgtoGg,"ERROR")))</f>
        <v>9.3558178174586948E-2</v>
      </c>
      <c r="AI965" s="93">
        <f>IF('Net zero activities &amp; levers'!$C$12="Off",('Activity data'!BB22*EF!$H53*EF!$H71)*NtoN2O*kgtoGg,IF('Net zero activities &amp; levers'!$C$12="PB",('Activity data'!BB22*EF!$H53*EF!$H71)*NtoN2O*kgtoGg,IF('Net zero activities &amp; levers'!$C$12="MS",('Net zero Activity data'!BB22*EF!$H53*EF!$H71)*NtoN2O*kgtoGg,"ERROR")))</f>
        <v>9.7543107853545877E-2</v>
      </c>
      <c r="AJ965" s="93">
        <f>IF('Net zero activities &amp; levers'!$C$12="Off",('Activity data'!BC22*EF!$H53*EF!$H71)*NtoN2O*kgtoGg,IF('Net zero activities &amp; levers'!$C$12="PB",('Activity data'!BC22*EF!$H53*EF!$H71)*NtoN2O*kgtoGg,IF('Net zero activities &amp; levers'!$C$12="MS",('Net zero Activity data'!BC22*EF!$H53*EF!$H71)*NtoN2O*kgtoGg,"ERROR")))</f>
        <v>0.10196318119330461</v>
      </c>
      <c r="AK965" s="93">
        <f>IF('Net zero activities &amp; levers'!$C$12="Off",('Activity data'!BD22*EF!$H53*EF!$H71)*NtoN2O*kgtoGg,IF('Net zero activities &amp; levers'!$C$12="PB",('Activity data'!BD22*EF!$H53*EF!$H71)*NtoN2O*kgtoGg,IF('Net zero activities &amp; levers'!$C$12="MS",('Net zero Activity data'!BD22*EF!$H53*EF!$H71)*NtoN2O*kgtoGg,"ERROR")))</f>
        <v>0.10604329454240757</v>
      </c>
      <c r="AL965" s="93">
        <f>IF('Net zero activities &amp; levers'!$C$12="Off",('Activity data'!BE22*EF!$H53*EF!$H71)*NtoN2O*kgtoGg,IF('Net zero activities &amp; levers'!$C$12="PB",('Activity data'!BE22*EF!$H53*EF!$H71)*NtoN2O*kgtoGg,IF('Net zero activities &amp; levers'!$C$12="MS",('Net zero Activity data'!BE22*EF!$H53*EF!$H71)*NtoN2O*kgtoGg,"ERROR")))</f>
        <v>0.11019139299341679</v>
      </c>
      <c r="AM965" s="93">
        <f>IF('Net zero activities &amp; levers'!$C$12="Off",('Activity data'!BF22*EF!$H53*EF!$H71)*NtoN2O*kgtoGg,IF('Net zero activities &amp; levers'!$C$12="PB",('Activity data'!BF22*EF!$H53*EF!$H71)*NtoN2O*kgtoGg,IF('Net zero activities &amp; levers'!$C$12="MS",('Net zero Activity data'!BF22*EF!$H53*EF!$H71)*NtoN2O*kgtoGg,"ERROR")))</f>
        <v>0.11433963603604952</v>
      </c>
      <c r="AN965" s="93">
        <f>IF('Net zero activities &amp; levers'!$C$12="Off",('Activity data'!BG22*EF!$H53*EF!$H71)*NtoN2O*kgtoGg,IF('Net zero activities &amp; levers'!$C$12="PB",('Activity data'!BG22*EF!$H53*EF!$H71)*NtoN2O*kgtoGg,IF('Net zero activities &amp; levers'!$C$12="MS",('Net zero Activity data'!BG22*EF!$H53*EF!$H71)*NtoN2O*kgtoGg,"ERROR")))</f>
        <v>0.11899637656643992</v>
      </c>
      <c r="AO965" s="93">
        <f>IF('Net zero activities &amp; levers'!$C$12="Off",('Activity data'!BH22*EF!$H53*EF!$H71)*NtoN2O*kgtoGg,IF('Net zero activities &amp; levers'!$C$12="PB",('Activity data'!BH22*EF!$H53*EF!$H71)*NtoN2O*kgtoGg,IF('Net zero activities &amp; levers'!$C$12="MS",('Net zero Activity data'!BH22*EF!$H53*EF!$H71)*NtoN2O*kgtoGg,"ERROR")))</f>
        <v>0.12331177095877871</v>
      </c>
      <c r="AP965" s="93">
        <f>IF('Net zero activities &amp; levers'!$C$12="Off",('Activity data'!BI22*EF!$H53*EF!$H71)*NtoN2O*kgtoGg,IF('Net zero activities &amp; levers'!$C$12="PB",('Activity data'!BI22*EF!$H53*EF!$H71)*NtoN2O*kgtoGg,IF('Net zero activities &amp; levers'!$C$12="MS",('Net zero Activity data'!BI22*EF!$H53*EF!$H71)*NtoN2O*kgtoGg,"ERROR")))</f>
        <v>0.12766661279812638</v>
      </c>
      <c r="AQ965" s="93">
        <f>IF('Net zero activities &amp; levers'!$C$12="Off",('Activity data'!BJ22*EF!$H53*EF!$H71)*NtoN2O*kgtoGg,IF('Net zero activities &amp; levers'!$C$12="PB",('Activity data'!BJ22*EF!$H53*EF!$H71)*NtoN2O*kgtoGg,IF('Net zero activities &amp; levers'!$C$12="MS",('Net zero Activity data'!BJ22*EF!$H53*EF!$H71)*NtoN2O*kgtoGg,"ERROR")))</f>
        <v>0.13215440513890955</v>
      </c>
      <c r="AR965" s="93">
        <f>IF('Net zero activities &amp; levers'!$C$12="Off",('Activity data'!BK22*EF!$H53*EF!$H71)*NtoN2O*kgtoGg,IF('Net zero activities &amp; levers'!$C$12="PB",('Activity data'!BK22*EF!$H53*EF!$H71)*NtoN2O*kgtoGg,IF('Net zero activities &amp; levers'!$C$12="MS",('Net zero Activity data'!BK22*EF!$H53*EF!$H71)*NtoN2O*kgtoGg,"ERROR")))</f>
        <v>0.13680171193519958</v>
      </c>
      <c r="AS965" s="93">
        <f>IF('Net zero activities &amp; levers'!$C$12="Off",('Activity data'!BL22*EF!$H53*EF!$H71)*NtoN2O*kgtoGg,IF('Net zero activities &amp; levers'!$C$12="PB",('Activity data'!BL22*EF!$H53*EF!$H71)*NtoN2O*kgtoGg,IF('Net zero activities &amp; levers'!$C$12="MS",('Net zero Activity data'!BL22*EF!$H53*EF!$H71)*NtoN2O*kgtoGg,"ERROR")))</f>
        <v>0.1415894383303804</v>
      </c>
      <c r="AT965" s="93">
        <f>IF('Net zero activities &amp; levers'!$C$12="Off",('Activity data'!BM22*EF!$H53*EF!$H71)*NtoN2O*kgtoGg,IF('Net zero activities &amp; levers'!$C$12="PB",('Activity data'!BM22*EF!$H53*EF!$H71)*NtoN2O*kgtoGg,IF('Net zero activities &amp; levers'!$C$12="MS",('Net zero Activity data'!BM22*EF!$H53*EF!$H71)*NtoN2O*kgtoGg,"ERROR")))</f>
        <v>0.1417639901909151</v>
      </c>
      <c r="AU965" s="93">
        <f>IF('Net zero activities &amp; levers'!$C$12="Off",('Activity data'!BN22*EF!$H53*EF!$H71)*NtoN2O*kgtoGg,IF('Net zero activities &amp; levers'!$C$12="PB",('Activity data'!BN22*EF!$H53*EF!$H71)*NtoN2O*kgtoGg,IF('Net zero activities &amp; levers'!$C$12="MS",('Net zero Activity data'!BN22*EF!$H53*EF!$H71)*NtoN2O*kgtoGg,"ERROR")))</f>
        <v>0.14100314357705207</v>
      </c>
      <c r="AV965" s="93">
        <f>IF('Net zero activities &amp; levers'!$C$12="Off",('Activity data'!BO22*EF!$H53*EF!$H71)*NtoN2O*kgtoGg,IF('Net zero activities &amp; levers'!$C$12="PB",('Activity data'!BO22*EF!$H53*EF!$H71)*NtoN2O*kgtoGg,IF('Net zero activities &amp; levers'!$C$12="MS",('Net zero Activity data'!BO22*EF!$H53*EF!$H71)*NtoN2O*kgtoGg,"ERROR")))</f>
        <v>0.14018796555590538</v>
      </c>
      <c r="AW965" s="93">
        <f>IF('Net zero activities &amp; levers'!$C$12="Off",('Activity data'!BP22*EF!$H53*EF!$H71)*NtoN2O*kgtoGg,IF('Net zero activities &amp; levers'!$C$12="PB",('Activity data'!BP22*EF!$H53*EF!$H71)*NtoN2O*kgtoGg,IF('Net zero activities &amp; levers'!$C$12="MS",('Net zero Activity data'!BP22*EF!$H53*EF!$H71)*NtoN2O*kgtoGg,"ERROR")))</f>
        <v>0.13896364939670722</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6.6042852152238094</v>
      </c>
      <c r="U966" s="22">
        <f t="shared" si="339"/>
        <v>6.6025684169352203</v>
      </c>
      <c r="V966" s="22">
        <f t="shared" si="339"/>
        <v>6.6014868305049577</v>
      </c>
      <c r="W966" s="22">
        <f t="shared" si="339"/>
        <v>6.6005681257994508</v>
      </c>
      <c r="X966" s="22">
        <f t="shared" si="339"/>
        <v>6.5995424038936434</v>
      </c>
      <c r="Y966" s="22">
        <f t="shared" si="339"/>
        <v>6.5983631780454619</v>
      </c>
      <c r="Z966" s="22">
        <f t="shared" si="339"/>
        <v>6.5971241712512239</v>
      </c>
      <c r="AA966" s="22">
        <f t="shared" si="339"/>
        <v>6.5957642528021454</v>
      </c>
      <c r="AB966" s="22">
        <f t="shared" si="339"/>
        <v>6.594332298362966</v>
      </c>
      <c r="AC966" s="22">
        <f t="shared" si="339"/>
        <v>6.5928557661165899</v>
      </c>
      <c r="AD966" s="22">
        <f t="shared" si="339"/>
        <v>6.5914087042240421</v>
      </c>
      <c r="AE966" s="22">
        <f t="shared" si="339"/>
        <v>6.5897121694283252</v>
      </c>
      <c r="AF966" s="22">
        <f t="shared" si="339"/>
        <v>6.5879502534324397</v>
      </c>
      <c r="AG966" s="22">
        <f t="shared" si="339"/>
        <v>6.5861262120280504</v>
      </c>
      <c r="AH966" s="22">
        <f t="shared" si="339"/>
        <v>6.5840825367148605</v>
      </c>
      <c r="AI966" s="22">
        <f t="shared" si="339"/>
        <v>6.5821887148453193</v>
      </c>
      <c r="AJ966" s="22">
        <f t="shared" si="339"/>
        <v>6.5802043215920403</v>
      </c>
      <c r="AK966" s="22">
        <f t="shared" si="339"/>
        <v>6.5780869550268894</v>
      </c>
      <c r="AL966" s="22">
        <f t="shared" si="339"/>
        <v>6.5761330442639245</v>
      </c>
      <c r="AM966" s="22">
        <f t="shared" si="339"/>
        <v>6.5741856191244104</v>
      </c>
      <c r="AN966" s="22">
        <f t="shared" si="339"/>
        <v>6.5722693960157645</v>
      </c>
      <c r="AO966" s="22">
        <f t="shared" si="339"/>
        <v>6.5702305130032013</v>
      </c>
      <c r="AP966" s="22">
        <f t="shared" si="339"/>
        <v>6.5683441997115697</v>
      </c>
      <c r="AQ966" s="22">
        <f t="shared" si="339"/>
        <v>6.5664742649301147</v>
      </c>
      <c r="AR966" s="22">
        <f t="shared" si="339"/>
        <v>6.5645895538166226</v>
      </c>
      <c r="AS966" s="22">
        <f t="shared" si="339"/>
        <v>6.5626829690139603</v>
      </c>
      <c r="AT966" s="22">
        <f t="shared" si="339"/>
        <v>6.5607856000431974</v>
      </c>
      <c r="AU966" s="22">
        <f t="shared" si="339"/>
        <v>6.56037729248128</v>
      </c>
      <c r="AV966" s="22">
        <f t="shared" si="339"/>
        <v>6.5602713275569711</v>
      </c>
      <c r="AW966" s="22">
        <f t="shared" si="339"/>
        <v>6.5601871872641286</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4.3588282420477152E-2</v>
      </c>
      <c r="U967" s="94">
        <f>IF('Net zero activities &amp; levers'!$C$12="Off",'Activity data'!AN48*ttokg*ONEF*NtoN2O*kgtoGg,IF('Net zero activities &amp; levers'!$C$12="PB",'Activity data'!AN48*ttokg*ONEF*NtoN2O*kgtoGg,IF('Net zero activities &amp; levers'!$C$12="MS",'Net zero Activity data'!AN48*ttokg*ONEF*NtoN2O*kgtoGg,"ERROR")))</f>
        <v>4.3576951551772471E-2</v>
      </c>
      <c r="V967" s="94">
        <f>IF('Net zero activities &amp; levers'!$C$12="Off",'Activity data'!AO48*ttokg*ONEF*NtoN2O*kgtoGg,IF('Net zero activities &amp; levers'!$C$12="PB",'Activity data'!AO48*ttokg*ONEF*NtoN2O*kgtoGg,IF('Net zero activities &amp; levers'!$C$12="MS",'Net zero Activity data'!AO48*ttokg*ONEF*NtoN2O*kgtoGg,"ERROR")))</f>
        <v>4.3569813081332731E-2</v>
      </c>
      <c r="W967" s="94">
        <f>IF('Net zero activities &amp; levers'!$C$12="Off",'Activity data'!AP48*ttokg*ONEF*NtoN2O*kgtoGg,IF('Net zero activities &amp; levers'!$C$12="PB",'Activity data'!AP48*ttokg*ONEF*NtoN2O*kgtoGg,IF('Net zero activities &amp; levers'!$C$12="MS",'Net zero Activity data'!AP48*ttokg*ONEF*NtoN2O*kgtoGg,"ERROR")))</f>
        <v>4.3563749630276392E-2</v>
      </c>
      <c r="X967" s="94">
        <f>IF('Net zero activities &amp; levers'!$C$12="Off",'Activity data'!AQ48*ttokg*ONEF*NtoN2O*kgtoGg,IF('Net zero activities &amp; levers'!$C$12="PB",'Activity data'!AQ48*ttokg*ONEF*NtoN2O*kgtoGg,IF('Net zero activities &amp; levers'!$C$12="MS",'Net zero Activity data'!AQ48*ttokg*ONEF*NtoN2O*kgtoGg,"ERROR")))</f>
        <v>4.3556979865698058E-2</v>
      </c>
      <c r="Y967" s="94">
        <f>IF('Net zero activities &amp; levers'!$C$12="Off",'Activity data'!AR48*ttokg*ONEF*NtoN2O*kgtoGg,IF('Net zero activities &amp; levers'!$C$12="PB",'Activity data'!AR48*ttokg*ONEF*NtoN2O*kgtoGg,IF('Net zero activities &amp; levers'!$C$12="MS",'Net zero Activity data'!AR48*ttokg*ONEF*NtoN2O*kgtoGg,"ERROR")))</f>
        <v>4.3549196975100048E-2</v>
      </c>
      <c r="Z967" s="94">
        <f>IF('Net zero activities &amp; levers'!$C$12="Off",'Activity data'!AS48*ttokg*ONEF*NtoN2O*kgtoGg,IF('Net zero activities &amp; levers'!$C$12="PB",'Activity data'!AS48*ttokg*ONEF*NtoN2O*kgtoGg,IF('Net zero activities &amp; levers'!$C$12="MS",'Net zero Activity data'!AS48*ttokg*ONEF*NtoN2O*kgtoGg,"ERROR")))</f>
        <v>4.3541019530258088E-2</v>
      </c>
      <c r="AA967" s="94">
        <f>IF('Net zero activities &amp; levers'!$C$12="Off",'Activity data'!AT48*ttokg*ONEF*NtoN2O*kgtoGg,IF('Net zero activities &amp; levers'!$C$12="PB",'Activity data'!AT48*ttokg*ONEF*NtoN2O*kgtoGg,IF('Net zero activities &amp; levers'!$C$12="MS",'Net zero Activity data'!AT48*ttokg*ONEF*NtoN2O*kgtoGg,"ERROR")))</f>
        <v>4.3532044068494168E-2</v>
      </c>
      <c r="AB967" s="94">
        <f>IF('Net zero activities &amp; levers'!$C$12="Off",'Activity data'!AU48*ttokg*ONEF*NtoN2O*kgtoGg,IF('Net zero activities &amp; levers'!$C$12="PB",'Activity data'!AU48*ttokg*ONEF*NtoN2O*kgtoGg,IF('Net zero activities &amp; levers'!$C$12="MS",'Net zero Activity data'!AU48*ttokg*ONEF*NtoN2O*kgtoGg,"ERROR")))</f>
        <v>4.35225931691956E-2</v>
      </c>
      <c r="AC967" s="94">
        <f>IF('Net zero activities &amp; levers'!$C$12="Off",'Activity data'!AV48*ttokg*ONEF*NtoN2O*kgtoGg,IF('Net zero activities &amp; levers'!$C$12="PB",'Activity data'!AV48*ttokg*ONEF*NtoN2O*kgtoGg,IF('Net zero activities &amp; levers'!$C$12="MS",'Net zero Activity data'!AV48*ttokg*ONEF*NtoN2O*kgtoGg,"ERROR")))</f>
        <v>4.3512848056369506E-2</v>
      </c>
      <c r="AD967" s="94">
        <f>IF('Net zero activities &amp; levers'!$C$12="Off",'Activity data'!AW48*ttokg*ONEF*NtoN2O*kgtoGg,IF('Net zero activities &amp; levers'!$C$12="PB",'Activity data'!AW48*ttokg*ONEF*NtoN2O*kgtoGg,IF('Net zero activities &amp; levers'!$C$12="MS",'Net zero Activity data'!AW48*ttokg*ONEF*NtoN2O*kgtoGg,"ERROR")))</f>
        <v>4.3503297447878682E-2</v>
      </c>
      <c r="AE967" s="94">
        <f>IF('Net zero activities &amp; levers'!$C$12="Off",'Activity data'!AX48*ttokg*ONEF*NtoN2O*kgtoGg,IF('Net zero activities &amp; levers'!$C$12="PB",'Activity data'!AX48*ttokg*ONEF*NtoN2O*kgtoGg,IF('Net zero activities &amp; levers'!$C$12="MS",'Net zero Activity data'!AX48*ttokg*ONEF*NtoN2O*kgtoGg,"ERROR")))</f>
        <v>4.3492100318226957E-2</v>
      </c>
      <c r="AF967" s="94">
        <f>IF('Net zero activities &amp; levers'!$C$12="Off",'Activity data'!AY48*ttokg*ONEF*NtoN2O*kgtoGg,IF('Net zero activities &amp; levers'!$C$12="PB",'Activity data'!AY48*ttokg*ONEF*NtoN2O*kgtoGg,IF('Net zero activities &amp; levers'!$C$12="MS",'Net zero Activity data'!AY48*ttokg*ONEF*NtoN2O*kgtoGg,"ERROR")))</f>
        <v>4.3480471672654106E-2</v>
      </c>
      <c r="AG967" s="94">
        <f>IF('Net zero activities &amp; levers'!$C$12="Off",'Activity data'!AZ48*ttokg*ONEF*NtoN2O*kgtoGg,IF('Net zero activities &amp; levers'!$C$12="PB",'Activity data'!AZ48*ttokg*ONEF*NtoN2O*kgtoGg,IF('Net zero activities &amp; levers'!$C$12="MS",'Net zero Activity data'!AZ48*ttokg*ONEF*NtoN2O*kgtoGg,"ERROR")))</f>
        <v>4.3468432999385138E-2</v>
      </c>
      <c r="AH967" s="94">
        <f>IF('Net zero activities &amp; levers'!$C$12="Off",'Activity data'!BA48*ttokg*ONEF*NtoN2O*kgtoGg,IF('Net zero activities &amp; levers'!$C$12="PB",'Activity data'!BA48*ttokg*ONEF*NtoN2O*kgtoGg,IF('Net zero activities &amp; levers'!$C$12="MS",'Net zero Activity data'!BA48*ttokg*ONEF*NtoN2O*kgtoGg,"ERROR")))</f>
        <v>4.3454944742318098E-2</v>
      </c>
      <c r="AI967" s="94">
        <f>IF('Net zero activities &amp; levers'!$C$12="Off",'Activity data'!BB48*ttokg*ONEF*NtoN2O*kgtoGg,IF('Net zero activities &amp; levers'!$C$12="PB",'Activity data'!BB48*ttokg*ONEF*NtoN2O*kgtoGg,IF('Net zero activities &amp; levers'!$C$12="MS",'Net zero Activity data'!BB48*ttokg*ONEF*NtoN2O*kgtoGg,"ERROR")))</f>
        <v>4.3442445517979107E-2</v>
      </c>
      <c r="AJ967" s="94">
        <f>IF('Net zero activities &amp; levers'!$C$12="Off",'Activity data'!BC48*ttokg*ONEF*NtoN2O*kgtoGg,IF('Net zero activities &amp; levers'!$C$12="PB",'Activity data'!BC48*ttokg*ONEF*NtoN2O*kgtoGg,IF('Net zero activities &amp; levers'!$C$12="MS",'Net zero Activity data'!BC48*ttokg*ONEF*NtoN2O*kgtoGg,"ERROR")))</f>
        <v>4.3429348522507467E-2</v>
      </c>
      <c r="AK967" s="94">
        <f>IF('Net zero activities &amp; levers'!$C$12="Off",'Activity data'!BD48*ttokg*ONEF*NtoN2O*kgtoGg,IF('Net zero activities &amp; levers'!$C$12="PB",'Activity data'!BD48*ttokg*ONEF*NtoN2O*kgtoGg,IF('Net zero activities &amp; levers'!$C$12="MS",'Net zero Activity data'!BD48*ttokg*ONEF*NtoN2O*kgtoGg,"ERROR")))</f>
        <v>4.3415373903177484E-2</v>
      </c>
      <c r="AL967" s="94">
        <f>IF('Net zero activities &amp; levers'!$C$12="Off",'Activity data'!BE48*ttokg*ONEF*NtoN2O*kgtoGg,IF('Net zero activities &amp; levers'!$C$12="PB",'Activity data'!BE48*ttokg*ONEF*NtoN2O*kgtoGg,IF('Net zero activities &amp; levers'!$C$12="MS",'Net zero Activity data'!BE48*ttokg*ONEF*NtoN2O*kgtoGg,"ERROR")))</f>
        <v>4.3402478092141906E-2</v>
      </c>
      <c r="AM967" s="94">
        <f>IF('Net zero activities &amp; levers'!$C$12="Off",'Activity data'!BF48*ttokg*ONEF*NtoN2O*kgtoGg,IF('Net zero activities &amp; levers'!$C$12="PB",'Activity data'!BF48*ttokg*ONEF*NtoN2O*kgtoGg,IF('Net zero activities &amp; levers'!$C$12="MS",'Net zero Activity data'!BF48*ttokg*ONEF*NtoN2O*kgtoGg,"ERROR")))</f>
        <v>4.3389625086221108E-2</v>
      </c>
      <c r="AN967" s="94">
        <f>IF('Net zero activities &amp; levers'!$C$12="Off",'Activity data'!BG48*ttokg*ONEF*NtoN2O*kgtoGg,IF('Net zero activities &amp; levers'!$C$12="PB",'Activity data'!BG48*ttokg*ONEF*NtoN2O*kgtoGg,IF('Net zero activities &amp; levers'!$C$12="MS",'Net zero Activity data'!BG48*ttokg*ONEF*NtoN2O*kgtoGg,"ERROR")))</f>
        <v>4.3376978013704055E-2</v>
      </c>
      <c r="AO967" s="94">
        <f>IF('Net zero activities &amp; levers'!$C$12="Off",'Activity data'!BH48*ttokg*ONEF*NtoN2O*kgtoGg,IF('Net zero activities &amp; levers'!$C$12="PB",'Activity data'!BH48*ttokg*ONEF*NtoN2O*kgtoGg,IF('Net zero activities &amp; levers'!$C$12="MS",'Net zero Activity data'!BH48*ttokg*ONEF*NtoN2O*kgtoGg,"ERROR")))</f>
        <v>4.3363521385821134E-2</v>
      </c>
      <c r="AP967" s="94">
        <f>IF('Net zero activities &amp; levers'!$C$12="Off",'Activity data'!BI48*ttokg*ONEF*NtoN2O*kgtoGg,IF('Net zero activities &amp; levers'!$C$12="PB",'Activity data'!BI48*ttokg*ONEF*NtoN2O*kgtoGg,IF('Net zero activities &amp; levers'!$C$12="MS",'Net zero Activity data'!BI48*ttokg*ONEF*NtoN2O*kgtoGg,"ERROR")))</f>
        <v>4.3351071718096365E-2</v>
      </c>
      <c r="AQ967" s="94">
        <f>IF('Net zero activities &amp; levers'!$C$12="Off",'Activity data'!BJ48*ttokg*ONEF*NtoN2O*kgtoGg,IF('Net zero activities &amp; levers'!$C$12="PB",'Activity data'!BJ48*ttokg*ONEF*NtoN2O*kgtoGg,IF('Net zero activities &amp; levers'!$C$12="MS",'Net zero Activity data'!BJ48*ttokg*ONEF*NtoN2O*kgtoGg,"ERROR")))</f>
        <v>4.333873014853877E-2</v>
      </c>
      <c r="AR967" s="94">
        <f>IF('Net zero activities &amp; levers'!$C$12="Off",'Activity data'!BK48*ttokg*ONEF*NtoN2O*kgtoGg,IF('Net zero activities &amp; levers'!$C$12="PB",'Activity data'!BK48*ttokg*ONEF*NtoN2O*kgtoGg,IF('Net zero activities &amp; levers'!$C$12="MS",'Net zero Activity data'!BK48*ttokg*ONEF*NtoN2O*kgtoGg,"ERROR")))</f>
        <v>4.3326291055189731E-2</v>
      </c>
      <c r="AS967" s="94">
        <f>IF('Net zero activities &amp; levers'!$C$12="Off",'Activity data'!BL48*ttokg*ONEF*NtoN2O*kgtoGg,IF('Net zero activities &amp; levers'!$C$12="PB",'Activity data'!BL48*ttokg*ONEF*NtoN2O*kgtoGg,IF('Net zero activities &amp; levers'!$C$12="MS",'Net zero Activity data'!BL48*ttokg*ONEF*NtoN2O*kgtoGg,"ERROR")))</f>
        <v>4.3313707595492149E-2</v>
      </c>
      <c r="AT967" s="94">
        <f>IF('Net zero activities &amp; levers'!$C$12="Off",'Activity data'!BM48*ttokg*ONEF*NtoN2O*kgtoGg,IF('Net zero activities &amp; levers'!$C$12="PB",'Activity data'!BM48*ttokg*ONEF*NtoN2O*kgtoGg,IF('Net zero activities &amp; levers'!$C$12="MS",'Net zero Activity data'!BM48*ttokg*ONEF*NtoN2O*kgtoGg,"ERROR")))</f>
        <v>4.3301184960285115E-2</v>
      </c>
      <c r="AU967" s="94">
        <f>IF('Net zero activities &amp; levers'!$C$12="Off",'Activity data'!BN48*ttokg*ONEF*NtoN2O*kgtoGg,IF('Net zero activities &amp; levers'!$C$12="PB",'Activity data'!BN48*ttokg*ONEF*NtoN2O*kgtoGg,IF('Net zero activities &amp; levers'!$C$12="MS",'Net zero Activity data'!BN48*ttokg*ONEF*NtoN2O*kgtoGg,"ERROR")))</f>
        <v>4.3298490130376448E-2</v>
      </c>
      <c r="AV967" s="94">
        <f>IF('Net zero activities &amp; levers'!$C$12="Off",'Activity data'!BO48*ttokg*ONEF*NtoN2O*kgtoGg,IF('Net zero activities &amp; levers'!$C$12="PB",'Activity data'!BO48*ttokg*ONEF*NtoN2O*kgtoGg,IF('Net zero activities &amp; levers'!$C$12="MS",'Net zero Activity data'!BO48*ttokg*ONEF*NtoN2O*kgtoGg,"ERROR")))</f>
        <v>4.3297790761876023E-2</v>
      </c>
      <c r="AW967" s="94">
        <f>IF('Net zero activities &amp; levers'!$C$12="Off",'Activity data'!BP48*ttokg*ONEF*NtoN2O*kgtoGg,IF('Net zero activities &amp; levers'!$C$12="PB",'Activity data'!BP48*ttokg*ONEF*NtoN2O*kgtoGg,IF('Net zero activities &amp; levers'!$C$12="MS",'Net zero Activity data'!BP48*ttokg*ONEF*NtoN2O*kgtoGg,"ERROR")))</f>
        <v>4.3297235435943257E-2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2.9657034583387558</v>
      </c>
      <c r="U968" s="22">
        <f t="shared" si="340"/>
        <v>2.9785203657401711</v>
      </c>
      <c r="V968" s="22">
        <f t="shared" si="340"/>
        <v>2.9865950435957203</v>
      </c>
      <c r="W968" s="22">
        <f t="shared" si="340"/>
        <v>2.9934537137248642</v>
      </c>
      <c r="X968" s="22">
        <f t="shared" si="340"/>
        <v>3.0011113300993242</v>
      </c>
      <c r="Y968" s="22">
        <f t="shared" si="340"/>
        <v>3.0099149435476535</v>
      </c>
      <c r="Z968" s="22">
        <f t="shared" si="340"/>
        <v>3.0191648568642107</v>
      </c>
      <c r="AA968" s="22">
        <f t="shared" si="340"/>
        <v>3.0293174466886432</v>
      </c>
      <c r="AB968" s="22">
        <f t="shared" si="340"/>
        <v>3.0400078274817584</v>
      </c>
      <c r="AC968" s="22">
        <f t="shared" si="340"/>
        <v>3.0510310077835987</v>
      </c>
      <c r="AD968" s="22">
        <f t="shared" si="340"/>
        <v>3.0618341745878643</v>
      </c>
      <c r="AE968" s="22">
        <f t="shared" si="340"/>
        <v>3.074499803115406</v>
      </c>
      <c r="AF968" s="22">
        <f t="shared" si="340"/>
        <v>3.0876535406968308</v>
      </c>
      <c r="AG968" s="22">
        <f t="shared" si="340"/>
        <v>3.1012710809354167</v>
      </c>
      <c r="AH968" s="22">
        <f t="shared" si="340"/>
        <v>3.1165283172815856</v>
      </c>
      <c r="AI968" s="22">
        <f t="shared" si="340"/>
        <v>3.1306668096706085</v>
      </c>
      <c r="AJ968" s="22">
        <f t="shared" si="340"/>
        <v>3.1454814706265948</v>
      </c>
      <c r="AK968" s="22">
        <f t="shared" si="340"/>
        <v>3.1612888554432925</v>
      </c>
      <c r="AL968" s="22">
        <f t="shared" si="340"/>
        <v>3.1758759467084774</v>
      </c>
      <c r="AM968" s="22">
        <f t="shared" si="340"/>
        <v>3.1904146189859648</v>
      </c>
      <c r="AN968" s="22">
        <f t="shared" si="340"/>
        <v>3.2047203497798442</v>
      </c>
      <c r="AO968" s="22">
        <f t="shared" si="340"/>
        <v>3.2199418087876062</v>
      </c>
      <c r="AP968" s="22">
        <f t="shared" si="340"/>
        <v>3.234024245233162</v>
      </c>
      <c r="AQ968" s="22">
        <f t="shared" si="340"/>
        <v>3.2479844064820913</v>
      </c>
      <c r="AR968" s="22">
        <f t="shared" si="340"/>
        <v>3.2620548817269688</v>
      </c>
      <c r="AS968" s="22">
        <f t="shared" si="340"/>
        <v>3.2762886569066625</v>
      </c>
      <c r="AT968" s="22">
        <f t="shared" si="340"/>
        <v>3.2904536304892997</v>
      </c>
      <c r="AU968" s="22">
        <f t="shared" si="340"/>
        <v>3.2935018862146279</v>
      </c>
      <c r="AV968" s="22">
        <f t="shared" si="340"/>
        <v>3.2942929766017031</v>
      </c>
      <c r="AW968" s="22">
        <f t="shared" si="340"/>
        <v>3.2949211332985402</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0.32056321299147922</v>
      </c>
      <c r="M969" s="22">
        <f t="shared" si="341"/>
        <v>0.32309177745176459</v>
      </c>
      <c r="N969" s="22">
        <f t="shared" si="341"/>
        <v>0.32471664946511047</v>
      </c>
      <c r="O969" s="22">
        <f t="shared" si="341"/>
        <v>0.32579638434951891</v>
      </c>
      <c r="P969" s="22">
        <f t="shared" si="341"/>
        <v>0.32632035510276458</v>
      </c>
      <c r="Q969" s="22">
        <f t="shared" si="341"/>
        <v>0.32747800149861978</v>
      </c>
      <c r="R969" s="22">
        <f t="shared" si="341"/>
        <v>0.32880601635823309</v>
      </c>
      <c r="S969" s="22">
        <f t="shared" si="341"/>
        <v>0.31892223343944798</v>
      </c>
      <c r="T969" s="22">
        <f t="shared" si="341"/>
        <v>0.32227575315697121</v>
      </c>
      <c r="U969" s="22">
        <f t="shared" si="341"/>
        <v>0.3243028206510829</v>
      </c>
      <c r="V969" s="22">
        <f t="shared" si="341"/>
        <v>0.32603799422216245</v>
      </c>
      <c r="W969" s="22">
        <f t="shared" si="341"/>
        <v>0.32808998669337819</v>
      </c>
      <c r="X969" s="22">
        <f t="shared" si="341"/>
        <v>0.33056967656109465</v>
      </c>
      <c r="Y969" s="22">
        <f t="shared" si="341"/>
        <v>0.33305373605499911</v>
      </c>
      <c r="Z969" s="22">
        <f t="shared" si="341"/>
        <v>0.33589950033387794</v>
      </c>
      <c r="AA969" s="22">
        <f t="shared" si="341"/>
        <v>0.33899861761087846</v>
      </c>
      <c r="AB969" s="22">
        <f t="shared" si="341"/>
        <v>0.34229003642496647</v>
      </c>
      <c r="AC969" s="22">
        <f t="shared" si="341"/>
        <v>0.34559397737484987</v>
      </c>
      <c r="AD969" s="22">
        <f t="shared" si="341"/>
        <v>0.3494387044260413</v>
      </c>
      <c r="AE969" s="22">
        <f t="shared" si="341"/>
        <v>0.35355271502150287</v>
      </c>
      <c r="AF969" s="22">
        <f t="shared" si="341"/>
        <v>0.3579372834095142</v>
      </c>
      <c r="AG969" s="22">
        <f t="shared" si="341"/>
        <v>0.36302467743009975</v>
      </c>
      <c r="AH969" s="22">
        <f t="shared" si="341"/>
        <v>0.36784227638665579</v>
      </c>
      <c r="AI969" s="22">
        <f t="shared" si="341"/>
        <v>0.37287650448591436</v>
      </c>
      <c r="AJ969" s="22">
        <f t="shared" si="341"/>
        <v>0.37842745808182143</v>
      </c>
      <c r="AK969" s="22">
        <f t="shared" si="341"/>
        <v>0.3836553772117296</v>
      </c>
      <c r="AL969" s="22">
        <f t="shared" si="341"/>
        <v>0.38900070458886199</v>
      </c>
      <c r="AM969" s="22">
        <f t="shared" si="341"/>
        <v>0.39438887912750603</v>
      </c>
      <c r="AN969" s="22">
        <f t="shared" si="341"/>
        <v>0.40014579596715671</v>
      </c>
      <c r="AO969" s="22">
        <f t="shared" si="341"/>
        <v>0.40557008813091078</v>
      </c>
      <c r="AP969" s="22">
        <f t="shared" si="341"/>
        <v>0.41107707279702382</v>
      </c>
      <c r="AQ969" s="22">
        <f t="shared" si="341"/>
        <v>0.41676934419166684</v>
      </c>
      <c r="AR969" s="22">
        <f t="shared" si="341"/>
        <v>0.42267651687241276</v>
      </c>
      <c r="AS969" s="22">
        <f t="shared" si="341"/>
        <v>0.42854568523305009</v>
      </c>
      <c r="AT969" s="22">
        <f t="shared" si="341"/>
        <v>0.42932836056201623</v>
      </c>
      <c r="AU969" s="22">
        <f t="shared" si="341"/>
        <v>0.42908292650186086</v>
      </c>
      <c r="AV969" s="22">
        <f t="shared" si="341"/>
        <v>0.42878500851689261</v>
      </c>
      <c r="AW969" s="22">
        <f t="shared" si="341"/>
        <v>0.42803713075529093</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0.93731746283627526</v>
      </c>
      <c r="M970" s="22">
        <f t="shared" si="342"/>
        <v>0.94471091139331731</v>
      </c>
      <c r="N970" s="22">
        <f t="shared" si="342"/>
        <v>0.94946198965576145</v>
      </c>
      <c r="O970" s="22">
        <f t="shared" si="342"/>
        <v>0.95261910289076102</v>
      </c>
      <c r="P970" s="22">
        <f t="shared" si="342"/>
        <v>0.954151178054501</v>
      </c>
      <c r="Q970" s="22">
        <f t="shared" si="342"/>
        <v>0.95753610227115837</v>
      </c>
      <c r="R970" s="22">
        <f t="shared" si="342"/>
        <v>0.96141917889497153</v>
      </c>
      <c r="S970" s="22">
        <f t="shared" si="342"/>
        <v>0.93251928660163341</v>
      </c>
      <c r="T970" s="22">
        <f t="shared" si="342"/>
        <v>0.94232488021253802</v>
      </c>
      <c r="U970" s="22">
        <f t="shared" si="342"/>
        <v>0.94825196630219832</v>
      </c>
      <c r="V970" s="22">
        <f t="shared" si="342"/>
        <v>0.95332556309469152</v>
      </c>
      <c r="W970" s="22">
        <f t="shared" si="342"/>
        <v>0.95932552908870028</v>
      </c>
      <c r="X970" s="22">
        <f t="shared" si="342"/>
        <v>0.96657606976596322</v>
      </c>
      <c r="Y970" s="22">
        <f t="shared" si="342"/>
        <v>0.97383938710244966</v>
      </c>
      <c r="Z970" s="22">
        <f t="shared" si="342"/>
        <v>0.98216031865544018</v>
      </c>
      <c r="AA970" s="22">
        <f t="shared" si="341"/>
        <v>0.99122204696793803</v>
      </c>
      <c r="AB970" s="22">
        <f t="shared" si="341"/>
        <v>1.0008460593527735</v>
      </c>
      <c r="AC970" s="22">
        <f t="shared" si="341"/>
        <v>1.0105066860965788</v>
      </c>
      <c r="AD970" s="22">
        <f t="shared" si="341"/>
        <v>1.0217485555902457</v>
      </c>
      <c r="AE970" s="22">
        <f t="shared" si="341"/>
        <v>1.0337778022946138</v>
      </c>
      <c r="AF970" s="22">
        <f t="shared" si="341"/>
        <v>1.0465981520744001</v>
      </c>
      <c r="AG970" s="22">
        <f t="shared" si="341"/>
        <v>1.0614735434561009</v>
      </c>
      <c r="AH970" s="22">
        <f t="shared" si="341"/>
        <v>1.0755600619582779</v>
      </c>
      <c r="AI970" s="22">
        <f t="shared" si="341"/>
        <v>1.0902799977403717</v>
      </c>
      <c r="AJ970" s="22">
        <f t="shared" si="341"/>
        <v>1.1065108237677352</v>
      </c>
      <c r="AK970" s="22">
        <f t="shared" si="341"/>
        <v>1.1217971064607186</v>
      </c>
      <c r="AL970" s="22">
        <f t="shared" si="341"/>
        <v>1.137426687436051</v>
      </c>
      <c r="AM970" s="22">
        <f t="shared" si="341"/>
        <v>1.1531815522589683</v>
      </c>
      <c r="AN970" s="22">
        <f t="shared" si="341"/>
        <v>1.1700146087895202</v>
      </c>
      <c r="AO970" s="22">
        <f t="shared" si="341"/>
        <v>1.1858750804923284</v>
      </c>
      <c r="AP970" s="22">
        <f t="shared" si="341"/>
        <v>1.2019773426544453</v>
      </c>
      <c r="AQ970" s="22">
        <f t="shared" si="341"/>
        <v>1.2186213777937613</v>
      </c>
      <c r="AR970" s="22">
        <f t="shared" si="341"/>
        <v>1.2358937780108121</v>
      </c>
      <c r="AS970" s="22">
        <f t="shared" si="341"/>
        <v>1.2530550547069554</v>
      </c>
      <c r="AT970" s="22">
        <f t="shared" si="341"/>
        <v>1.2553435744866432</v>
      </c>
      <c r="AU970" s="22">
        <f t="shared" si="341"/>
        <v>1.2546259324702318</v>
      </c>
      <c r="AV970" s="22">
        <f t="shared" si="341"/>
        <v>1.2537548289920819</v>
      </c>
      <c r="AW970" s="22">
        <f t="shared" si="341"/>
        <v>1.2515680562820308</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5.0141199304605817E-2</v>
      </c>
      <c r="M971" s="22">
        <f t="shared" si="341"/>
        <v>5.0536707115294892E-2</v>
      </c>
      <c r="N971" s="22">
        <f t="shared" si="341"/>
        <v>5.0790863013925151E-2</v>
      </c>
      <c r="O971" s="22">
        <f t="shared" si="341"/>
        <v>5.0959750770976343E-2</v>
      </c>
      <c r="P971" s="22">
        <f t="shared" si="341"/>
        <v>5.1041708153806126E-2</v>
      </c>
      <c r="Q971" s="22">
        <f t="shared" si="341"/>
        <v>5.122278251388987E-2</v>
      </c>
      <c r="R971" s="22">
        <f t="shared" si="341"/>
        <v>5.1430505218981189E-2</v>
      </c>
      <c r="S971" s="22">
        <f t="shared" si="341"/>
        <v>4.9884523930019499E-2</v>
      </c>
      <c r="T971" s="22">
        <f t="shared" si="341"/>
        <v>5.0409067900486659E-2</v>
      </c>
      <c r="U971" s="22">
        <f t="shared" si="341"/>
        <v>5.072613358708758E-2</v>
      </c>
      <c r="V971" s="22">
        <f t="shared" si="341"/>
        <v>5.0997542408591695E-2</v>
      </c>
      <c r="W971" s="22">
        <f t="shared" si="341"/>
        <v>5.1318506759150256E-2</v>
      </c>
      <c r="X971" s="22">
        <f t="shared" si="341"/>
        <v>5.1706369804040822E-2</v>
      </c>
      <c r="Y971" s="22">
        <f t="shared" si="341"/>
        <v>5.2094916328160164E-2</v>
      </c>
      <c r="Z971" s="22">
        <f t="shared" si="341"/>
        <v>5.2540039249625817E-2</v>
      </c>
      <c r="AA971" s="22">
        <f t="shared" si="341"/>
        <v>5.3024790620827475E-2</v>
      </c>
      <c r="AB971" s="22">
        <f t="shared" si="341"/>
        <v>5.3539621019524863E-2</v>
      </c>
      <c r="AC971" s="22">
        <f t="shared" si="341"/>
        <v>5.4056410079981292E-2</v>
      </c>
      <c r="AD971" s="22">
        <f t="shared" si="341"/>
        <v>5.4657786711899185E-2</v>
      </c>
      <c r="AE971" s="22">
        <f t="shared" si="341"/>
        <v>5.5301283585053436E-2</v>
      </c>
      <c r="AF971" s="22">
        <f t="shared" si="341"/>
        <v>5.5987100012198469E-2</v>
      </c>
      <c r="AG971" s="22">
        <f t="shared" si="341"/>
        <v>5.678284957792927E-2</v>
      </c>
      <c r="AH971" s="22">
        <f t="shared" si="341"/>
        <v>5.7536398892574926E-2</v>
      </c>
      <c r="AI971" s="22">
        <f t="shared" si="341"/>
        <v>5.8323832460245355E-2</v>
      </c>
      <c r="AJ971" s="22">
        <f t="shared" si="341"/>
        <v>5.9192090137056182E-2</v>
      </c>
      <c r="AK971" s="22">
        <f t="shared" si="341"/>
        <v>6.0009820071177014E-2</v>
      </c>
      <c r="AL971" s="22">
        <f t="shared" si="341"/>
        <v>6.0845914527755479E-2</v>
      </c>
      <c r="AM971" s="22">
        <f t="shared" si="341"/>
        <v>6.1688710963781146E-2</v>
      </c>
      <c r="AN971" s="22">
        <f t="shared" si="341"/>
        <v>6.2589184576904794E-2</v>
      </c>
      <c r="AO971" s="22">
        <f t="shared" si="341"/>
        <v>6.3437630385552321E-2</v>
      </c>
      <c r="AP971" s="22">
        <f t="shared" si="341"/>
        <v>6.4299010620465072E-2</v>
      </c>
      <c r="AQ971" s="22">
        <f t="shared" si="341"/>
        <v>6.5189372654933103E-2</v>
      </c>
      <c r="AR971" s="22">
        <f t="shared" si="341"/>
        <v>6.6113348678095415E-2</v>
      </c>
      <c r="AS971" s="22">
        <f t="shared" si="341"/>
        <v>6.7031380219446435E-2</v>
      </c>
      <c r="AT971" s="22">
        <f t="shared" si="341"/>
        <v>6.7153803124103115E-2</v>
      </c>
      <c r="AU971" s="22">
        <f t="shared" si="341"/>
        <v>6.7115413322567416E-2</v>
      </c>
      <c r="AV971" s="22">
        <f t="shared" si="341"/>
        <v>6.7068814198103538E-2</v>
      </c>
      <c r="AW971" s="22">
        <f t="shared" si="341"/>
        <v>6.6951834187983242E-2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0.39653071954810198</v>
      </c>
      <c r="M972" s="94">
        <f>IF('Net zero activities &amp; levers'!$C$12="Off",'Activity data'!AF53*ManureNEF*NtoN2O*kgtoGg,'Net zero Activity data'!AF53*ManureNEF*NtoN2O*kgtoGg)</f>
        <v>0.39521014945095029</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0.36459067483623864</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0.31424438153263862</v>
      </c>
      <c r="T972" s="94">
        <f>IF('Net zero activities &amp; levers'!$C$12="Off",'Activity data'!AM53*ManureNEF*NtoN2O*kgtoGg,'Net zero Activity data'!AM53*ManureNEF*NtoN2O*kgtoGg)</f>
        <v>0.3193487027496259</v>
      </c>
      <c r="U972" s="94">
        <f>IF('Net zero activities &amp; levers'!$C$12="Off",'Activity data'!AN53*ManureNEF*NtoN2O*kgtoGg,'Net zero Activity data'!AN53*ManureNEF*NtoN2O*kgtoGg)</f>
        <v>0.32003071631751451</v>
      </c>
      <c r="V972" s="94">
        <f>IF('Net zero activities &amp; levers'!$C$12="Off",'Activity data'!AO53*ManureNEF*NtoN2O*kgtoGg,'Net zero Activity data'!AO53*ManureNEF*NtoN2O*kgtoGg)</f>
        <v>0.3196187643927515</v>
      </c>
      <c r="W972" s="94">
        <f>IF('Net zero activities &amp; levers'!$C$12="Off",'Activity data'!AP53*ManureNEF*NtoN2O*kgtoGg,'Net zero Activity data'!AP53*ManureNEF*NtoN2O*kgtoGg)</f>
        <v>0.31997865239462103</v>
      </c>
      <c r="X972" s="94">
        <f>IF('Net zero activities &amp; levers'!$C$12="Off",'Activity data'!AQ53*ManureNEF*NtoN2O*kgtoGg,'Net zero Activity data'!AQ53*ManureNEF*NtoN2O*kgtoGg)</f>
        <v>0.32140590673548131</v>
      </c>
      <c r="Y972" s="94">
        <f>IF('Net zero activities &amp; levers'!$C$12="Off",'Activity data'!AR53*ManureNEF*NtoN2O*kgtoGg,'Net zero Activity data'!AR53*ManureNEF*NtoN2O*kgtoGg)</f>
        <v>0.32327474894920888</v>
      </c>
      <c r="Z972" s="94">
        <f>IF('Net zero activities &amp; levers'!$C$12="Off",'Activity data'!AS53*ManureNEF*NtoN2O*kgtoGg,'Net zero Activity data'!AS53*ManureNEF*NtoN2O*kgtoGg)</f>
        <v>0.32596074346768161</v>
      </c>
      <c r="AA972" s="94">
        <f>IF('Net zero activities &amp; levers'!$C$12="Off",'Activity data'!AT53*ManureNEF*NtoN2O*kgtoGg,'Net zero Activity data'!AT53*ManureNEF*NtoN2O*kgtoGg)</f>
        <v>0.32912557430500838</v>
      </c>
      <c r="AB972" s="94">
        <f>IF('Net zero activities &amp; levers'!$C$12="Off",'Activity data'!AU53*ManureNEF*NtoN2O*kgtoGg,'Net zero Activity data'!AU53*ManureNEF*NtoN2O*kgtoGg)</f>
        <v>0.33258002079289994</v>
      </c>
      <c r="AC972" s="94">
        <f>IF('Net zero activities &amp; levers'!$C$12="Off",'Activity data'!AV53*ManureNEF*NtoN2O*kgtoGg,'Net zero Activity data'!AV53*ManureNEF*NtoN2O*kgtoGg)</f>
        <v>0.33582115512457722</v>
      </c>
      <c r="AD972" s="94">
        <f>IF('Net zero activities &amp; levers'!$C$12="Off",'Activity data'!AW53*ManureNEF*NtoN2O*kgtoGg,'Net zero Activity data'!AW53*ManureNEF*NtoN2O*kgtoGg)</f>
        <v>0.33789452808364595</v>
      </c>
      <c r="AE972" s="94">
        <f>IF('Net zero activities &amp; levers'!$C$12="Off",'Activity data'!AX53*ManureNEF*NtoN2O*kgtoGg,'Net zero Activity data'!AX53*ManureNEF*NtoN2O*kgtoGg)</f>
        <v>0.3402606159138189</v>
      </c>
      <c r="AF972" s="94">
        <f>IF('Net zero activities &amp; levers'!$C$12="Off",'Activity data'!AY53*ManureNEF*NtoN2O*kgtoGg,'Net zero Activity data'!AY53*ManureNEF*NtoN2O*kgtoGg)</f>
        <v>0.34288738971632887</v>
      </c>
      <c r="AG972" s="94">
        <f>IF('Net zero activities &amp; levers'!$C$12="Off",'Activity data'!AZ53*ManureNEF*NtoN2O*kgtoGg,'Net zero Activity data'!AZ53*ManureNEF*NtoN2O*kgtoGg)</f>
        <v>0.34681321850900065</v>
      </c>
      <c r="AH972" s="94">
        <f>IF('Net zero activities &amp; levers'!$C$12="Off",'Activity data'!BA53*ManureNEF*NtoN2O*kgtoGg,'Net zero Activity data'!BA53*ManureNEF*NtoN2O*kgtoGg)</f>
        <v>0.3495694742670416</v>
      </c>
      <c r="AI972" s="94">
        <f>IF('Net zero activities &amp; levers'!$C$12="Off",'Activity data'!BB53*ManureNEF*NtoN2O*kgtoGg,'Net zero Activity data'!BB53*ManureNEF*NtoN2O*kgtoGg)</f>
        <v>0.35276912591782955</v>
      </c>
      <c r="AJ972" s="94">
        <f>IF('Net zero activities &amp; levers'!$C$12="Off",'Activity data'!BC53*ManureNEF*NtoN2O*kgtoGg,'Net zero Activity data'!BC53*ManureNEF*NtoN2O*kgtoGg)</f>
        <v>0.35666367344072974</v>
      </c>
      <c r="AK972" s="94">
        <f>IF('Net zero activities &amp; levers'!$C$12="Off",'Activity data'!BD53*ManureNEF*NtoN2O*kgtoGg,'Net zero Activity data'!BD53*ManureNEF*NtoN2O*kgtoGg)</f>
        <v>0.35928628878412144</v>
      </c>
      <c r="AL972" s="94">
        <f>IF('Net zero activities &amp; levers'!$C$12="Off",'Activity data'!BE53*ManureNEF*NtoN2O*kgtoGg,'Net zero Activity data'!BE53*ManureNEF*NtoN2O*kgtoGg)</f>
        <v>0.36167193340892528</v>
      </c>
      <c r="AM972" s="94">
        <f>IF('Net zero activities &amp; levers'!$C$12="Off",'Activity data'!BF53*ManureNEF*NtoN2O*kgtoGg,'Net zero Activity data'!BF53*ManureNEF*NtoN2O*kgtoGg)</f>
        <v>0.36365333815275047</v>
      </c>
      <c r="AN972" s="94">
        <f>IF('Net zero activities &amp; levers'!$C$12="Off",'Activity data'!BG53*ManureNEF*NtoN2O*kgtoGg,'Net zero Activity data'!BG53*ManureNEF*NtoN2O*kgtoGg)</f>
        <v>0.36811395965213678</v>
      </c>
      <c r="AO972" s="94">
        <f>IF('Net zero activities &amp; levers'!$C$12="Off",'Activity data'!BH53*ManureNEF*NtoN2O*kgtoGg,'Net zero Activity data'!BH53*ManureNEF*NtoN2O*kgtoGg)</f>
        <v>0.37145763720927594</v>
      </c>
      <c r="AP972" s="94">
        <f>IF('Net zero activities &amp; levers'!$C$12="Off",'Activity data'!BI53*ManureNEF*NtoN2O*kgtoGg,'Net zero Activity data'!BI53*ManureNEF*NtoN2O*kgtoGg)</f>
        <v>0.37457252212059405</v>
      </c>
      <c r="AQ972" s="94">
        <f>IF('Net zero activities &amp; levers'!$C$12="Off",'Activity data'!BJ53*ManureNEF*NtoN2O*kgtoGg,'Net zero Activity data'!BJ53*ManureNEF*NtoN2O*kgtoGg)</f>
        <v>0.37765900622878934</v>
      </c>
      <c r="AR972" s="94">
        <f>IF('Net zero activities &amp; levers'!$C$12="Off",'Activity data'!BK53*ManureNEF*NtoN2O*kgtoGg,'Net zero Activity data'!BK53*ManureNEF*NtoN2O*kgtoGg)</f>
        <v>0.38075946903541186</v>
      </c>
      <c r="AS972" s="94">
        <f>IF('Net zero activities &amp; levers'!$C$12="Off",'Activity data'!BL53*ManureNEF*NtoN2O*kgtoGg,'Net zero Activity data'!BL53*ManureNEF*NtoN2O*kgtoGg)</f>
        <v>0.38367954492211653</v>
      </c>
      <c r="AT972" s="94">
        <f>IF('Net zero activities &amp; levers'!$C$12="Off",'Activity data'!BM53*ManureNEF*NtoN2O*kgtoGg,'Net zero Activity data'!BM53*ManureNEF*NtoN2O*kgtoGg)</f>
        <v>0.37679221645938232</v>
      </c>
      <c r="AU972" s="94">
        <f>IF('Net zero activities &amp; levers'!$C$12="Off",'Activity data'!BN53*ManureNEF*NtoN2O*kgtoGg,'Net zero Activity data'!BN53*ManureNEF*NtoN2O*kgtoGg)</f>
        <v>0.36805423943121995</v>
      </c>
      <c r="AV972" s="94">
        <f>IF('Net zero activities &amp; levers'!$C$12="Off",'Activity data'!BO53*ManureNEF*NtoN2O*kgtoGg,'Net zero Activity data'!BO53*ManureNEF*NtoN2O*kgtoGg)</f>
        <v>0.35931383793010313</v>
      </c>
      <c r="AW972" s="94">
        <f>IF('Net zero activities &amp; levers'!$C$12="Off",'Activity data'!BP53*ManureNEF*NtoN2O*kgtoGg,'Net zero Activity data'!BP53*ManureNEF*NtoN2O*kgtoGg)</f>
        <v>0.34989005084485175</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2.6602988559851242</v>
      </c>
      <c r="L973" s="94">
        <f>IF('Net zero activities &amp; levers'!$C$12="Off",'Activity data'!AE54*ManureNEF*NtoN2O*kgtoGg,'Net zero Activity data'!AE54*ManureNEF*NtoN2O*kgtoGg)</f>
        <v>2.6372269335947092</v>
      </c>
      <c r="M973" s="94">
        <f>IF('Net zero activities &amp; levers'!$C$12="Off",'Activity data'!AF54*ManureNEF*NtoN2O*kgtoGg,'Net zero Activity data'!AF54*ManureNEF*NtoN2O*kgtoGg)</f>
        <v>2.6284441511866348</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2.5423970387070205</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2.4248016610449814</v>
      </c>
      <c r="R973" s="94">
        <f>IF('Net zero activities &amp; levers'!$C$12="Off",'Activity data'!AK54*ManureNEF*NtoN2O*kgtoGg,'Net zero Activity data'!AK54*ManureNEF*NtoN2O*kgtoGg)</f>
        <v>2.375742862022205</v>
      </c>
      <c r="S973" s="94">
        <f>IF('Net zero activities &amp; levers'!$C$12="Off",'Activity data'!AL54*ManureNEF*NtoN2O*kgtoGg,'Net zero Activity data'!AL54*ManureNEF*NtoN2O*kgtoGg)</f>
        <v>2.0899610190432036</v>
      </c>
      <c r="T973" s="94">
        <f>IF('Net zero activities &amp; levers'!$C$12="Off",'Activity data'!AM54*ManureNEF*NtoN2O*kgtoGg,'Net zero Activity data'!AM54*ManureNEF*NtoN2O*kgtoGg)</f>
        <v>2.1239085866024059</v>
      </c>
      <c r="U973" s="94">
        <f>IF('Net zero activities &amp; levers'!$C$12="Off",'Activity data'!AN54*ManureNEF*NtoN2O*kgtoGg,'Net zero Activity data'!AN54*ManureNEF*NtoN2O*kgtoGg)</f>
        <v>2.1284444887699916</v>
      </c>
      <c r="V973" s="94">
        <f>IF('Net zero activities &amp; levers'!$C$12="Off",'Activity data'!AO54*ManureNEF*NtoN2O*kgtoGg,'Net zero Activity data'!AO54*ManureNEF*NtoN2O*kgtoGg)</f>
        <v>2.1257046992460693</v>
      </c>
      <c r="W973" s="94">
        <f>IF('Net zero activities &amp; levers'!$C$12="Off",'Activity data'!AP54*ManureNEF*NtoN2O*kgtoGg,'Net zero Activity data'!AP54*ManureNEF*NtoN2O*kgtoGg)</f>
        <v>2.1280982246019104</v>
      </c>
      <c r="X973" s="94">
        <f>IF('Net zero activities &amp; levers'!$C$12="Off",'Activity data'!AQ54*ManureNEF*NtoN2O*kgtoGg,'Net zero Activity data'!AQ54*ManureNEF*NtoN2O*kgtoGg)</f>
        <v>2.1375905373112407</v>
      </c>
      <c r="Y973" s="94">
        <f>IF('Net zero activities &amp; levers'!$C$12="Off",'Activity data'!AR54*ManureNEF*NtoN2O*kgtoGg,'Net zero Activity data'!AR54*ManureNEF*NtoN2O*kgtoGg)</f>
        <v>2.150019740845075</v>
      </c>
      <c r="Z973" s="94">
        <f>IF('Net zero activities &amp; levers'!$C$12="Off",'Activity data'!AS54*ManureNEF*NtoN2O*kgtoGg,'Net zero Activity data'!AS54*ManureNEF*NtoN2O*kgtoGg)</f>
        <v>2.1678836205860366</v>
      </c>
      <c r="AA973" s="94">
        <f>IF('Net zero activities &amp; levers'!$C$12="Off",'Activity data'!AT54*ManureNEF*NtoN2O*kgtoGg,'Net zero Activity data'!AT54*ManureNEF*NtoN2O*kgtoGg)</f>
        <v>2.1889321212771828</v>
      </c>
      <c r="AB973" s="94">
        <f>IF('Net zero activities &amp; levers'!$C$12="Off",'Activity data'!AU54*ManureNEF*NtoN2O*kgtoGg,'Net zero Activity data'!AU54*ManureNEF*NtoN2O*kgtoGg)</f>
        <v>2.2119067834393267</v>
      </c>
      <c r="AC973" s="94">
        <f>IF('Net zero activities &amp; levers'!$C$12="Off",'Activity data'!AV54*ManureNEF*NtoN2O*kgtoGg,'Net zero Activity data'!AV54*ManureNEF*NtoN2O*kgtoGg)</f>
        <v>2.2334627596437397</v>
      </c>
      <c r="AD973" s="94">
        <f>IF('Net zero activities &amp; levers'!$C$12="Off",'Activity data'!AW54*ManureNEF*NtoN2O*kgtoGg,'Net zero Activity data'!AW54*ManureNEF*NtoN2O*kgtoGg)</f>
        <v>2.2472522461613913</v>
      </c>
      <c r="AE973" s="94">
        <f>IF('Net zero activities &amp; levers'!$C$12="Off",'Activity data'!AX54*ManureNEF*NtoN2O*kgtoGg,'Net zero Activity data'!AX54*ManureNEF*NtoN2O*kgtoGg)</f>
        <v>2.2629885062929995</v>
      </c>
      <c r="AF973" s="94">
        <f>IF('Net zero activities &amp; levers'!$C$12="Off",'Activity data'!AY54*ManureNEF*NtoN2O*kgtoGg,'Net zero Activity data'!AY54*ManureNEF*NtoN2O*kgtoGg)</f>
        <v>2.28045852381985</v>
      </c>
      <c r="AG973" s="94">
        <f>IF('Net zero activities &amp; levers'!$C$12="Off",'Activity data'!AZ54*ManureNEF*NtoN2O*kgtoGg,'Net zero Activity data'!AZ54*ManureNEF*NtoN2O*kgtoGg)</f>
        <v>2.3065682321433685</v>
      </c>
      <c r="AH973" s="94">
        <f>IF('Net zero activities &amp; levers'!$C$12="Off",'Activity data'!BA54*ManureNEF*NtoN2O*kgtoGg,'Net zero Activity data'!BA54*ManureNEF*NtoN2O*kgtoGg)</f>
        <v>2.3248994018677847</v>
      </c>
      <c r="AI973" s="94">
        <f>IF('Net zero activities &amp; levers'!$C$12="Off",'Activity data'!BB54*ManureNEF*NtoN2O*kgtoGg,'Net zero Activity data'!BB54*ManureNEF*NtoN2O*kgtoGg)</f>
        <v>2.3461794871060611</v>
      </c>
      <c r="AJ973" s="94">
        <f>IF('Net zero activities &amp; levers'!$C$12="Off",'Activity data'!BC54*ManureNEF*NtoN2O*kgtoGg,'Net zero Activity data'!BC54*ManureNEF*NtoN2O*kgtoGg)</f>
        <v>2.3720811515048794</v>
      </c>
      <c r="AK973" s="94">
        <f>IF('Net zero activities &amp; levers'!$C$12="Off",'Activity data'!BD54*ManureNEF*NtoN2O*kgtoGg,'Net zero Activity data'!BD54*ManureNEF*NtoN2O*kgtoGg)</f>
        <v>2.3895235121571221</v>
      </c>
      <c r="AL973" s="94">
        <f>IF('Net zero activities &amp; levers'!$C$12="Off",'Activity data'!BE54*ManureNEF*NtoN2O*kgtoGg,'Net zero Activity data'!BE54*ManureNEF*NtoN2O*kgtoGg)</f>
        <v>2.4053898396529805</v>
      </c>
      <c r="AM973" s="94">
        <f>IF('Net zero activities &amp; levers'!$C$12="Off",'Activity data'!BF54*ManureNEF*NtoN2O*kgtoGg,'Net zero Activity data'!BF54*ManureNEF*NtoN2O*kgtoGg)</f>
        <v>2.4185676685049868</v>
      </c>
      <c r="AN973" s="94">
        <f>IF('Net zero activities &amp; levers'!$C$12="Off",'Activity data'!BG54*ManureNEF*NtoN2O*kgtoGg,'Net zero Activity data'!BG54*ManureNEF*NtoN2O*kgtoGg)</f>
        <v>2.4482341497606113</v>
      </c>
      <c r="AO973" s="94">
        <f>IF('Net zero activities &amp; levers'!$C$12="Off",'Activity data'!BH54*ManureNEF*NtoN2O*kgtoGg,'Net zero Activity data'!BH54*ManureNEF*NtoN2O*kgtoGg)</f>
        <v>2.4704721153865608</v>
      </c>
      <c r="AP973" s="94">
        <f>IF('Net zero activities &amp; levers'!$C$12="Off",'Activity data'!BI54*ManureNEF*NtoN2O*kgtoGg,'Net zero Activity data'!BI54*ManureNEF*NtoN2O*kgtoGg)</f>
        <v>2.4911884381787459</v>
      </c>
      <c r="AQ973" s="94">
        <f>IF('Net zero activities &amp; levers'!$C$12="Off",'Activity data'!BJ54*ManureNEF*NtoN2O*kgtoGg,'Net zero Activity data'!BJ54*ManureNEF*NtoN2O*kgtoGg)</f>
        <v>2.5117158743116157</v>
      </c>
      <c r="AR973" s="94">
        <f>IF('Net zero activities &amp; levers'!$C$12="Off",'Activity data'!BK54*ManureNEF*NtoN2O*kgtoGg,'Net zero Activity data'!BK54*ManureNEF*NtoN2O*kgtoGg)</f>
        <v>2.5323362792818838</v>
      </c>
      <c r="AS973" s="94">
        <f>IF('Net zero activities &amp; levers'!$C$12="Off",'Activity data'!BL54*ManureNEF*NtoN2O*kgtoGg,'Net zero Activity data'!BL54*ManureNEF*NtoN2O*kgtoGg)</f>
        <v>2.5517569758305245</v>
      </c>
      <c r="AT973" s="94">
        <f>IF('Net zero activities &amp; levers'!$C$12="Off",'Activity data'!BM54*ManureNEF*NtoN2O*kgtoGg,'Net zero Activity data'!BM54*ManureNEF*NtoN2O*kgtoGg)</f>
        <v>2.5059510717050237</v>
      </c>
      <c r="AU973" s="94">
        <f>IF('Net zero activities &amp; levers'!$C$12="Off",'Activity data'!BN54*ManureNEF*NtoN2O*kgtoGg,'Net zero Activity data'!BN54*ManureNEF*NtoN2O*kgtoGg)</f>
        <v>2.4478369654636136</v>
      </c>
      <c r="AV973" s="94">
        <f>IF('Net zero activities &amp; levers'!$C$12="Off",'Activity data'!BO54*ManureNEF*NtoN2O*kgtoGg,'Net zero Activity data'!BO54*ManureNEF*NtoN2O*kgtoGg)</f>
        <v>2.3897067346571679</v>
      </c>
      <c r="AW973" s="94">
        <f>IF('Net zero activities &amp; levers'!$C$12="Off",'Activity data'!BP54*ManureNEF*NtoN2O*kgtoGg,'Net zero Activity data'!BP54*ManureNEF*NtoN2O*kgtoGg)</f>
        <v>2.3270314767452223</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0.35516571939691521</v>
      </c>
      <c r="M974" s="94">
        <f>IF('Net zero activities &amp; levers'!$C$12="Off",'Activity data'!AF55*ManureNEF*NtoN2O*kgtoGg,'Net zero Activity data'!AF55*ManureNEF*NtoN2O*kgtoGg)</f>
        <v>0.36891582276573992</v>
      </c>
      <c r="N974" s="94">
        <f>IF('Net zero activities &amp; levers'!$C$12="Off",'Activity data'!AG55*ManureNEF*NtoN2O*kgtoGg,'Net zero Activity data'!AG55*ManureNEF*NtoN2O*kgtoGg)</f>
        <v>0.379170347917821</v>
      </c>
      <c r="O974" s="94">
        <f>IF('Net zero activities &amp; levers'!$C$12="Off",'Activity data'!AH55*ManureNEF*NtoN2O*kgtoGg,'Net zero Activity data'!AH55*ManureNEF*NtoN2O*kgtoGg)</f>
        <v>0.38707850955818868</v>
      </c>
      <c r="P974" s="94">
        <f>IF('Net zero activities &amp; levers'!$C$12="Off",'Activity data'!AI55*ManureNEF*NtoN2O*kgtoGg,'Net zero Activity data'!AI55*ManureNEF*NtoN2O*kgtoGg)</f>
        <v>0.39252728601928999</v>
      </c>
      <c r="Q974" s="94">
        <f>IF('Net zero activities &amp; levers'!$C$12="Off",'Activity data'!AJ55*ManureNEF*NtoN2O*kgtoGg,'Net zero Activity data'!AJ55*ManureNEF*NtoN2O*kgtoGg)</f>
        <v>0.3999671364536494</v>
      </c>
      <c r="R974" s="94">
        <f>IF('Net zero activities &amp; levers'!$C$12="Off",'Activity data'!AK55*ManureNEF*NtoN2O*kgtoGg,'Net zero Activity data'!AK55*ManureNEF*NtoN2O*kgtoGg)</f>
        <v>0.40776627193753157</v>
      </c>
      <c r="S974" s="94">
        <f>IF('Net zero activities &amp; levers'!$C$12="Off",'Activity data'!AL55*ManureNEF*NtoN2O*kgtoGg,'Net zero Activity data'!AL55*ManureNEF*NtoN2O*kgtoGg)</f>
        <v>0.37321311953085867</v>
      </c>
      <c r="T974" s="94">
        <f>IF('Net zero activities &amp; levers'!$C$12="Off",'Activity data'!AM55*ManureNEF*NtoN2O*kgtoGg,'Net zero Activity data'!AM55*ManureNEF*NtoN2O*kgtoGg)</f>
        <v>0.38841304242891805</v>
      </c>
      <c r="U974" s="94">
        <f>IF('Net zero activities &amp; levers'!$C$12="Off",'Activity data'!AN55*ManureNEF*NtoN2O*kgtoGg,'Net zero Activity data'!AN55*ManureNEF*NtoN2O*kgtoGg)</f>
        <v>0.39849167744131536</v>
      </c>
      <c r="V974" s="94">
        <f>IF('Net zero activities &amp; levers'!$C$12="Off",'Activity data'!AO55*ManureNEF*NtoN2O*kgtoGg,'Net zero Activity data'!AO55*ManureNEF*NtoN2O*kgtoGg)</f>
        <v>0.40731524933255242</v>
      </c>
      <c r="W974" s="94">
        <f>IF('Net zero activities &amp; levers'!$C$12="Off",'Activity data'!AP55*ManureNEF*NtoN2O*kgtoGg,'Net zero Activity data'!AP55*ManureNEF*NtoN2O*kgtoGg)</f>
        <v>0.41722759477210569</v>
      </c>
      <c r="X974" s="94">
        <f>IF('Net zero activities &amp; levers'!$C$12="Off",'Activity data'!AQ55*ManureNEF*NtoN2O*kgtoGg,'Net zero Activity data'!AQ55*ManureNEF*NtoN2O*kgtoGg)</f>
        <v>0.42869870273452282</v>
      </c>
      <c r="Y974" s="94">
        <f>IF('Net zero activities &amp; levers'!$C$12="Off",'Activity data'!AR55*ManureNEF*NtoN2O*kgtoGg,'Net zero Activity data'!AR55*ManureNEF*NtoN2O*kgtoGg)</f>
        <v>0.440979111565592</v>
      </c>
      <c r="Z974" s="94">
        <f>IF('Net zero activities &amp; levers'!$C$12="Off",'Activity data'!AS55*ManureNEF*NtoN2O*kgtoGg,'Net zero Activity data'!AS55*ManureNEF*NtoN2O*kgtoGg)</f>
        <v>0.45464165014975438</v>
      </c>
      <c r="AA974" s="94">
        <f>IF('Net zero activities &amp; levers'!$C$12="Off",'Activity data'!AT55*ManureNEF*NtoN2O*kgtoGg,'Net zero Activity data'!AT55*ManureNEF*NtoN2O*kgtoGg)</f>
        <v>0.469289070926172</v>
      </c>
      <c r="AB974" s="94">
        <f>IF('Net zero activities &amp; levers'!$C$12="Off",'Activity data'!AU55*ManureNEF*NtoN2O*kgtoGg,'Net zero Activity data'!AU55*ManureNEF*NtoN2O*kgtoGg)</f>
        <v>0.48470097215801394</v>
      </c>
      <c r="AC974" s="94">
        <f>IF('Net zero activities &amp; levers'!$C$12="Off",'Activity data'!AV55*ManureNEF*NtoN2O*kgtoGg,'Net zero Activity data'!AV55*ManureNEF*NtoN2O*kgtoGg)</f>
        <v>0.50016699741904436</v>
      </c>
      <c r="AD974" s="94">
        <f>IF('Net zero activities &amp; levers'!$C$12="Off",'Activity data'!AW55*ManureNEF*NtoN2O*kgtoGg,'Net zero Activity data'!AW55*ManureNEF*NtoN2O*kgtoGg)</f>
        <v>0.51994434889767294</v>
      </c>
      <c r="AE974" s="94">
        <f>IF('Net zero activities &amp; levers'!$C$12="Off",'Activity data'!AX55*ManureNEF*NtoN2O*kgtoGg,'Net zero Activity data'!AX55*ManureNEF*NtoN2O*kgtoGg)</f>
        <v>0.5409820221595476</v>
      </c>
      <c r="AF974" s="94">
        <f>IF('Net zero activities &amp; levers'!$C$12="Off",'Activity data'!AY55*ManureNEF*NtoN2O*kgtoGg,'Net zero Activity data'!AY55*ManureNEF*NtoN2O*kgtoGg)</f>
        <v>0.56331819030080266</v>
      </c>
      <c r="AG974" s="94">
        <f>IF('Net zero activities &amp; levers'!$C$12="Off",'Activity data'!AZ55*ManureNEF*NtoN2O*kgtoGg,'Net zero Activity data'!AZ55*ManureNEF*NtoN2O*kgtoGg)</f>
        <v>0.58880774036949401</v>
      </c>
      <c r="AH974" s="94">
        <f>IF('Net zero activities &amp; levers'!$C$12="Off",'Activity data'!BA55*ManureNEF*NtoN2O*kgtoGg,'Net zero Activity data'!BA55*ManureNEF*NtoN2O*kgtoGg)</f>
        <v>0.61339500017343807</v>
      </c>
      <c r="AI974" s="94">
        <f>IF('Net zero activities &amp; levers'!$C$12="Off",'Activity data'!BB55*ManureNEF*NtoN2O*kgtoGg,'Net zero Activity data'!BB55*ManureNEF*NtoN2O*kgtoGg)</f>
        <v>0.63986471341490092</v>
      </c>
      <c r="AJ974" s="94">
        <f>IF('Net zero activities &amp; levers'!$C$12="Off",'Activity data'!BC55*ManureNEF*NtoN2O*kgtoGg,'Net zero Activity data'!BC55*ManureNEF*NtoN2O*kgtoGg)</f>
        <v>0.66883363737205637</v>
      </c>
      <c r="AK974" s="94">
        <f>IF('Net zero activities &amp; levers'!$C$12="Off",'Activity data'!BD55*ManureNEF*NtoN2O*kgtoGg,'Net zero Activity data'!BD55*ManureNEF*NtoN2O*kgtoGg)</f>
        <v>0.69669250106616087</v>
      </c>
      <c r="AL974" s="94">
        <f>IF('Net zero activities &amp; levers'!$C$12="Off",'Activity data'!BE55*ManureNEF*NtoN2O*kgtoGg,'Net zero Activity data'!BE55*ManureNEF*NtoN2O*kgtoGg)</f>
        <v>0.72534590501203133</v>
      </c>
      <c r="AM974" s="94">
        <f>IF('Net zero activities &amp; levers'!$C$12="Off",'Activity data'!BF55*ManureNEF*NtoN2O*kgtoGg,'Net zero Activity data'!BF55*ManureNEF*NtoN2O*kgtoGg)</f>
        <v>0.75447618708840136</v>
      </c>
      <c r="AN974" s="94">
        <f>IF('Net zero activities &amp; levers'!$C$12="Off",'Activity data'!BG55*ManureNEF*NtoN2O*kgtoGg,'Net zero Activity data'!BG55*ManureNEF*NtoN2O*kgtoGg)</f>
        <v>0.78527953626699432</v>
      </c>
      <c r="AO974" s="94">
        <f>IF('Net zero activities &amp; levers'!$C$12="Off",'Activity data'!BH55*ManureNEF*NtoN2O*kgtoGg,'Net zero Activity data'!BH55*ManureNEF*NtoN2O*kgtoGg)</f>
        <v>0.81484783403237082</v>
      </c>
      <c r="AP974" s="94">
        <f>IF('Net zero activities &amp; levers'!$C$12="Off",'Activity data'!BI55*ManureNEF*NtoN2O*kgtoGg,'Net zero Activity data'!BI55*ManureNEF*NtoN2O*kgtoGg)</f>
        <v>0.84503547528450507</v>
      </c>
      <c r="AQ974" s="94">
        <f>IF('Net zero activities &amp; levers'!$C$12="Off",'Activity data'!BJ55*ManureNEF*NtoN2O*kgtoGg,'Net zero Activity data'!BJ55*ManureNEF*NtoN2O*kgtoGg)</f>
        <v>0.87631983022178062</v>
      </c>
      <c r="AR974" s="94">
        <f>IF('Net zero activities &amp; levers'!$C$12="Off",'Activity data'!BK55*ManureNEF*NtoN2O*kgtoGg,'Net zero Activity data'!BK55*ManureNEF*NtoN2O*kgtoGg)</f>
        <v>0.90885513896950187</v>
      </c>
      <c r="AS974" s="94">
        <f>IF('Net zero activities &amp; levers'!$C$12="Off",'Activity data'!BL55*ManureNEF*NtoN2O*kgtoGg,'Net zero Activity data'!BL55*ManureNEF*NtoN2O*kgtoGg)</f>
        <v>0.94222937960724962</v>
      </c>
      <c r="AT974" s="94">
        <f>IF('Net zero activities &amp; levers'!$C$12="Off",'Activity data'!BM55*ManureNEF*NtoN2O*kgtoGg,'Net zero Activity data'!BM55*ManureNEF*NtoN2O*kgtoGg)</f>
        <v>0.95214348685587957</v>
      </c>
      <c r="AU974" s="94">
        <f>IF('Net zero activities &amp; levers'!$C$12="Off",'Activity data'!BN55*ManureNEF*NtoN2O*kgtoGg,'Net zero Activity data'!BN55*ManureNEF*NtoN2O*kgtoGg)</f>
        <v>0.95719161531013108</v>
      </c>
      <c r="AV974" s="94">
        <f>IF('Net zero activities &amp; levers'!$C$12="Off",'Activity data'!BO55*ManureNEF*NtoN2O*kgtoGg,'Net zero Activity data'!BO55*ManureNEF*NtoN2O*kgtoGg)</f>
        <v>0.96189454806833219</v>
      </c>
      <c r="AW974" s="94">
        <f>IF('Net zero activities &amp; levers'!$C$12="Off",'Activity data'!BP55*ManureNEF*NtoN2O*kgtoGg,'Net zero Activity data'!BP55*ManureNEF*NtoN2O*kgtoGg)</f>
        <v>0.96435594361750065</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5.9533053152539019E-2</v>
      </c>
      <c r="T975" s="94">
        <f>IF('Net zero activities &amp; levers'!$C$12="Off",'Activity data'!AM56*ManureNEF*NtoN2O*kgtoGg,IF('Net zero activities &amp; levers'!$C$12="PB",'Activity data'!AM56*ManureNEF*NtoN2O*kgtoGg,IF('Net zero activities &amp; levers'!$C$12="MS",'Net zero Activity data'!AM56*ManureNEF*NtoN2O*kgtoGg,"ERROR")))</f>
        <v>5.9622626433628173E-2</v>
      </c>
      <c r="U975" s="94">
        <f>IF('Net zero activities &amp; levers'!$C$12="Off",'Activity data'!AN56*ManureNEF*NtoN2O*kgtoGg,IF('Net zero activities &amp; levers'!$C$12="PB",'Activity data'!AN56*ManureNEF*NtoN2O*kgtoGg,IF('Net zero activities &amp; levers'!$C$12="MS",'Net zero Activity data'!AN56*ManureNEF*NtoN2O*kgtoGg,"ERROR")))</f>
        <v>5.9722199774339783E-2</v>
      </c>
      <c r="V975" s="94">
        <f>IF('Net zero activities &amp; levers'!$C$12="Off",'Activity data'!AO56*ManureNEF*NtoN2O*kgtoGg,IF('Net zero activities &amp; levers'!$C$12="PB",'Activity data'!AO56*ManureNEF*NtoN2O*kgtoGg,IF('Net zero activities &amp; levers'!$C$12="MS",'Net zero Activity data'!AO56*ManureNEF*NtoN2O*kgtoGg,"ERROR")))</f>
        <v>5.983442272336837E-2</v>
      </c>
      <c r="W975" s="94">
        <f>IF('Net zero activities &amp; levers'!$C$12="Off",'Activity data'!AP56*ManureNEF*NtoN2O*kgtoGg,IF('Net zero activities &amp; levers'!$C$12="PB",'Activity data'!AP56*ManureNEF*NtoN2O*kgtoGg,IF('Net zero activities &amp; levers'!$C$12="MS",'Net zero Activity data'!AP56*ManureNEF*NtoN2O*kgtoGg,"ERROR")))</f>
        <v>5.9960597156867579E-2</v>
      </c>
      <c r="X975" s="94">
        <f>IF('Net zero activities &amp; levers'!$C$12="Off",'Activity data'!AQ56*ManureNEF*NtoN2O*kgtoGg,IF('Net zero activities &amp; levers'!$C$12="PB",'Activity data'!AQ56*ManureNEF*NtoN2O*kgtoGg,IF('Net zero activities &amp; levers'!$C$12="MS",'Net zero Activity data'!AQ56*ManureNEF*NtoN2O*kgtoGg,"ERROR")))</f>
        <v>6.0100418807922086E-2</v>
      </c>
      <c r="Y975" s="94">
        <f>IF('Net zero activities &amp; levers'!$C$12="Off",'Activity data'!AR56*ManureNEF*NtoN2O*kgtoGg,IF('Net zero activities &amp; levers'!$C$12="PB",'Activity data'!AR56*ManureNEF*NtoN2O*kgtoGg,IF('Net zero activities &amp; levers'!$C$12="MS",'Net zero Activity data'!AR56*ManureNEF*NtoN2O*kgtoGg,"ERROR")))</f>
        <v>6.0186384074546649E-2</v>
      </c>
      <c r="Z975" s="94">
        <f>IF('Net zero activities &amp; levers'!$C$12="Off",'Activity data'!AS56*ManureNEF*NtoN2O*kgtoGg,IF('Net zero activities &amp; levers'!$C$12="PB",'Activity data'!AS56*ManureNEF*NtoN2O*kgtoGg,IF('Net zero activities &amp; levers'!$C$12="MS",'Net zero Activity data'!AS56*ManureNEF*NtoN2O*kgtoGg,"ERROR")))</f>
        <v>6.0283905469555747E-2</v>
      </c>
      <c r="AA975" s="94">
        <f>IF('Net zero activities &amp; levers'!$C$12="Off",'Activity data'!AT56*ManureNEF*NtoN2O*kgtoGg,IF('Net zero activities &amp; levers'!$C$12="PB",'Activity data'!AT56*ManureNEF*NtoN2O*kgtoGg,IF('Net zero activities &amp; levers'!$C$12="MS",'Net zero Activity data'!AT56*ManureNEF*NtoN2O*kgtoGg,"ERROR")))</f>
        <v>6.0392101130913527E-2</v>
      </c>
      <c r="AB975" s="94">
        <f>IF('Net zero activities &amp; levers'!$C$12="Off",'Activity data'!AU56*ManureNEF*NtoN2O*kgtoGg,IF('Net zero activities &amp; levers'!$C$12="PB",'Activity data'!AU56*ManureNEF*NtoN2O*kgtoGg,IF('Net zero activities &amp; levers'!$C$12="MS",'Net zero Activity data'!AU56*ManureNEF*NtoN2O*kgtoGg,"ERROR")))</f>
        <v>6.0510302677043659E-2</v>
      </c>
      <c r="AC975" s="94">
        <f>IF('Net zero activities &amp; levers'!$C$12="Off",'Activity data'!AV56*ManureNEF*NtoN2O*kgtoGg,IF('Net zero activities &amp; levers'!$C$12="PB",'Activity data'!AV56*ManureNEF*NtoN2O*kgtoGg,IF('Net zero activities &amp; levers'!$C$12="MS",'Net zero Activity data'!AV56*ManureNEF*NtoN2O*kgtoGg,"ERROR")))</f>
        <v>6.0637484104422316E-2</v>
      </c>
      <c r="AD975" s="94">
        <f>IF('Net zero activities &amp; levers'!$C$12="Off",'Activity data'!AW56*ManureNEF*NtoN2O*kgtoGg,IF('Net zero activities &amp; levers'!$C$12="PB",'Activity data'!AW56*ManureNEF*NtoN2O*kgtoGg,IF('Net zero activities &amp; levers'!$C$12="MS",'Net zero Activity data'!AW56*ManureNEF*NtoN2O*kgtoGg,"ERROR")))</f>
        <v>6.0722267332521125E-2</v>
      </c>
      <c r="AE975" s="94">
        <f>IF('Net zero activities &amp; levers'!$C$12="Off",'Activity data'!AX56*ManureNEF*NtoN2O*kgtoGg,IF('Net zero activities &amp; levers'!$C$12="PB",'Activity data'!AX56*ManureNEF*NtoN2O*kgtoGg,IF('Net zero activities &amp; levers'!$C$12="MS",'Net zero Activity data'!AX56*ManureNEF*NtoN2O*kgtoGg,"ERROR")))</f>
        <v>6.0815693530942252E-2</v>
      </c>
      <c r="AF975" s="94">
        <f>IF('Net zero activities &amp; levers'!$C$12="Off",'Activity data'!AY56*ManureNEF*NtoN2O*kgtoGg,IF('Net zero activities &amp; levers'!$C$12="PB",'Activity data'!AY56*ManureNEF*NtoN2O*kgtoGg,IF('Net zero activities &amp; levers'!$C$12="MS",'Net zero Activity data'!AY56*ManureNEF*NtoN2O*kgtoGg,"ERROR")))</f>
        <v>6.0917438947275838E-2</v>
      </c>
      <c r="AG975" s="94">
        <f>IF('Net zero activities &amp; levers'!$C$12="Off",'Activity data'!AZ56*ManureNEF*NtoN2O*kgtoGg,IF('Net zero activities &amp; levers'!$C$12="PB",'Activity data'!AZ56*ManureNEF*NtoN2O*kgtoGg,IF('Net zero activities &amp; levers'!$C$12="MS",'Net zero Activity data'!AZ56*ManureNEF*NtoN2O*kgtoGg,"ERROR")))</f>
        <v>6.1028672702169356E-2</v>
      </c>
      <c r="AH975" s="94">
        <f>IF('Net zero activities &amp; levers'!$C$12="Off",'Activity data'!BA56*ManureNEF*NtoN2O*kgtoGg,IF('Net zero activities &amp; levers'!$C$12="PB",'Activity data'!BA56*ManureNEF*NtoN2O*kgtoGg,IF('Net zero activities &amp; levers'!$C$12="MS",'Net zero Activity data'!BA56*ManureNEF*NtoN2O*kgtoGg,"ERROR")))</f>
        <v>6.1145817503656337E-2</v>
      </c>
      <c r="AI975" s="94">
        <f>IF('Net zero activities &amp; levers'!$C$12="Off",'Activity data'!BB56*ManureNEF*NtoN2O*kgtoGg,IF('Net zero activities &amp; levers'!$C$12="PB",'Activity data'!BB56*ManureNEF*NtoN2O*kgtoGg,IF('Net zero activities &amp; levers'!$C$12="MS",'Net zero Activity data'!BB56*ManureNEF*NtoN2O*kgtoGg,"ERROR")))</f>
        <v>6.1220417018935484E-2</v>
      </c>
      <c r="AJ975" s="94">
        <f>IF('Net zero activities &amp; levers'!$C$12="Off",'Activity data'!BC56*ManureNEF*NtoN2O*kgtoGg,IF('Net zero activities &amp; levers'!$C$12="PB",'Activity data'!BC56*ManureNEF*NtoN2O*kgtoGg,IF('Net zero activities &amp; levers'!$C$12="MS",'Net zero Activity data'!BC56*ManureNEF*NtoN2O*kgtoGg,"ERROR")))</f>
        <v>6.1302728119439355E-2</v>
      </c>
      <c r="AK975" s="94">
        <f>IF('Net zero activities &amp; levers'!$C$12="Off",'Activity data'!BD56*ManureNEF*NtoN2O*kgtoGg,IF('Net zero activities &amp; levers'!$C$12="PB",'Activity data'!BD56*ManureNEF*NtoN2O*kgtoGg,IF('Net zero activities &amp; levers'!$C$12="MS",'Net zero Activity data'!BD56*ManureNEF*NtoN2O*kgtoGg,"ERROR")))</f>
        <v>6.1389674469168841E-2</v>
      </c>
      <c r="AL975" s="94">
        <f>IF('Net zero activities &amp; levers'!$C$12="Off",'Activity data'!BE56*ManureNEF*NtoN2O*kgtoGg,IF('Net zero activities &amp; levers'!$C$12="PB",'Activity data'!BE56*ManureNEF*NtoN2O*kgtoGg,IF('Net zero activities &amp; levers'!$C$12="MS",'Net zero Activity data'!BE56*ManureNEF*NtoN2O*kgtoGg,"ERROR")))</f>
        <v>6.1482543590372467E-2</v>
      </c>
      <c r="AM975" s="94">
        <f>IF('Net zero activities &amp; levers'!$C$12="Off",'Activity data'!BF56*ManureNEF*NtoN2O*kgtoGg,IF('Net zero activities &amp; levers'!$C$12="PB",'Activity data'!BF56*ManureNEF*NtoN2O*kgtoGg,IF('Net zero activities &amp; levers'!$C$12="MS",'Net zero Activity data'!BF56*ManureNEF*NtoN2O*kgtoGg,"ERROR")))</f>
        <v>6.1580890323504577E-2</v>
      </c>
      <c r="AN975" s="94">
        <f>IF('Net zero activities &amp; levers'!$C$12="Off",'Activity data'!BG56*ManureNEF*NtoN2O*kgtoGg,IF('Net zero activities &amp; levers'!$C$12="PB",'Activity data'!BG56*ManureNEF*NtoN2O*kgtoGg,IF('Net zero activities &amp; levers'!$C$12="MS",'Net zero Activity data'!BG56*ManureNEF*NtoN2O*kgtoGg,"ERROR")))</f>
        <v>6.1639213186725099E-2</v>
      </c>
      <c r="AO975" s="94">
        <f>IF('Net zero activities &amp; levers'!$C$12="Off",'Activity data'!BH56*ManureNEF*NtoN2O*kgtoGg,IF('Net zero activities &amp; levers'!$C$12="PB",'Activity data'!BH56*ManureNEF*NtoN2O*kgtoGg,IF('Net zero activities &amp; levers'!$C$12="MS",'Net zero Activity data'!BH56*ManureNEF*NtoN2O*kgtoGg,"ERROR")))</f>
        <v>6.1701105053193442E-2</v>
      </c>
      <c r="AP975" s="94">
        <f>IF('Net zero activities &amp; levers'!$C$12="Off",'Activity data'!BI56*ManureNEF*NtoN2O*kgtoGg,IF('Net zero activities &amp; levers'!$C$12="PB",'Activity data'!BI56*ManureNEF*NtoN2O*kgtoGg,IF('Net zero activities &amp; levers'!$C$12="MS",'Net zero Activity data'!BI56*ManureNEF*NtoN2O*kgtoGg,"ERROR")))</f>
        <v>6.1767811324277284E-2</v>
      </c>
      <c r="AQ975" s="94">
        <f>IF('Net zero activities &amp; levers'!$C$12="Off",'Activity data'!BJ56*ManureNEF*NtoN2O*kgtoGg,IF('Net zero activities &amp; levers'!$C$12="PB",'Activity data'!BJ56*ManureNEF*NtoN2O*kgtoGg,IF('Net zero activities &amp; levers'!$C$12="MS",'Net zero Activity data'!BJ56*ManureNEF*NtoN2O*kgtoGg,"ERROR")))</f>
        <v>6.1839527340479886E-2</v>
      </c>
      <c r="AR975" s="94">
        <f>IF('Net zero activities &amp; levers'!$C$12="Off",'Activity data'!BK56*ManureNEF*NtoN2O*kgtoGg,IF('Net zero activities &amp; levers'!$C$12="PB",'Activity data'!BK56*ManureNEF*NtoN2O*kgtoGg,IF('Net zero activities &amp; levers'!$C$12="MS",'Net zero Activity data'!BK56*ManureNEF*NtoN2O*kgtoGg,"ERROR")))</f>
        <v>6.1916211063779515E-2</v>
      </c>
      <c r="AS975" s="94">
        <f>IF('Net zero activities &amp; levers'!$C$12="Off",'Activity data'!BL56*ManureNEF*NtoN2O*kgtoGg,IF('Net zero activities &amp; levers'!$C$12="PB",'Activity data'!BL56*ManureNEF*NtoN2O*kgtoGg,IF('Net zero activities &amp; levers'!$C$12="MS",'Net zero Activity data'!BL56*ManureNEF*NtoN2O*kgtoGg,"ERROR")))</f>
        <v>6.1949982934671022E-2</v>
      </c>
      <c r="AT975" s="94">
        <f>IF('Net zero activities &amp; levers'!$C$12="Off",'Activity data'!BM56*ManureNEF*NtoN2O*kgtoGg,IF('Net zero activities &amp; levers'!$C$12="PB",'Activity data'!BM56*ManureNEF*NtoN2O*kgtoGg,IF('Net zero activities &amp; levers'!$C$12="MS",'Net zero Activity data'!BM56*ManureNEF*NtoN2O*kgtoGg,"ERROR")))</f>
        <v>6.1970279607974715E-2</v>
      </c>
      <c r="AU975" s="94">
        <f>IF('Net zero activities &amp; levers'!$C$12="Off",'Activity data'!BN56*ManureNEF*NtoN2O*kgtoGg,IF('Net zero activities &amp; levers'!$C$12="PB",'Activity data'!BN56*ManureNEF*NtoN2O*kgtoGg,IF('Net zero activities &amp; levers'!$C$12="MS",'Net zero Activity data'!BN56*ManureNEF*NtoN2O*kgtoGg,"ERROR")))</f>
        <v>6.19907354661028E-2</v>
      </c>
      <c r="AV975" s="94">
        <f>IF('Net zero activities &amp; levers'!$C$12="Off",'Activity data'!BO56*ManureNEF*NtoN2O*kgtoGg,IF('Net zero activities &amp; levers'!$C$12="PB",'Activity data'!BO56*ManureNEF*NtoN2O*kgtoGg,IF('Net zero activities &amp; levers'!$C$12="MS",'Net zero Activity data'!BO56*ManureNEF*NtoN2O*kgtoGg,"ERROR")))</f>
        <v>6.2014540117516635E-2</v>
      </c>
      <c r="AW975" s="94">
        <f>IF('Net zero activities &amp; levers'!$C$12="Off",'Activity data'!BP56*ManureNEF*NtoN2O*kgtoGg,IF('Net zero activities &amp; levers'!$C$12="PB",'Activity data'!BP56*ManureNEF*NtoN2O*kgtoGg,IF('Net zero activities &amp; levers'!$C$12="MS",'Net zero Activity data'!BP56*ManureNEF*NtoN2O*kgtoGg,"ERROR")))</f>
        <v>6.2040237192478087E-2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4.8451812868114626E-2</v>
      </c>
      <c r="T976" s="94">
        <f>IF('Net zero activities &amp; levers'!$C$12="Off",'Activity data'!AM57*ManureNEF*NtoN2O*kgtoGg,IF('Net zero activities &amp; levers'!$C$12="PB",'Activity data'!AM57*ManureNEF*NtoN2O*kgtoGg,IF('Net zero activities &amp; levers'!$C$12="MS",'Net zero Activity data'!AM57*ManureNEF*NtoN2O*kgtoGg,"ERROR")))</f>
        <v>4.8524713343119572E-2</v>
      </c>
      <c r="U976" s="94">
        <f>IF('Net zero activities &amp; levers'!$C$12="Off",'Activity data'!AN57*ManureNEF*NtoN2O*kgtoGg,IF('Net zero activities &amp; levers'!$C$12="PB",'Activity data'!AN57*ManureNEF*NtoN2O*kgtoGg,IF('Net zero activities &amp; levers'!$C$12="MS",'Net zero Activity data'!AN57*ManureNEF*NtoN2O*kgtoGg,"ERROR")))</f>
        <v>4.8605752507337306E-2</v>
      </c>
      <c r="V976" s="94">
        <f>IF('Net zero activities &amp; levers'!$C$12="Off",'Activity data'!AO57*ManureNEF*NtoN2O*kgtoGg,IF('Net zero activities &amp; levers'!$C$12="PB",'Activity data'!AO57*ManureNEF*NtoN2O*kgtoGg,IF('Net zero activities &amp; levers'!$C$12="MS",'Net zero Activity data'!AO57*ManureNEF*NtoN2O*kgtoGg,"ERROR")))</f>
        <v>4.8697086733248914E-2</v>
      </c>
      <c r="W976" s="94">
        <f>IF('Net zero activities &amp; levers'!$C$12="Off",'Activity data'!AP57*ManureNEF*NtoN2O*kgtoGg,IF('Net zero activities &amp; levers'!$C$12="PB",'Activity data'!AP57*ManureNEF*NtoN2O*kgtoGg,IF('Net zero activities &amp; levers'!$C$12="MS",'Net zero Activity data'!AP57*ManureNEF*NtoN2O*kgtoGg,"ERROR")))</f>
        <v>4.8799775571077862E-2</v>
      </c>
      <c r="X976" s="94">
        <f>IF('Net zero activities &amp; levers'!$C$12="Off",'Activity data'!AQ57*ManureNEF*NtoN2O*kgtoGg,IF('Net zero activities &amp; levers'!$C$12="PB",'Activity data'!AQ57*ManureNEF*NtoN2O*kgtoGg,IF('Net zero activities &amp; levers'!$C$12="MS",'Net zero Activity data'!AQ57*ManureNEF*NtoN2O*kgtoGg,"ERROR")))</f>
        <v>4.8913571388914487E-2</v>
      </c>
      <c r="Y976" s="94">
        <f>IF('Net zero activities &amp; levers'!$C$12="Off",'Activity data'!AR57*ManureNEF*NtoN2O*kgtoGg,IF('Net zero activities &amp; levers'!$C$12="PB",'Activity data'!AR57*ManureNEF*NtoN2O*kgtoGg,IF('Net zero activities &amp; levers'!$C$12="MS",'Net zero Activity data'!AR57*ManureNEF*NtoN2O*kgtoGg,"ERROR")))</f>
        <v>4.8983535430586901E-2</v>
      </c>
      <c r="Z976" s="94">
        <f>IF('Net zero activities &amp; levers'!$C$12="Off",'Activity data'!AS57*ManureNEF*NtoN2O*kgtoGg,IF('Net zero activities &amp; levers'!$C$12="PB",'Activity data'!AS57*ManureNEF*NtoN2O*kgtoGg,IF('Net zero activities &amp; levers'!$C$12="MS",'Net zero Activity data'!AS57*ManureNEF*NtoN2O*kgtoGg,"ERROR")))</f>
        <v>4.9062904589926196E-2</v>
      </c>
      <c r="AA976" s="94">
        <f>IF('Net zero activities &amp; levers'!$C$12="Off",'Activity data'!AT57*ManureNEF*NtoN2O*kgtoGg,IF('Net zero activities &amp; levers'!$C$12="PB",'Activity data'!AT57*ManureNEF*NtoN2O*kgtoGg,IF('Net zero activities &amp; levers'!$C$12="MS",'Net zero Activity data'!AT57*ManureNEF*NtoN2O*kgtoGg,"ERROR")))</f>
        <v>4.9150961151107717E-2</v>
      </c>
      <c r="AB976" s="94">
        <f>IF('Net zero activities &amp; levers'!$C$12="Off",'Activity data'!AU57*ManureNEF*NtoN2O*kgtoGg,IF('Net zero activities &amp; levers'!$C$12="PB",'Activity data'!AU57*ManureNEF*NtoN2O*kgtoGg,IF('Net zero activities &amp; levers'!$C$12="MS",'Net zero Activity data'!AU57*ManureNEF*NtoN2O*kgtoGg,"ERROR")))</f>
        <v>4.9247161142382222E-2</v>
      </c>
      <c r="AC976" s="94">
        <f>IF('Net zero activities &amp; levers'!$C$12="Off",'Activity data'!AV57*ManureNEF*NtoN2O*kgtoGg,IF('Net zero activities &amp; levers'!$C$12="PB",'Activity data'!AV57*ManureNEF*NtoN2O*kgtoGg,IF('Net zero activities &amp; levers'!$C$12="MS",'Net zero Activity data'!AV57*ManureNEF*NtoN2O*kgtoGg,"ERROR")))</f>
        <v>4.9350669536347196E-2</v>
      </c>
      <c r="AD976" s="94">
        <f>IF('Net zero activities &amp; levers'!$C$12="Off",'Activity data'!AW57*ManureNEF*NtoN2O*kgtoGg,IF('Net zero activities &amp; levers'!$C$12="PB",'Activity data'!AW57*ManureNEF*NtoN2O*kgtoGg,IF('Net zero activities &amp; levers'!$C$12="MS",'Net zero Activity data'!AW57*ManureNEF*NtoN2O*kgtoGg,"ERROR")))</f>
        <v>4.9419671559335535E-2</v>
      </c>
      <c r="AE976" s="94">
        <f>IF('Net zero activities &amp; levers'!$C$12="Off",'Activity data'!AX57*ManureNEF*NtoN2O*kgtoGg,IF('Net zero activities &amp; levers'!$C$12="PB",'Activity data'!AX57*ManureNEF*NtoN2O*kgtoGg,IF('Net zero activities &amp; levers'!$C$12="MS",'Net zero Activity data'!AX57*ManureNEF*NtoN2O*kgtoGg,"ERROR")))</f>
        <v>4.9495707785317124E-2</v>
      </c>
      <c r="AF976" s="94">
        <f>IF('Net zero activities &amp; levers'!$C$12="Off",'Activity data'!AY57*ManureNEF*NtoN2O*kgtoGg,IF('Net zero activities &amp; levers'!$C$12="PB",'Activity data'!AY57*ManureNEF*NtoN2O*kgtoGg,IF('Net zero activities &amp; levers'!$C$12="MS",'Net zero Activity data'!AY57*ManureNEF*NtoN2O*kgtoGg,"ERROR")))</f>
        <v>4.9578514723838341E-2</v>
      </c>
      <c r="AG976" s="94">
        <f>IF('Net zero activities &amp; levers'!$C$12="Off",'Activity data'!AZ57*ManureNEF*NtoN2O*kgtoGg,IF('Net zero activities &amp; levers'!$C$12="PB",'Activity data'!AZ57*ManureNEF*NtoN2O*kgtoGg,IF('Net zero activities &amp; levers'!$C$12="MS",'Net zero Activity data'!AZ57*ManureNEF*NtoN2O*kgtoGg,"ERROR")))</f>
        <v>4.9669043880186323E-2</v>
      </c>
      <c r="AH976" s="94">
        <f>IF('Net zero activities &amp; levers'!$C$12="Off",'Activity data'!BA57*ManureNEF*NtoN2O*kgtoGg,IF('Net zero activities &amp; levers'!$C$12="PB",'Activity data'!BA57*ManureNEF*NtoN2O*kgtoGg,IF('Net zero activities &amp; levers'!$C$12="MS",'Net zero Activity data'!BA57*ManureNEF*NtoN2O*kgtoGg,"ERROR")))</f>
        <v>4.9764383824965848E-2</v>
      </c>
      <c r="AI976" s="94">
        <f>IF('Net zero activities &amp; levers'!$C$12="Off",'Activity data'!BB57*ManureNEF*NtoN2O*kgtoGg,IF('Net zero activities &amp; levers'!$C$12="PB",'Activity data'!BB57*ManureNEF*NtoN2O*kgtoGg,IF('Net zero activities &amp; levers'!$C$12="MS",'Net zero Activity data'!BB57*ManureNEF*NtoN2O*kgtoGg,"ERROR")))</f>
        <v>4.9825097690003088E-2</v>
      </c>
      <c r="AJ976" s="94">
        <f>IF('Net zero activities &amp; levers'!$C$12="Off",'Activity data'!BC57*ManureNEF*NtoN2O*kgtoGg,IF('Net zero activities &amp; levers'!$C$12="PB",'Activity data'!BC57*ManureNEF*NtoN2O*kgtoGg,IF('Net zero activities &amp; levers'!$C$12="MS",'Net zero Activity data'!BC57*ManureNEF*NtoN2O*kgtoGg,"ERROR")))</f>
        <v>4.9892087737168356E-2</v>
      </c>
      <c r="AK976" s="94">
        <f>IF('Net zero activities &amp; levers'!$C$12="Off",'Activity data'!BD57*ManureNEF*NtoN2O*kgtoGg,IF('Net zero activities &amp; levers'!$C$12="PB",'Activity data'!BD57*ManureNEF*NtoN2O*kgtoGg,IF('Net zero activities &amp; levers'!$C$12="MS",'Net zero Activity data'!BD57*ManureNEF*NtoN2O*kgtoGg,"ERROR")))</f>
        <v>4.9962850247128418E-2</v>
      </c>
      <c r="AL976" s="94">
        <f>IF('Net zero activities &amp; levers'!$C$12="Off",'Activity data'!BE57*ManureNEF*NtoN2O*kgtoGg,IF('Net zero activities &amp; levers'!$C$12="PB",'Activity data'!BE57*ManureNEF*NtoN2O*kgtoGg,IF('Net zero activities &amp; levers'!$C$12="MS",'Net zero Activity data'!BE57*ManureNEF*NtoN2O*kgtoGg,"ERROR")))</f>
        <v>5.0038433087979103E-2</v>
      </c>
      <c r="AM976" s="94">
        <f>IF('Net zero activities &amp; levers'!$C$12="Off",'Activity data'!BF57*ManureNEF*NtoN2O*kgtoGg,IF('Net zero activities &amp; levers'!$C$12="PB",'Activity data'!BF57*ManureNEF*NtoN2O*kgtoGg,IF('Net zero activities &amp; levers'!$C$12="MS",'Net zero Activity data'!BF57*ManureNEF*NtoN2O*kgtoGg,"ERROR")))</f>
        <v>5.0118473960361357E-2</v>
      </c>
      <c r="AN976" s="94">
        <f>IF('Net zero activities &amp; levers'!$C$12="Off",'Activity data'!BG57*ManureNEF*NtoN2O*kgtoGg,IF('Net zero activities &amp; levers'!$C$12="PB",'Activity data'!BG57*ManureNEF*NtoN2O*kgtoGg,IF('Net zero activities &amp; levers'!$C$12="MS",'Net zero Activity data'!BG57*ManureNEF*NtoN2O*kgtoGg,"ERROR")))</f>
        <v>5.0165940843127331E-2</v>
      </c>
      <c r="AO976" s="94">
        <f>IF('Net zero activities &amp; levers'!$C$12="Off",'Activity data'!BH57*ManureNEF*NtoN2O*kgtoGg,IF('Net zero activities &amp; levers'!$C$12="PB",'Activity data'!BH57*ManureNEF*NtoN2O*kgtoGg,IF('Net zero activities &amp; levers'!$C$12="MS",'Net zero Activity data'!BH57*ManureNEF*NtoN2O*kgtoGg,"ERROR")))</f>
        <v>5.0216312409398237E-2</v>
      </c>
      <c r="AP976" s="94">
        <f>IF('Net zero activities &amp; levers'!$C$12="Off",'Activity data'!BI57*ManureNEF*NtoN2O*kgtoGg,IF('Net zero activities &amp; levers'!$C$12="PB",'Activity data'!BI57*ManureNEF*NtoN2O*kgtoGg,IF('Net zero activities &amp; levers'!$C$12="MS",'Net zero Activity data'!BI57*ManureNEF*NtoN2O*kgtoGg,"ERROR")))</f>
        <v>5.0270602246598461E-2</v>
      </c>
      <c r="AQ976" s="94">
        <f>IF('Net zero activities &amp; levers'!$C$12="Off",'Activity data'!BJ57*ManureNEF*NtoN2O*kgtoGg,IF('Net zero activities &amp; levers'!$C$12="PB",'Activity data'!BJ57*ManureNEF*NtoN2O*kgtoGg,IF('Net zero activities &amp; levers'!$C$12="MS",'Net zero Activity data'!BJ57*ManureNEF*NtoN2O*kgtoGg,"ERROR")))</f>
        <v>5.0328969335344809E-2</v>
      </c>
      <c r="AR976" s="94">
        <f>IF('Net zero activities &amp; levers'!$C$12="Off",'Activity data'!BK57*ManureNEF*NtoN2O*kgtoGg,IF('Net zero activities &amp; levers'!$C$12="PB",'Activity data'!BK57*ManureNEF*NtoN2O*kgtoGg,IF('Net zero activities &amp; levers'!$C$12="MS",'Net zero Activity data'!BK57*ManureNEF*NtoN2O*kgtoGg,"ERROR")))</f>
        <v>5.0391379462401874E-2</v>
      </c>
      <c r="AS976" s="94">
        <f>IF('Net zero activities &amp; levers'!$C$12="Off",'Activity data'!BL57*ManureNEF*NtoN2O*kgtoGg,IF('Net zero activities &amp; levers'!$C$12="PB",'Activity data'!BL57*ManureNEF*NtoN2O*kgtoGg,IF('Net zero activities &amp; levers'!$C$12="MS",'Net zero Activity data'!BL57*ManureNEF*NtoN2O*kgtoGg,"ERROR")))</f>
        <v>5.0418865174657372E-2</v>
      </c>
      <c r="AT976" s="94">
        <f>IF('Net zero activities &amp; levers'!$C$12="Off",'Activity data'!BM57*ManureNEF*NtoN2O*kgtoGg,IF('Net zero activities &amp; levers'!$C$12="PB",'Activity data'!BM57*ManureNEF*NtoN2O*kgtoGg,IF('Net zero activities &amp; levers'!$C$12="MS",'Net zero Activity data'!BM57*ManureNEF*NtoN2O*kgtoGg,"ERROR")))</f>
        <v>5.0435383907775841E-2</v>
      </c>
      <c r="AU976" s="94">
        <f>IF('Net zero activities &amp; levers'!$C$12="Off",'Activity data'!BN57*ManureNEF*NtoN2O*kgtoGg,IF('Net zero activities &amp; levers'!$C$12="PB",'Activity data'!BN57*ManureNEF*NtoN2O*kgtoGg,IF('Net zero activities &amp; levers'!$C$12="MS",'Net zero Activity data'!BN57*ManureNEF*NtoN2O*kgtoGg,"ERROR")))</f>
        <v>5.0452032195703198E-2</v>
      </c>
      <c r="AV976" s="94">
        <f>IF('Net zero activities &amp; levers'!$C$12="Off",'Activity data'!BO57*ManureNEF*NtoN2O*kgtoGg,IF('Net zero activities &amp; levers'!$C$12="PB",'Activity data'!BO57*ManureNEF*NtoN2O*kgtoGg,IF('Net zero activities &amp; levers'!$C$12="MS",'Net zero Activity data'!BO57*ManureNEF*NtoN2O*kgtoGg,"ERROR")))</f>
        <v>5.0471405946159772E-2</v>
      </c>
      <c r="AW976" s="94">
        <f>IF('Net zero activities &amp; levers'!$C$12="Off",'Activity data'!BP57*ManureNEF*NtoN2O*kgtoGg,IF('Net zero activities &amp; levers'!$C$12="PB",'Activity data'!BP57*ManureNEF*NtoN2O*kgtoGg,IF('Net zero activities &amp; levers'!$C$12="MS",'Net zero Activity data'!BP57*ManureNEF*NtoN2O*kgtoGg,"ERROR")))</f>
        <v>5.0492319872144718E-2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7.2140927380493743E-3</v>
      </c>
      <c r="L977" s="22">
        <f t="shared" si="343"/>
        <v>7.2328458969643629E-3</v>
      </c>
      <c r="M977" s="22">
        <f t="shared" si="343"/>
        <v>7.2587152169743159E-3</v>
      </c>
      <c r="N977" s="22">
        <f t="shared" si="343"/>
        <v>7.2902308808567339E-3</v>
      </c>
      <c r="O977" s="22">
        <f t="shared" si="343"/>
        <v>7.3273479389297461E-3</v>
      </c>
      <c r="P977" s="22">
        <f t="shared" si="343"/>
        <v>7.3698404773103405E-3</v>
      </c>
      <c r="Q977" s="22">
        <f t="shared" si="343"/>
        <v>7.4155715935563127E-3</v>
      </c>
      <c r="R977" s="22">
        <f t="shared" si="343"/>
        <v>7.4643602602570466E-3</v>
      </c>
      <c r="S977" s="22">
        <f t="shared" si="343"/>
        <v>7.5086060518870686E-3</v>
      </c>
      <c r="T977" s="22">
        <f t="shared" si="343"/>
        <v>7.5302183985576495E-3</v>
      </c>
      <c r="U977" s="22">
        <f t="shared" si="343"/>
        <v>7.5531198022373361E-3</v>
      </c>
      <c r="V977" s="22">
        <f t="shared" si="343"/>
        <v>7.5778528986263022E-3</v>
      </c>
      <c r="W977" s="22">
        <f t="shared" si="343"/>
        <v>7.6046941828391288E-3</v>
      </c>
      <c r="X977" s="22">
        <f t="shared" si="343"/>
        <v>7.63360928511267E-3</v>
      </c>
      <c r="Y977" s="22">
        <f t="shared" si="343"/>
        <v>7.6518706820358868E-3</v>
      </c>
      <c r="Z977" s="22">
        <f t="shared" si="343"/>
        <v>7.6719056460518853E-3</v>
      </c>
      <c r="AA977" s="22">
        <f t="shared" ref="L977:AW980" si="344">AA1474</f>
        <v>7.6935629291402302E-3</v>
      </c>
      <c r="AB977" s="22">
        <f t="shared" si="344"/>
        <v>7.7167304504399828E-3</v>
      </c>
      <c r="AC977" s="22">
        <f t="shared" si="344"/>
        <v>7.7412282077326386E-3</v>
      </c>
      <c r="AD977" s="22">
        <f t="shared" si="344"/>
        <v>7.7574695759522879E-3</v>
      </c>
      <c r="AE977" s="22">
        <f t="shared" si="344"/>
        <v>7.7750387618441127E-3</v>
      </c>
      <c r="AF977" s="22">
        <f t="shared" si="344"/>
        <v>7.7938832208585716E-3</v>
      </c>
      <c r="AG977" s="22">
        <f t="shared" si="344"/>
        <v>7.8142269323919957E-3</v>
      </c>
      <c r="AH977" s="22">
        <f t="shared" si="344"/>
        <v>7.8354114800063077E-3</v>
      </c>
      <c r="AI977" s="22">
        <f t="shared" si="344"/>
        <v>7.8484807490541032E-3</v>
      </c>
      <c r="AJ977" s="22">
        <f t="shared" si="344"/>
        <v>7.8627709579553399E-3</v>
      </c>
      <c r="AK977" s="22">
        <f t="shared" si="344"/>
        <v>7.8777182590411693E-3</v>
      </c>
      <c r="AL977" s="22">
        <f t="shared" si="344"/>
        <v>7.8935651065519113E-3</v>
      </c>
      <c r="AM977" s="22">
        <f t="shared" si="344"/>
        <v>7.9102334488757396E-3</v>
      </c>
      <c r="AN977" s="22">
        <f t="shared" si="344"/>
        <v>7.9193860887941704E-3</v>
      </c>
      <c r="AO977" s="22">
        <f t="shared" si="344"/>
        <v>7.9290467345807074E-3</v>
      </c>
      <c r="AP977" s="22">
        <f t="shared" si="344"/>
        <v>7.9394467167043584E-3</v>
      </c>
      <c r="AQ977" s="22">
        <f t="shared" si="344"/>
        <v>7.95062391653731E-3</v>
      </c>
      <c r="AR977" s="22">
        <f t="shared" si="344"/>
        <v>7.9625724210610899E-3</v>
      </c>
      <c r="AS977" s="22">
        <f t="shared" si="344"/>
        <v>7.9665912066544317E-3</v>
      </c>
      <c r="AT977" s="22">
        <f t="shared" si="344"/>
        <v>7.9680657528091153E-3</v>
      </c>
      <c r="AU977" s="22">
        <f t="shared" si="344"/>
        <v>7.9694827773169712E-3</v>
      </c>
      <c r="AV977" s="22">
        <f t="shared" si="344"/>
        <v>7.9714233641309858E-3</v>
      </c>
      <c r="AW977" s="22">
        <f t="shared" si="344"/>
        <v>7.9736256463651504E-3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8.7045671471293523E-2</v>
      </c>
      <c r="L978" s="22">
        <f t="shared" si="344"/>
        <v>8.7271948200639313E-2</v>
      </c>
      <c r="M978" s="22">
        <f t="shared" si="344"/>
        <v>8.7584088952434094E-2</v>
      </c>
      <c r="N978" s="22">
        <f t="shared" si="344"/>
        <v>8.7964358824768801E-2</v>
      </c>
      <c r="O978" s="22">
        <f t="shared" si="344"/>
        <v>8.8412215452112058E-2</v>
      </c>
      <c r="P978" s="22">
        <f t="shared" si="344"/>
        <v>8.8924932944132923E-2</v>
      </c>
      <c r="Q978" s="22">
        <f t="shared" si="344"/>
        <v>8.9476727309038565E-2</v>
      </c>
      <c r="R978" s="22">
        <f t="shared" si="344"/>
        <v>9.0065414259340074E-2</v>
      </c>
      <c r="S978" s="22">
        <f t="shared" si="344"/>
        <v>9.0599286609206187E-2</v>
      </c>
      <c r="T978" s="22">
        <f t="shared" si="344"/>
        <v>9.0860062467837524E-2</v>
      </c>
      <c r="U978" s="22">
        <f t="shared" si="344"/>
        <v>9.1136392164906599E-2</v>
      </c>
      <c r="V978" s="22">
        <f t="shared" si="344"/>
        <v>9.1434823175002525E-2</v>
      </c>
      <c r="W978" s="22">
        <f t="shared" si="344"/>
        <v>9.175869170460077E-2</v>
      </c>
      <c r="X978" s="22">
        <f t="shared" si="344"/>
        <v>9.210758304609773E-2</v>
      </c>
      <c r="Y978" s="22">
        <f t="shared" si="344"/>
        <v>9.2327926146041697E-2</v>
      </c>
      <c r="Z978" s="22">
        <f t="shared" si="344"/>
        <v>9.2569669211871403E-2</v>
      </c>
      <c r="AA978" s="22">
        <f t="shared" si="344"/>
        <v>9.2830987275988583E-2</v>
      </c>
      <c r="AB978" s="22">
        <f t="shared" si="344"/>
        <v>9.3110527964067921E-2</v>
      </c>
      <c r="AC978" s="22">
        <f t="shared" si="344"/>
        <v>9.340611935864937E-2</v>
      </c>
      <c r="AD978" s="22">
        <f t="shared" si="344"/>
        <v>9.360208867227289E-2</v>
      </c>
      <c r="AE978" s="22">
        <f t="shared" si="344"/>
        <v>9.381407951279698E-2</v>
      </c>
      <c r="AF978" s="22">
        <f t="shared" si="344"/>
        <v>9.4041457874565929E-2</v>
      </c>
      <c r="AG978" s="22">
        <f t="shared" si="344"/>
        <v>9.4286926306279495E-2</v>
      </c>
      <c r="AH978" s="22">
        <f t="shared" si="344"/>
        <v>9.4542540316088011E-2</v>
      </c>
      <c r="AI978" s="22">
        <f t="shared" si="344"/>
        <v>9.4700234892691387E-2</v>
      </c>
      <c r="AJ978" s="22">
        <f t="shared" si="344"/>
        <v>9.4872661402086347E-2</v>
      </c>
      <c r="AK978" s="22">
        <f t="shared" si="344"/>
        <v>9.5053016424809761E-2</v>
      </c>
      <c r="AL978" s="22">
        <f t="shared" si="344"/>
        <v>9.5244225428126342E-2</v>
      </c>
      <c r="AM978" s="22">
        <f t="shared" si="344"/>
        <v>9.5445346636651732E-2</v>
      </c>
      <c r="AN978" s="22">
        <f t="shared" si="344"/>
        <v>9.5555782933544969E-2</v>
      </c>
      <c r="AO978" s="22">
        <f t="shared" si="344"/>
        <v>9.5672348859416764E-2</v>
      </c>
      <c r="AP978" s="22">
        <f t="shared" si="344"/>
        <v>9.5797835661446368E-2</v>
      </c>
      <c r="AQ978" s="22">
        <f t="shared" si="344"/>
        <v>9.5932700418520603E-2</v>
      </c>
      <c r="AR978" s="22">
        <f t="shared" si="344"/>
        <v>9.6076871783807402E-2</v>
      </c>
      <c r="AS978" s="22">
        <f t="shared" si="344"/>
        <v>9.6125362689479618E-2</v>
      </c>
      <c r="AT978" s="22">
        <f t="shared" si="344"/>
        <v>9.6143154650965387E-2</v>
      </c>
      <c r="AU978" s="22">
        <f t="shared" si="344"/>
        <v>9.616025255284387E-2</v>
      </c>
      <c r="AV978" s="22">
        <f t="shared" si="344"/>
        <v>9.6183667788606389E-2</v>
      </c>
      <c r="AW978" s="22">
        <f t="shared" si="344"/>
        <v>9.6210240656852353E-2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0.12395129293471778</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0.12100901910045002</v>
      </c>
      <c r="P981" s="94">
        <f>IF('Net zero activities &amp; levers'!$C$12="Off",'Activity data'!AI62*ManureNEF*NtoN2O*kgtoGg,IF('Net zero activities &amp; levers'!$C$12="PB",'Activity data'!AI62*ManureNEF*NtoN2O*kgtoGg,IF('Net zero activities &amp; levers'!$C$12="MS",'Net zero Activity data'!AI62*ManureNEF*NtoN2O*kgtoGg,"ERROR")))</f>
        <v>0.11845842648899831</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0.101467076990198</v>
      </c>
      <c r="T981" s="94">
        <f>IF('Net zero activities &amp; levers'!$C$12="Off",'Activity data'!AM62*ManureNEF*NtoN2O*kgtoGg,IF('Net zero activities &amp; levers'!$C$12="PB",'Activity data'!AM62*ManureNEF*NtoN2O*kgtoGg,IF('Net zero activities &amp; levers'!$C$12="MS",'Net zero Activity data'!AM62*ManureNEF*NtoN2O*kgtoGg,"ERROR")))</f>
        <v>0.10275021191947765</v>
      </c>
      <c r="U981" s="94">
        <f>IF('Net zero activities &amp; levers'!$C$12="Off",'Activity data'!AN62*ManureNEF*NtoN2O*kgtoGg,IF('Net zero activities &amp; levers'!$C$12="PB",'Activity data'!AN62*ManureNEF*NtoN2O*kgtoGg,IF('Net zero activities &amp; levers'!$C$12="MS",'Net zero Activity data'!AN62*ManureNEF*NtoN2O*kgtoGg,"ERROR")))</f>
        <v>0.10258663770926492</v>
      </c>
      <c r="V981" s="94">
        <f>IF('Net zero activities &amp; levers'!$C$12="Off",'Activity data'!AO62*ManureNEF*NtoN2O*kgtoGg,IF('Net zero activities &amp; levers'!$C$12="PB",'Activity data'!AO62*ManureNEF*NtoN2O*kgtoGg,IF('Net zero activities &amp; levers'!$C$12="MS",'Net zero Activity data'!AO62*ManureNEF*NtoN2O*kgtoGg,"ERROR")))</f>
        <v>0.10207952624312924</v>
      </c>
      <c r="W981" s="94">
        <f>IF('Net zero activities &amp; levers'!$C$12="Off",'Activity data'!AP62*ManureNEF*NtoN2O*kgtoGg,IF('Net zero activities &amp; levers'!$C$12="PB",'Activity data'!AP62*ManureNEF*NtoN2O*kgtoGg,IF('Net zero activities &amp; levers'!$C$12="MS",'Net zero Activity data'!AP62*ManureNEF*NtoN2O*kgtoGg,"ERROR")))</f>
        <v>0.10184317730738571</v>
      </c>
      <c r="X981" s="94">
        <f>IF('Net zero activities &amp; levers'!$C$12="Off",'Activity data'!AQ62*ManureNEF*NtoN2O*kgtoGg,IF('Net zero activities &amp; levers'!$C$12="PB",'Activity data'!AQ62*ManureNEF*NtoN2O*kgtoGg,IF('Net zero activities &amp; levers'!$C$12="MS",'Net zero Activity data'!AQ62*ManureNEF*NtoN2O*kgtoGg,"ERROR")))</f>
        <v>0.10197243584744421</v>
      </c>
      <c r="Y981" s="94">
        <f>IF('Net zero activities &amp; levers'!$C$12="Off",'Activity data'!AR62*ManureNEF*NtoN2O*kgtoGg,IF('Net zero activities &amp; levers'!$C$12="PB",'Activity data'!AR62*ManureNEF*NtoN2O*kgtoGg,IF('Net zero activities &amp; levers'!$C$12="MS",'Net zero Activity data'!AR62*ManureNEF*NtoN2O*kgtoGg,"ERROR")))</f>
        <v>0.10229579128224912</v>
      </c>
      <c r="Z981" s="94">
        <f>IF('Net zero activities &amp; levers'!$C$12="Off",'Activity data'!AS62*ManureNEF*NtoN2O*kgtoGg,IF('Net zero activities &amp; levers'!$C$12="PB",'Activity data'!AS62*ManureNEF*NtoN2O*kgtoGg,IF('Net zero activities &amp; levers'!$C$12="MS",'Net zero Activity data'!AS62*ManureNEF*NtoN2O*kgtoGg,"ERROR")))</f>
        <v>0.10289814522109636</v>
      </c>
      <c r="AA981" s="94">
        <f>IF('Net zero activities &amp; levers'!$C$12="Off",'Activity data'!AT62*ManureNEF*NtoN2O*kgtoGg,IF('Net zero activities &amp; levers'!$C$12="PB",'Activity data'!AT62*ManureNEF*NtoN2O*kgtoGg,IF('Net zero activities &amp; levers'!$C$12="MS",'Net zero Activity data'!AT62*ManureNEF*NtoN2O*kgtoGg,"ERROR")))</f>
        <v>0.10366727555543398</v>
      </c>
      <c r="AB981" s="94">
        <f>IF('Net zero activities &amp; levers'!$C$12="Off",'Activity data'!AU62*ManureNEF*NtoN2O*kgtoGg,IF('Net zero activities &amp; levers'!$C$12="PB",'Activity data'!AU62*ManureNEF*NtoN2O*kgtoGg,IF('Net zero activities &amp; levers'!$C$12="MS",'Net zero Activity data'!AU62*ManureNEF*NtoN2O*kgtoGg,"ERROR")))</f>
        <v>0.10454036147091289</v>
      </c>
      <c r="AC981" s="94">
        <f>IF('Net zero activities &amp; levers'!$C$12="Off",'Activity data'!AV62*ManureNEF*NtoN2O*kgtoGg,IF('Net zero activities &amp; levers'!$C$12="PB",'Activity data'!AV62*ManureNEF*NtoN2O*kgtoGg,IF('Net zero activities &amp; levers'!$C$12="MS",'Net zero Activity data'!AV62*ManureNEF*NtoN2O*kgtoGg,"ERROR")))</f>
        <v>0.10535261602600154</v>
      </c>
      <c r="AD981" s="94">
        <f>IF('Net zero activities &amp; levers'!$C$12="Off",'Activity data'!AW62*ManureNEF*NtoN2O*kgtoGg,IF('Net zero activities &amp; levers'!$C$12="PB",'Activity data'!AW62*ManureNEF*NtoN2O*kgtoGg,IF('Net zero activities &amp; levers'!$C$12="MS",'Net zero Activity data'!AW62*ManureNEF*NtoN2O*kgtoGg,"ERROR")))</f>
        <v>0.10675302526148493</v>
      </c>
      <c r="AE981" s="94">
        <f>IF('Net zero activities &amp; levers'!$C$12="Off",'Activity data'!AX62*ManureNEF*NtoN2O*kgtoGg,IF('Net zero activities &amp; levers'!$C$12="PB",'Activity data'!AX62*ManureNEF*NtoN2O*kgtoGg,IF('Net zero activities &amp; levers'!$C$12="MS",'Net zero Activity data'!AX62*ManureNEF*NtoN2O*kgtoGg,"ERROR")))</f>
        <v>0.10830076093311568</v>
      </c>
      <c r="AF981" s="94">
        <f>IF('Net zero activities &amp; levers'!$C$12="Off",'Activity data'!AY62*ManureNEF*NtoN2O*kgtoGg,IF('Net zero activities &amp; levers'!$C$12="PB",'Activity data'!AY62*ManureNEF*NtoN2O*kgtoGg,IF('Net zero activities &amp; levers'!$C$12="MS",'Net zero Activity data'!AY62*ManureNEF*NtoN2O*kgtoGg,"ERROR")))</f>
        <v>0.10998945808492858</v>
      </c>
      <c r="AG981" s="94">
        <f>IF('Net zero activities &amp; levers'!$C$12="Off",'Activity data'!AZ62*ManureNEF*NtoN2O*kgtoGg,IF('Net zero activities &amp; levers'!$C$12="PB",'Activity data'!AZ62*ManureNEF*NtoN2O*kgtoGg,IF('Net zero activities &amp; levers'!$C$12="MS",'Net zero Activity data'!AZ62*ManureNEF*NtoN2O*kgtoGg,"ERROR")))</f>
        <v>0.11217308101064093</v>
      </c>
      <c r="AH981" s="94">
        <f>IF('Net zero activities &amp; levers'!$C$12="Off",'Activity data'!BA62*ManureNEF*NtoN2O*kgtoGg,IF('Net zero activities &amp; levers'!$C$12="PB",'Activity data'!BA62*ManureNEF*NtoN2O*kgtoGg,IF('Net zero activities &amp; levers'!$C$12="MS",'Net zero Activity data'!BA62*ManureNEF*NtoN2O*kgtoGg,"ERROR")))</f>
        <v>0.11402741546889351</v>
      </c>
      <c r="AI981" s="94">
        <f>IF('Net zero activities &amp; levers'!$C$12="Off",'Activity data'!BB62*ManureNEF*NtoN2O*kgtoGg,IF('Net zero activities &amp; levers'!$C$12="PB",'Activity data'!BB62*ManureNEF*NtoN2O*kgtoGg,IF('Net zero activities &amp; levers'!$C$12="MS",'Net zero Activity data'!BB62*ManureNEF*NtoN2O*kgtoGg,"ERROR")))</f>
        <v>0.1161211775765659</v>
      </c>
      <c r="AJ981" s="94">
        <f>IF('Net zero activities &amp; levers'!$C$12="Off",'Activity data'!BC62*ManureNEF*NtoN2O*kgtoGg,IF('Net zero activities &amp; levers'!$C$12="PB",'Activity data'!BC62*ManureNEF*NtoN2O*kgtoGg,IF('Net zero activities &amp; levers'!$C$12="MS",'Net zero Activity data'!BC62*ManureNEF*NtoN2O*kgtoGg,"ERROR")))</f>
        <v>0.11852454053029134</v>
      </c>
      <c r="AK981" s="94">
        <f>IF('Net zero activities &amp; levers'!$C$12="Off",'Activity data'!BD62*ManureNEF*NtoN2O*kgtoGg,IF('Net zero activities &amp; levers'!$C$12="PB",'Activity data'!BD62*ManureNEF*NtoN2O*kgtoGg,IF('Net zero activities &amp; levers'!$C$12="MS",'Net zero Activity data'!BD62*ManureNEF*NtoN2O*kgtoGg,"ERROR")))</f>
        <v>0.12056169864441726</v>
      </c>
      <c r="AL981" s="94">
        <f>IF('Net zero activities &amp; levers'!$C$12="Off",'Activity data'!BE62*ManureNEF*NtoN2O*kgtoGg,IF('Net zero activities &amp; levers'!$C$12="PB",'Activity data'!BE62*ManureNEF*NtoN2O*kgtoGg,IF('Net zero activities &amp; levers'!$C$12="MS",'Net zero Activity data'!BE62*ManureNEF*NtoN2O*kgtoGg,"ERROR")))</f>
        <v>0.12258841732257759</v>
      </c>
      <c r="AM981" s="94">
        <f>IF('Net zero activities &amp; levers'!$C$12="Off",'Activity data'!BF62*ManureNEF*NtoN2O*kgtoGg,IF('Net zero activities &amp; levers'!$C$12="PB",'Activity data'!BF62*ManureNEF*NtoN2O*kgtoGg,IF('Net zero activities &amp; levers'!$C$12="MS",'Net zero Activity data'!BF62*ManureNEF*NtoN2O*kgtoGg,"ERROR")))</f>
        <v>0.12454656550373072</v>
      </c>
      <c r="AN981" s="94">
        <f>IF('Net zero activities &amp; levers'!$C$12="Off",'Activity data'!BG62*ManureNEF*NtoN2O*kgtoGg,IF('Net zero activities &amp; levers'!$C$12="PB",'Activity data'!BG62*ManureNEF*NtoN2O*kgtoGg,IF('Net zero activities &amp; levers'!$C$12="MS",'Net zero Activity data'!BG62*ManureNEF*NtoN2O*kgtoGg,"ERROR")))</f>
        <v>0.12682113310417009</v>
      </c>
      <c r="AO981" s="94">
        <f>IF('Net zero activities &amp; levers'!$C$12="Off",'Activity data'!BH62*ManureNEF*NtoN2O*kgtoGg,IF('Net zero activities &amp; levers'!$C$12="PB",'Activity data'!BH62*ManureNEF*NtoN2O*kgtoGg,IF('Net zero activities &amp; levers'!$C$12="MS",'Net zero Activity data'!BH62*ManureNEF*NtoN2O*kgtoGg,"ERROR")))</f>
        <v>0.1287411275075494</v>
      </c>
      <c r="AP981" s="94">
        <f>IF('Net zero activities &amp; levers'!$C$12="Off",'Activity data'!BI62*ManureNEF*NtoN2O*kgtoGg,IF('Net zero activities &amp; levers'!$C$12="PB",'Activity data'!BI62*ManureNEF*NtoN2O*kgtoGg,IF('Net zero activities &amp; levers'!$C$12="MS",'Net zero Activity data'!BI62*ManureNEF*NtoN2O*kgtoGg,"ERROR")))</f>
        <v>0.13062302866024528</v>
      </c>
      <c r="AQ981" s="94">
        <f>IF('Net zero activities &amp; levers'!$C$12="Off",'Activity data'!BJ62*ManureNEF*NtoN2O*kgtoGg,IF('Net zero activities &amp; levers'!$C$12="PB",'Activity data'!BJ62*ManureNEF*NtoN2O*kgtoGg,IF('Net zero activities &amp; levers'!$C$12="MS",'Net zero Activity data'!BJ62*ManureNEF*NtoN2O*kgtoGg,"ERROR")))</f>
        <v>0.1325401695346235</v>
      </c>
      <c r="AR981" s="94">
        <f>IF('Net zero activities &amp; levers'!$C$12="Off",'Activity data'!BK62*ManureNEF*NtoN2O*kgtoGg,IF('Net zero activities &amp; levers'!$C$12="PB",'Activity data'!BK62*ManureNEF*NtoN2O*kgtoGg,IF('Net zero activities &amp; levers'!$C$12="MS",'Net zero Activity data'!BK62*ManureNEF*NtoN2O*kgtoGg,"ERROR")))</f>
        <v>0.13450980913093183</v>
      </c>
      <c r="AS981" s="94">
        <f>IF('Net zero activities &amp; levers'!$C$12="Off",'Activity data'!BL62*ManureNEF*NtoN2O*kgtoGg,IF('Net zero activities &amp; levers'!$C$12="PB",'Activity data'!BL62*ManureNEF*NtoN2O*kgtoGg,IF('Net zero activities &amp; levers'!$C$12="MS",'Net zero Activity data'!BL62*ManureNEF*NtoN2O*kgtoGg,"ERROR")))</f>
        <v>0.13648147598617866</v>
      </c>
      <c r="AT981" s="94">
        <f>IF('Net zero activities &amp; levers'!$C$12="Off",'Activity data'!BM62*ManureNEF*NtoN2O*kgtoGg,IF('Net zero activities &amp; levers'!$C$12="PB",'Activity data'!BM62*ManureNEF*NtoN2O*kgtoGg,IF('Net zero activities &amp; levers'!$C$12="MS",'Net zero Activity data'!BM62*ManureNEF*NtoN2O*kgtoGg,"ERROR")))</f>
        <v>0.13486341024302007</v>
      </c>
      <c r="AU981" s="94">
        <f>IF('Net zero activities &amp; levers'!$C$12="Off",'Activity data'!BN62*ManureNEF*NtoN2O*kgtoGg,IF('Net zero activities &amp; levers'!$C$12="PB",'Activity data'!BN62*ManureNEF*NtoN2O*kgtoGg,IF('Net zero activities &amp; levers'!$C$12="MS",'Net zero Activity data'!BN62*ManureNEF*NtoN2O*kgtoGg,"ERROR")))</f>
        <v>0.13255678635655244</v>
      </c>
      <c r="AV981" s="94">
        <f>IF('Net zero activities &amp; levers'!$C$12="Off",'Activity data'!BO62*ManureNEF*NtoN2O*kgtoGg,IF('Net zero activities &amp; levers'!$C$12="PB",'Activity data'!BO62*ManureNEF*NtoN2O*kgtoGg,IF('Net zero activities &amp; levers'!$C$12="MS",'Net zero Activity data'!BO62*ManureNEF*NtoN2O*kgtoGg,"ERROR")))</f>
        <v>0.13024204261164679</v>
      </c>
      <c r="AW981" s="94">
        <f>IF('Net zero activities &amp; levers'!$C$12="Off",'Activity data'!BP62*ManureNEF*NtoN2O*kgtoGg,IF('Net zero activities &amp; levers'!$C$12="PB",'Activity data'!BP62*ManureNEF*NtoN2O*kgtoGg,IF('Net zero activities &amp; levers'!$C$12="MS",'Net zero Activity data'!BP62*ManureNEF*NtoN2O*kgtoGg,"ERROR")))</f>
        <v>0.127659987048893</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3.1446916354757506E-2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3.0700450247237832E-2</v>
      </c>
      <c r="P982" s="94">
        <f>IF('Net zero activities &amp; levers'!$C$12="Off",'Activity data'!AI63*ManureNEF*NtoN2O*kgtoGg,IF('Net zero activities &amp; levers'!$C$12="PB",'Activity data'!AI63*ManureNEF*NtoN2O*kgtoGg,IF('Net zero activities &amp; levers'!$C$12="MS",'Net zero Activity data'!AI63*ManureNEF*NtoN2O*kgtoGg,"ERROR")))</f>
        <v>3.0053355161673637E-2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2.9155206131309681E-2</v>
      </c>
      <c r="S982" s="94">
        <f>IF('Net zero activities &amp; levers'!$C$12="Off",'Activity data'!AL63*ManureNEF*NtoN2O*kgtoGg,IF('Net zero activities &amp; levers'!$C$12="PB",'Activity data'!AL63*ManureNEF*NtoN2O*kgtoGg,IF('Net zero activities &amp; levers'!$C$12="MS",'Net zero Activity data'!AL63*ManureNEF*NtoN2O*kgtoGg,"ERROR")))</f>
        <v>2.5742584908356129E-2</v>
      </c>
      <c r="T982" s="94">
        <f>IF('Net zero activities &amp; levers'!$C$12="Off",'Activity data'!AM63*ManureNEF*NtoN2O*kgtoGg,IF('Net zero activities &amp; levers'!$C$12="PB",'Activity data'!AM63*ManureNEF*NtoN2O*kgtoGg,IF('Net zero activities &amp; levers'!$C$12="MS",'Net zero Activity data'!AM63*ManureNEF*NtoN2O*kgtoGg,"ERROR")))</f>
        <v>2.6068121139867468E-2</v>
      </c>
      <c r="U982" s="94">
        <f>IF('Net zero activities &amp; levers'!$C$12="Off",'Activity data'!AN63*ManureNEF*NtoN2O*kgtoGg,IF('Net zero activities &amp; levers'!$C$12="PB",'Activity data'!AN63*ManureNEF*NtoN2O*kgtoGg,IF('Net zero activities &amp; levers'!$C$12="MS",'Net zero Activity data'!AN63*ManureNEF*NtoN2O*kgtoGg,"ERROR")))</f>
        <v>2.6026621738089832E-2</v>
      </c>
      <c r="V982" s="94">
        <f>IF('Net zero activities &amp; levers'!$C$12="Off",'Activity data'!AO63*ManureNEF*NtoN2O*kgtoGg,IF('Net zero activities &amp; levers'!$C$12="PB",'Activity data'!AO63*ManureNEF*NtoN2O*kgtoGg,IF('Net zero activities &amp; levers'!$C$12="MS",'Net zero Activity data'!AO63*ManureNEF*NtoN2O*kgtoGg,"ERROR")))</f>
        <v>2.5897965622606579E-2</v>
      </c>
      <c r="W982" s="94">
        <f>IF('Net zero activities &amp; levers'!$C$12="Off",'Activity data'!AP63*ManureNEF*NtoN2O*kgtoGg,IF('Net zero activities &amp; levers'!$C$12="PB",'Activity data'!AP63*ManureNEF*NtoN2O*kgtoGg,IF('Net zero activities &amp; levers'!$C$12="MS",'Net zero Activity data'!AP63*ManureNEF*NtoN2O*kgtoGg,"ERROR")))</f>
        <v>2.5838002995054343E-2</v>
      </c>
      <c r="X982" s="94">
        <f>IF('Net zero activities &amp; levers'!$C$12="Off",'Activity data'!AQ63*ManureNEF*NtoN2O*kgtoGg,IF('Net zero activities &amp; levers'!$C$12="PB",'Activity data'!AQ63*ManureNEF*NtoN2O*kgtoGg,IF('Net zero activities &amp; levers'!$C$12="MS",'Net zero Activity data'!AQ63*ManureNEF*NtoN2O*kgtoGg,"ERROR")))</f>
        <v>2.5870796380271382E-2</v>
      </c>
      <c r="Y982" s="94">
        <f>IF('Net zero activities &amp; levers'!$C$12="Off",'Activity data'!AR63*ManureNEF*NtoN2O*kgtoGg,IF('Net zero activities &amp; levers'!$C$12="PB",'Activity data'!AR63*ManureNEF*NtoN2O*kgtoGg,IF('Net zero activities &amp; levers'!$C$12="MS",'Net zero Activity data'!AR63*ManureNEF*NtoN2O*kgtoGg,"ERROR")))</f>
        <v>2.5952832888890311E-2</v>
      </c>
      <c r="Z982" s="94">
        <f>IF('Net zero activities &amp; levers'!$C$12="Off",'Activity data'!AS63*ManureNEF*NtoN2O*kgtoGg,IF('Net zero activities &amp; levers'!$C$12="PB",'Activity data'!AS63*ManureNEF*NtoN2O*kgtoGg,IF('Net zero activities &amp; levers'!$C$12="MS",'Net zero Activity data'!AS63*ManureNEF*NtoN2O*kgtoGg,"ERROR")))</f>
        <v>2.6105652383406307E-2</v>
      </c>
      <c r="AA982" s="94">
        <f>IF('Net zero activities &amp; levers'!$C$12="Off",'Activity data'!AT63*ManureNEF*NtoN2O*kgtoGg,IF('Net zero activities &amp; levers'!$C$12="PB",'Activity data'!AT63*ManureNEF*NtoN2O*kgtoGg,IF('Net zero activities &amp; levers'!$C$12="MS",'Net zero Activity data'!AT63*ManureNEF*NtoN2O*kgtoGg,"ERROR")))</f>
        <v>2.6300783686333176E-2</v>
      </c>
      <c r="AB982" s="94">
        <f>IF('Net zero activities &amp; levers'!$C$12="Off",'Activity data'!AU63*ManureNEF*NtoN2O*kgtoGg,IF('Net zero activities &amp; levers'!$C$12="PB",'Activity data'!AU63*ManureNEF*NtoN2O*kgtoGg,IF('Net zero activities &amp; levers'!$C$12="MS",'Net zero Activity data'!AU63*ManureNEF*NtoN2O*kgtoGg,"ERROR")))</f>
        <v>2.6522288917174477E-2</v>
      </c>
      <c r="AC982" s="94">
        <f>IF('Net zero activities &amp; levers'!$C$12="Off",'Activity data'!AV63*ManureNEF*NtoN2O*kgtoGg,IF('Net zero activities &amp; levers'!$C$12="PB",'Activity data'!AV63*ManureNEF*NtoN2O*kgtoGg,IF('Net zero activities &amp; levers'!$C$12="MS",'Net zero Activity data'!AV63*ManureNEF*NtoN2O*kgtoGg,"ERROR")))</f>
        <v>2.6728360999585882E-2</v>
      </c>
      <c r="AD982" s="94">
        <f>IF('Net zero activities &amp; levers'!$C$12="Off",'Activity data'!AW63*ManureNEF*NtoN2O*kgtoGg,IF('Net zero activities &amp; levers'!$C$12="PB",'Activity data'!AW63*ManureNEF*NtoN2O*kgtoGg,IF('Net zero activities &amp; levers'!$C$12="MS",'Net zero Activity data'!AW63*ManureNEF*NtoN2O*kgtoGg,"ERROR")))</f>
        <v>2.7083650170420671E-2</v>
      </c>
      <c r="AE982" s="94">
        <f>IF('Net zero activities &amp; levers'!$C$12="Off",'Activity data'!AX63*ManureNEF*NtoN2O*kgtoGg,IF('Net zero activities &amp; levers'!$C$12="PB",'Activity data'!AX63*ManureNEF*NtoN2O*kgtoGg,IF('Net zero activities &amp; levers'!$C$12="MS",'Net zero Activity data'!AX63*ManureNEF*NtoN2O*kgtoGg,"ERROR")))</f>
        <v>2.7476316620706768E-2</v>
      </c>
      <c r="AF982" s="94">
        <f>IF('Net zero activities &amp; levers'!$C$12="Off",'Activity data'!AY63*ManureNEF*NtoN2O*kgtoGg,IF('Net zero activities &amp; levers'!$C$12="PB",'Activity data'!AY63*ManureNEF*NtoN2O*kgtoGg,IF('Net zero activities &amp; levers'!$C$12="MS",'Net zero Activity data'!AY63*ManureNEF*NtoN2O*kgtoGg,"ERROR")))</f>
        <v>2.7904745536809689E-2</v>
      </c>
      <c r="AG982" s="94">
        <f>IF('Net zero activities &amp; levers'!$C$12="Off",'Activity data'!AZ63*ManureNEF*NtoN2O*kgtoGg,IF('Net zero activities &amp; levers'!$C$12="PB",'Activity data'!AZ63*ManureNEF*NtoN2O*kgtoGg,IF('Net zero activities &amp; levers'!$C$12="MS",'Net zero Activity data'!AZ63*ManureNEF*NtoN2O*kgtoGg,"ERROR")))</f>
        <v>2.8458739011741598E-2</v>
      </c>
      <c r="AH982" s="94">
        <f>IF('Net zero activities &amp; levers'!$C$12="Off",'Activity data'!BA63*ManureNEF*NtoN2O*kgtoGg,IF('Net zero activities &amp; levers'!$C$12="PB",'Activity data'!BA63*ManureNEF*NtoN2O*kgtoGg,IF('Net zero activities &amp; levers'!$C$12="MS",'Net zero Activity data'!BA63*ManureNEF*NtoN2O*kgtoGg,"ERROR")))</f>
        <v>2.892919074501336E-2</v>
      </c>
      <c r="AI982" s="94">
        <f>IF('Net zero activities &amp; levers'!$C$12="Off",'Activity data'!BB63*ManureNEF*NtoN2O*kgtoGg,IF('Net zero activities &amp; levers'!$C$12="PB",'Activity data'!BB63*ManureNEF*NtoN2O*kgtoGg,IF('Net zero activities &amp; levers'!$C$12="MS",'Net zero Activity data'!BB63*ManureNEF*NtoN2O*kgtoGg,"ERROR")))</f>
        <v>2.9460386187253818E-2</v>
      </c>
      <c r="AJ982" s="94">
        <f>IF('Net zero activities &amp; levers'!$C$12="Off",'Activity data'!BC63*ManureNEF*NtoN2O*kgtoGg,IF('Net zero activities &amp; levers'!$C$12="PB",'Activity data'!BC63*ManureNEF*NtoN2O*kgtoGg,IF('Net zero activities &amp; levers'!$C$12="MS",'Net zero Activity data'!BC63*ManureNEF*NtoN2O*kgtoGg,"ERROR")))</f>
        <v>3.0070128546421729E-2</v>
      </c>
      <c r="AK982" s="94">
        <f>IF('Net zero activities &amp; levers'!$C$12="Off",'Activity data'!BD63*ManureNEF*NtoN2O*kgtoGg,IF('Net zero activities &amp; levers'!$C$12="PB",'Activity data'!BD63*ManureNEF*NtoN2O*kgtoGg,IF('Net zero activities &amp; levers'!$C$12="MS",'Net zero Activity data'!BD63*ManureNEF*NtoN2O*kgtoGg,"ERROR")))</f>
        <v>3.058696333934376E-2</v>
      </c>
      <c r="AL982" s="94">
        <f>IF('Net zero activities &amp; levers'!$C$12="Off",'Activity data'!BE63*ManureNEF*NtoN2O*kgtoGg,IF('Net zero activities &amp; levers'!$C$12="PB",'Activity data'!BE63*ManureNEF*NtoN2O*kgtoGg,IF('Net zero activities &amp; levers'!$C$12="MS",'Net zero Activity data'!BE63*ManureNEF*NtoN2O*kgtoGg,"ERROR")))</f>
        <v>3.1101149607495868E-2</v>
      </c>
      <c r="AM982" s="94">
        <f>IF('Net zero activities &amp; levers'!$C$12="Off",'Activity data'!BF63*ManureNEF*NtoN2O*kgtoGg,IF('Net zero activities &amp; levers'!$C$12="PB",'Activity data'!BF63*ManureNEF*NtoN2O*kgtoGg,IF('Net zero activities &amp; levers'!$C$12="MS",'Net zero Activity data'!BF63*ManureNEF*NtoN2O*kgtoGg,"ERROR")))</f>
        <v>3.1597939278704669E-2</v>
      </c>
      <c r="AN982" s="94">
        <f>IF('Net zero activities &amp; levers'!$C$12="Off",'Activity data'!BG63*ManureNEF*NtoN2O*kgtoGg,IF('Net zero activities &amp; levers'!$C$12="PB",'Activity data'!BG63*ManureNEF*NtoN2O*kgtoGg,IF('Net zero activities &amp; levers'!$C$12="MS",'Net zero Activity data'!BG63*ManureNEF*NtoN2O*kgtoGg,"ERROR")))</f>
        <v>3.2175005764908497E-2</v>
      </c>
      <c r="AO982" s="94">
        <f>IF('Net zero activities &amp; levers'!$C$12="Off",'Activity data'!BH63*ManureNEF*NtoN2O*kgtoGg,IF('Net zero activities &amp; levers'!$C$12="PB",'Activity data'!BH63*ManureNEF*NtoN2O*kgtoGg,IF('Net zero activities &amp; levers'!$C$12="MS",'Net zero Activity data'!BH63*ManureNEF*NtoN2O*kgtoGg,"ERROR")))</f>
        <v>3.2662115676996874E-2</v>
      </c>
      <c r="AP982" s="94">
        <f>IF('Net zero activities &amp; levers'!$C$12="Off",'Activity data'!BI63*ManureNEF*NtoN2O*kgtoGg,IF('Net zero activities &amp; levers'!$C$12="PB",'Activity data'!BI63*ManureNEF*NtoN2O*kgtoGg,IF('Net zero activities &amp; levers'!$C$12="MS",'Net zero Activity data'!BI63*ManureNEF*NtoN2O*kgtoGg,"ERROR")))</f>
        <v>3.3139561185918813E-2</v>
      </c>
      <c r="AQ982" s="94">
        <f>IF('Net zero activities &amp; levers'!$C$12="Off",'Activity data'!BJ63*ManureNEF*NtoN2O*kgtoGg,IF('Net zero activities &amp; levers'!$C$12="PB",'Activity data'!BJ63*ManureNEF*NtoN2O*kgtoGg,IF('Net zero activities &amp; levers'!$C$12="MS",'Net zero Activity data'!BJ63*ManureNEF*NtoN2O*kgtoGg,"ERROR")))</f>
        <v>3.362594714680274E-2</v>
      </c>
      <c r="AR982" s="94">
        <f>IF('Net zero activities &amp; levers'!$C$12="Off",'Activity data'!BK63*ManureNEF*NtoN2O*kgtoGg,IF('Net zero activities &amp; levers'!$C$12="PB",'Activity data'!BK63*ManureNEF*NtoN2O*kgtoGg,IF('Net zero activities &amp; levers'!$C$12="MS",'Net zero Activity data'!BK63*ManureNEF*NtoN2O*kgtoGg,"ERROR")))</f>
        <v>3.4125652233919085E-2</v>
      </c>
      <c r="AS982" s="94">
        <f>IF('Net zero activities &amp; levers'!$C$12="Off",'Activity data'!BL63*ManureNEF*NtoN2O*kgtoGg,IF('Net zero activities &amp; levers'!$C$12="PB",'Activity data'!BL63*ManureNEF*NtoN2O*kgtoGg,IF('Net zero activities &amp; levers'!$C$12="MS",'Net zero Activity data'!BL63*ManureNEF*NtoN2O*kgtoGg,"ERROR")))</f>
        <v>3.4625871644369692E-2</v>
      </c>
      <c r="AT982" s="94">
        <f>IF('Net zero activities &amp; levers'!$C$12="Off",'Activity data'!BM63*ManureNEF*NtoN2O*kgtoGg,IF('Net zero activities &amp; levers'!$C$12="PB",'Activity data'!BM63*ManureNEF*NtoN2O*kgtoGg,IF('Net zero activities &amp; levers'!$C$12="MS",'Net zero Activity data'!BM63*ManureNEF*NtoN2O*kgtoGg,"ERROR")))</f>
        <v>3.4215362186365041E-2</v>
      </c>
      <c r="AU982" s="94">
        <f>IF('Net zero activities &amp; levers'!$C$12="Off",'Activity data'!BN63*ManureNEF*NtoN2O*kgtoGg,IF('Net zero activities &amp; levers'!$C$12="PB",'Activity data'!BN63*ManureNEF*NtoN2O*kgtoGg,IF('Net zero activities &amp; levers'!$C$12="MS",'Net zero Activity data'!BN63*ManureNEF*NtoN2O*kgtoGg,"ERROR")))</f>
        <v>3.3630162897981368E-2</v>
      </c>
      <c r="AV982" s="94">
        <f>IF('Net zero activities &amp; levers'!$C$12="Off",'Activity data'!BO63*ManureNEF*NtoN2O*kgtoGg,IF('Net zero activities &amp; levers'!$C$12="PB",'Activity data'!BO63*ManureNEF*NtoN2O*kgtoGg,IF('Net zero activities &amp; levers'!$C$12="MS",'Net zero Activity data'!BO63*ManureNEF*NtoN2O*kgtoGg,"ERROR")))</f>
        <v>3.3042903570504364E-2</v>
      </c>
      <c r="AW982" s="94">
        <f>IF('Net zero activities &amp; levers'!$C$12="Off",'Activity data'!BP63*ManureNEF*NtoN2O*kgtoGg,IF('Net zero activities &amp; levers'!$C$12="PB",'Activity data'!BP63*ManureNEF*NtoN2O*kgtoGg,IF('Net zero activities &amp; levers'!$C$12="MS",'Net zero Activity data'!BP63*ManureNEF*NtoN2O*kgtoGg,"ERROR")))</f>
        <v>3.2387826214046143E-2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0.15700744358616767</v>
      </c>
      <c r="L983" s="94">
        <f>IF('Net zero activities &amp; levers'!$C$12="Off",'Activity data'!AE64*ManureNEF*NtoN2O*kgtoGg,IF('Net zero activities &amp; levers'!$C$12="PB",'Activity data'!AE64*ManureNEF*NtoN2O*kgtoGg,IF('Net zero activities &amp; levers'!$C$12="MS",'Net zero Activity data'!AE64*ManureNEF*NtoN2O*kgtoGg,"ERROR")))</f>
        <v>0.16019971617730661</v>
      </c>
      <c r="M983" s="94">
        <f>IF('Net zero activities &amp; levers'!$C$12="Off",'Activity data'!AF64*ManureNEF*NtoN2O*kgtoGg,IF('Net zero activities &amp; levers'!$C$12="PB",'Activity data'!AF64*ManureNEF*NtoN2O*kgtoGg,IF('Net zero activities &amp; levers'!$C$12="MS",'Net zero Activity data'!AF64*ManureNEF*NtoN2O*kgtoGg,"ERROR")))</f>
        <v>0.16393118028621731</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0.16909558154641688</v>
      </c>
      <c r="P983" s="94">
        <f>IF('Net zero activities &amp; levers'!$C$12="Off",'Activity data'!AI64*ManureNEF*NtoN2O*kgtoGg,IF('Net zero activities &amp; levers'!$C$12="PB",'Activity data'!AI64*ManureNEF*NtoN2O*kgtoGg,IF('Net zero activities &amp; levers'!$C$12="MS",'Net zero Activity data'!AI64*ManureNEF*NtoN2O*kgtoGg,"ERROR")))</f>
        <v>0.17081649742586288</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0.16751439167232346</v>
      </c>
      <c r="T983" s="94">
        <f>IF('Net zero activities &amp; levers'!$C$12="Off",'Activity data'!AM64*ManureNEF*NtoN2O*kgtoGg,IF('Net zero activities &amp; levers'!$C$12="PB",'Activity data'!AM64*ManureNEF*NtoN2O*kgtoGg,IF('Net zero activities &amp; levers'!$C$12="MS",'Net zero Activity data'!AM64*ManureNEF*NtoN2O*kgtoGg,"ERROR")))</f>
        <v>0.17168381150374643</v>
      </c>
      <c r="U983" s="94">
        <f>IF('Net zero activities &amp; levers'!$C$12="Off",'Activity data'!AN64*ManureNEF*NtoN2O*kgtoGg,IF('Net zero activities &amp; levers'!$C$12="PB",'Activity data'!AN64*ManureNEF*NtoN2O*kgtoGg,IF('Net zero activities &amp; levers'!$C$12="MS",'Net zero Activity data'!AN64*ManureNEF*NtoN2O*kgtoGg,"ERROR")))</f>
        <v>0.17462960888598014</v>
      </c>
      <c r="V983" s="94">
        <f>IF('Net zero activities &amp; levers'!$C$12="Off",'Activity data'!AO64*ManureNEF*NtoN2O*kgtoGg,IF('Net zero activities &amp; levers'!$C$12="PB",'Activity data'!AO64*ManureNEF*NtoN2O*kgtoGg,IF('Net zero activities &amp; levers'!$C$12="MS",'Net zero Activity data'!AO64*ManureNEF*NtoN2O*kgtoGg,"ERROR")))</f>
        <v>0.17727621979362421</v>
      </c>
      <c r="W983" s="94">
        <f>IF('Net zero activities &amp; levers'!$C$12="Off",'Activity data'!AP64*ManureNEF*NtoN2O*kgtoGg,IF('Net zero activities &amp; levers'!$C$12="PB",'Activity data'!AP64*ManureNEF*NtoN2O*kgtoGg,IF('Net zero activities &amp; levers'!$C$12="MS",'Net zero Activity data'!AP64*ManureNEF*NtoN2O*kgtoGg,"ERROR")))</f>
        <v>0.18017914577695479</v>
      </c>
      <c r="X983" s="94">
        <f>IF('Net zero activities &amp; levers'!$C$12="Off",'Activity data'!AQ64*ManureNEF*NtoN2O*kgtoGg,IF('Net zero activities &amp; levers'!$C$12="PB",'Activity data'!AQ64*ManureNEF*NtoN2O*kgtoGg,IF('Net zero activities &amp; levers'!$C$12="MS",'Net zero Activity data'!AQ64*ManureNEF*NtoN2O*kgtoGg,"ERROR")))</f>
        <v>0.18344712511248185</v>
      </c>
      <c r="Y983" s="94">
        <f>IF('Net zero activities &amp; levers'!$C$12="Off",'Activity data'!AR64*ManureNEF*NtoN2O*kgtoGg,IF('Net zero activities &amp; levers'!$C$12="PB",'Activity data'!AR64*ManureNEF*NtoN2O*kgtoGg,IF('Net zero activities &amp; levers'!$C$12="MS",'Net zero Activity data'!AR64*ManureNEF*NtoN2O*kgtoGg,"ERROR")))</f>
        <v>0.18678041815930246</v>
      </c>
      <c r="Z983" s="94">
        <f>IF('Net zero activities &amp; levers'!$C$12="Off",'Activity data'!AS64*ManureNEF*NtoN2O*kgtoGg,IF('Net zero activities &amp; levers'!$C$12="PB",'Activity data'!AS64*ManureNEF*NtoN2O*kgtoGg,IF('Net zero activities &amp; levers'!$C$12="MS",'Net zero Activity data'!AS64*ManureNEF*NtoN2O*kgtoGg,"ERROR")))</f>
        <v>0.19043038479102564</v>
      </c>
      <c r="AA983" s="94">
        <f>IF('Net zero activities &amp; levers'!$C$12="Off",'Activity data'!AT64*ManureNEF*NtoN2O*kgtoGg,IF('Net zero activities &amp; levers'!$C$12="PB",'Activity data'!AT64*ManureNEF*NtoN2O*kgtoGg,IF('Net zero activities &amp; levers'!$C$12="MS",'Net zero Activity data'!AT64*ManureNEF*NtoN2O*kgtoGg,"ERROR")))</f>
        <v>0.19430192770741841</v>
      </c>
      <c r="AB983" s="94">
        <f>IF('Net zero activities &amp; levers'!$C$12="Off",'Activity data'!AU64*ManureNEF*NtoN2O*kgtoGg,IF('Net zero activities &amp; levers'!$C$12="PB",'Activity data'!AU64*ManureNEF*NtoN2O*kgtoGg,IF('Net zero activities &amp; levers'!$C$12="MS",'Net zero Activity data'!AU64*ManureNEF*NtoN2O*kgtoGg,"ERROR")))</f>
        <v>0.19834211958597051</v>
      </c>
      <c r="AC983" s="94">
        <f>IF('Net zero activities &amp; levers'!$C$12="Off",'Activity data'!AV64*ManureNEF*NtoN2O*kgtoGg,IF('Net zero activities &amp; levers'!$C$12="PB",'Activity data'!AV64*ManureNEF*NtoN2O*kgtoGg,IF('Net zero activities &amp; levers'!$C$12="MS",'Net zero Activity data'!AV64*ManureNEF*NtoN2O*kgtoGg,"ERROR")))</f>
        <v>0.20238480959489014</v>
      </c>
      <c r="AD983" s="94">
        <f>IF('Net zero activities &amp; levers'!$C$12="Off",'Activity data'!AW64*ManureNEF*NtoN2O*kgtoGg,IF('Net zero activities &amp; levers'!$C$12="PB",'Activity data'!AW64*ManureNEF*NtoN2O*kgtoGg,IF('Net zero activities &amp; levers'!$C$12="MS",'Net zero Activity data'!AW64*ManureNEF*NtoN2O*kgtoGg,"ERROR")))</f>
        <v>0.20700075173319599</v>
      </c>
      <c r="AE983" s="94">
        <f>IF('Net zero activities &amp; levers'!$C$12="Off",'Activity data'!AX64*ManureNEF*NtoN2O*kgtoGg,IF('Net zero activities &amp; levers'!$C$12="PB",'Activity data'!AX64*ManureNEF*NtoN2O*kgtoGg,IF('Net zero activities &amp; levers'!$C$12="MS",'Net zero Activity data'!AX64*ManureNEF*NtoN2O*kgtoGg,"ERROR")))</f>
        <v>0.21187069073400747</v>
      </c>
      <c r="AF983" s="94">
        <f>IF('Net zero activities &amp; levers'!$C$12="Off",'Activity data'!AY64*ManureNEF*NtoN2O*kgtoGg,IF('Net zero activities &amp; levers'!$C$12="PB",'Activity data'!AY64*ManureNEF*NtoN2O*kgtoGg,IF('Net zero activities &amp; levers'!$C$12="MS",'Net zero Activity data'!AY64*ManureNEF*NtoN2O*kgtoGg,"ERROR")))</f>
        <v>0.21699955400027579</v>
      </c>
      <c r="AG983" s="94">
        <f>IF('Net zero activities &amp; levers'!$C$12="Off",'Activity data'!AZ64*ManureNEF*NtoN2O*kgtoGg,IF('Net zero activities &amp; levers'!$C$12="PB",'Activity data'!AZ64*ManureNEF*NtoN2O*kgtoGg,IF('Net zero activities &amp; levers'!$C$12="MS",'Net zero Activity data'!AZ64*ManureNEF*NtoN2O*kgtoGg,"ERROR")))</f>
        <v>0.22280537751825527</v>
      </c>
      <c r="AH983" s="94">
        <f>IF('Net zero activities &amp; levers'!$C$12="Off",'Activity data'!BA64*ManureNEF*NtoN2O*kgtoGg,IF('Net zero activities &amp; levers'!$C$12="PB",'Activity data'!BA64*ManureNEF*NtoN2O*kgtoGg,IF('Net zero activities &amp; levers'!$C$12="MS",'Net zero Activity data'!BA64*ManureNEF*NtoN2O*kgtoGg,"ERROR")))</f>
        <v>0.22836017500620498</v>
      </c>
      <c r="AI983" s="94">
        <f>IF('Net zero activities &amp; levers'!$C$12="Off",'Activity data'!BB64*ManureNEF*NtoN2O*kgtoGg,IF('Net zero activities &amp; levers'!$C$12="PB",'Activity data'!BB64*ManureNEF*NtoN2O*kgtoGg,IF('Net zero activities &amp; levers'!$C$12="MS",'Net zero Activity data'!BB64*ManureNEF*NtoN2O*kgtoGg,"ERROR")))</f>
        <v>0.23419825655889057</v>
      </c>
      <c r="AJ983" s="94">
        <f>IF('Net zero activities &amp; levers'!$C$12="Off",'Activity data'!BC64*ManureNEF*NtoN2O*kgtoGg,IF('Net zero activities &amp; levers'!$C$12="PB",'Activity data'!BC64*ManureNEF*NtoN2O*kgtoGg,IF('Net zero activities &amp; levers'!$C$12="MS",'Net zero Activity data'!BC64*ManureNEF*NtoN2O*kgtoGg,"ERROR")))</f>
        <v>0.24054720814583372</v>
      </c>
      <c r="AK983" s="94">
        <f>IF('Net zero activities &amp; levers'!$C$12="Off",'Activity data'!BD64*ManureNEF*NtoN2O*kgtoGg,IF('Net zero activities &amp; levers'!$C$12="PB",'Activity data'!BD64*ManureNEF*NtoN2O*kgtoGg,IF('Net zero activities &amp; levers'!$C$12="MS",'Net zero Activity data'!BD64*ManureNEF*NtoN2O*kgtoGg,"ERROR")))</f>
        <v>0.24659501477586243</v>
      </c>
      <c r="AL983" s="94">
        <f>IF('Net zero activities &amp; levers'!$C$12="Off",'Activity data'!BE64*ManureNEF*NtoN2O*kgtoGg,IF('Net zero activities &amp; levers'!$C$12="PB",'Activity data'!BE64*ManureNEF*NtoN2O*kgtoGg,IF('Net zero activities &amp; levers'!$C$12="MS",'Net zero Activity data'!BE64*ManureNEF*NtoN2O*kgtoGg,"ERROR")))</f>
        <v>0.25276864724471049</v>
      </c>
      <c r="AM983" s="94">
        <f>IF('Net zero activities &amp; levers'!$C$12="Off",'Activity data'!BF64*ManureNEF*NtoN2O*kgtoGg,IF('Net zero activities &amp; levers'!$C$12="PB",'Activity data'!BF64*ManureNEF*NtoN2O*kgtoGg,IF('Net zero activities &amp; levers'!$C$12="MS",'Net zero Activity data'!BF64*ManureNEF*NtoN2O*kgtoGg,"ERROR")))</f>
        <v>0.25899622855652998</v>
      </c>
      <c r="AN983" s="94">
        <f>IF('Net zero activities &amp; levers'!$C$12="Off",'Activity data'!BG64*ManureNEF*NtoN2O*kgtoGg,IF('Net zero activities &amp; levers'!$C$12="PB",'Activity data'!BG64*ManureNEF*NtoN2O*kgtoGg,IF('Net zero activities &amp; levers'!$C$12="MS",'Net zero Activity data'!BG64*ManureNEF*NtoN2O*kgtoGg,"ERROR")))</f>
        <v>0.26566268994922193</v>
      </c>
      <c r="AO983" s="94">
        <f>IF('Net zero activities &amp; levers'!$C$12="Off",'Activity data'!BH64*ManureNEF*NtoN2O*kgtoGg,IF('Net zero activities &amp; levers'!$C$12="PB",'Activity data'!BH64*ManureNEF*NtoN2O*kgtoGg,IF('Net zero activities &amp; levers'!$C$12="MS",'Net zero Activity data'!BH64*ManureNEF*NtoN2O*kgtoGg,"ERROR")))</f>
        <v>0.2720161807302261</v>
      </c>
      <c r="AP983" s="94">
        <f>IF('Net zero activities &amp; levers'!$C$12="Off",'Activity data'!BI64*ManureNEF*NtoN2O*kgtoGg,IF('Net zero activities &amp; levers'!$C$12="PB",'Activity data'!BI64*ManureNEF*NtoN2O*kgtoGg,IF('Net zero activities &amp; levers'!$C$12="MS",'Net zero Activity data'!BI64*ManureNEF*NtoN2O*kgtoGg,"ERROR")))</f>
        <v>0.27846485675721011</v>
      </c>
      <c r="AQ983" s="94">
        <f>IF('Net zero activities &amp; levers'!$C$12="Off",'Activity data'!BJ64*ManureNEF*NtoN2O*kgtoGg,IF('Net zero activities &amp; levers'!$C$12="PB",'Activity data'!BJ64*ManureNEF*NtoN2O*kgtoGg,IF('Net zero activities &amp; levers'!$C$12="MS",'Net zero Activity data'!BJ64*ManureNEF*NtoN2O*kgtoGg,"ERROR")))</f>
        <v>0.28511150165656601</v>
      </c>
      <c r="AR983" s="94">
        <f>IF('Net zero activities &amp; levers'!$C$12="Off",'Activity data'!BK64*ManureNEF*NtoN2O*kgtoGg,IF('Net zero activities &amp; levers'!$C$12="PB",'Activity data'!BK64*ManureNEF*NtoN2O*kgtoGg,IF('Net zero activities &amp; levers'!$C$12="MS",'Net zero Activity data'!BK64*ManureNEF*NtoN2O*kgtoGg,"ERROR")))</f>
        <v>0.29198740104317844</v>
      </c>
      <c r="AS983" s="94">
        <f>IF('Net zero activities &amp; levers'!$C$12="Off",'Activity data'!BL64*ManureNEF*NtoN2O*kgtoGg,IF('Net zero activities &amp; levers'!$C$12="PB",'Activity data'!BL64*ManureNEF*NtoN2O*kgtoGg,IF('Net zero activities &amp; levers'!$C$12="MS",'Net zero Activity data'!BL64*ManureNEF*NtoN2O*kgtoGg,"ERROR")))</f>
        <v>0.29890694265276063</v>
      </c>
      <c r="AT983" s="94">
        <f>IF('Net zero activities &amp; levers'!$C$12="Off",'Activity data'!BM64*ManureNEF*NtoN2O*kgtoGg,IF('Net zero activities &amp; levers'!$C$12="PB",'Activity data'!BM64*ManureNEF*NtoN2O*kgtoGg,IF('Net zero activities &amp; levers'!$C$12="MS",'Net zero Activity data'!BM64*ManureNEF*NtoN2O*kgtoGg,"ERROR")))</f>
        <v>0.3007369186945249</v>
      </c>
      <c r="AU983" s="94">
        <f>IF('Net zero activities &amp; levers'!$C$12="Off",'Activity data'!BN64*ManureNEF*NtoN2O*kgtoGg,IF('Net zero activities &amp; levers'!$C$12="PB",'Activity data'!BN64*ManureNEF*NtoN2O*kgtoGg,IF('Net zero activities &amp; levers'!$C$12="MS",'Net zero Activity data'!BN64*ManureNEF*NtoN2O*kgtoGg,"ERROR")))</f>
        <v>0.30151646692611195</v>
      </c>
      <c r="AV983" s="94">
        <f>IF('Net zero activities &amp; levers'!$C$12="Off",'Activity data'!BO64*ManureNEF*NtoN2O*kgtoGg,IF('Net zero activities &amp; levers'!$C$12="PB",'Activity data'!BO64*ManureNEF*NtoN2O*kgtoGg,IF('Net zero activities &amp; levers'!$C$12="MS",'Net zero Activity data'!BO64*ManureNEF*NtoN2O*kgtoGg,"ERROR")))</f>
        <v>0.30222207208780622</v>
      </c>
      <c r="AW983" s="94">
        <f>IF('Net zero activities &amp; levers'!$C$12="Off",'Activity data'!BP64*ManureNEF*NtoN2O*kgtoGg,IF('Net zero activities &amp; levers'!$C$12="PB",'Activity data'!BP64*ManureNEF*NtoN2O*kgtoGg,IF('Net zero activities &amp; levers'!$C$12="MS",'Net zero Activity data'!BP64*ManureNEF*NtoN2O*kgtoGg,"ERROR")))</f>
        <v>0.30245121413667359</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0.78620275218739066</v>
      </c>
      <c r="L984" s="94">
        <f>IF('Net zero activities &amp; levers'!$C$12="Off",'Activity data'!AE65*ManureNEF*NtoN2O*kgtoGg,IF('Net zero activities &amp; levers'!$C$12="PB",'Activity data'!AE65*ManureNEF*NtoN2O*kgtoGg,IF('Net zero activities &amp; levers'!$C$12="MS",'Net zero Activity data'!AE65*ManureNEF*NtoN2O*kgtoGg,"ERROR")))</f>
        <v>0.79655563720176403</v>
      </c>
      <c r="M984" s="94">
        <f>IF('Net zero activities &amp; levers'!$C$12="Off",'Activity data'!AF65*ManureNEF*NtoN2O*kgtoGg,IF('Net zero activities &amp; levers'!$C$12="PB",'Activity data'!AF65*ManureNEF*NtoN2O*kgtoGg,IF('Net zero activities &amp; levers'!$C$12="MS",'Net zero Activity data'!AF65*ManureNEF*NtoN2O*kgtoGg,"ERROR")))</f>
        <v>0.81318534024672162</v>
      </c>
      <c r="N984" s="94">
        <f>IF('Net zero activities &amp; levers'!$C$12="Off",'Activity data'!AG65*ManureNEF*NtoN2O*kgtoGg,IF('Net zero activities &amp; levers'!$C$12="PB",'Activity data'!AG65*ManureNEF*NtoN2O*kgtoGg,IF('Net zero activities &amp; levers'!$C$12="MS",'Net zero Activity data'!AG65*ManureNEF*NtoN2O*kgtoGg,"ERROR")))</f>
        <v>0.81796021384654105</v>
      </c>
      <c r="O984" s="94">
        <f>IF('Net zero activities &amp; levers'!$C$12="Off",'Activity data'!AH65*ManureNEF*NtoN2O*kgtoGg,IF('Net zero activities &amp; levers'!$C$12="PB",'Activity data'!AH65*ManureNEF*NtoN2O*kgtoGg,IF('Net zero activities &amp; levers'!$C$12="MS",'Net zero Activity data'!AH65*ManureNEF*NtoN2O*kgtoGg,"ERROR")))</f>
        <v>0.81503229757580664</v>
      </c>
      <c r="P984" s="94">
        <f>IF('Net zero activities &amp; levers'!$C$12="Off",'Activity data'!AI65*ManureNEF*NtoN2O*kgtoGg,IF('Net zero activities &amp; levers'!$C$12="PB",'Activity data'!AI65*ManureNEF*NtoN2O*kgtoGg,IF('Net zero activities &amp; levers'!$C$12="MS",'Net zero Activity data'!AI65*ManureNEF*NtoN2O*kgtoGg,"ERROR")))</f>
        <v>0.80443274266431941</v>
      </c>
      <c r="Q984" s="94">
        <f>IF('Net zero activities &amp; levers'!$C$12="Off",'Activity data'!AJ65*ManureNEF*NtoN2O*kgtoGg,IF('Net zero activities &amp; levers'!$C$12="PB",'Activity data'!AJ65*ManureNEF*NtoN2O*kgtoGg,IF('Net zero activities &amp; levers'!$C$12="MS",'Net zero Activity data'!AJ65*ManureNEF*NtoN2O*kgtoGg,"ERROR")))</f>
        <v>0.7999705721751077</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0.67142556402210918</v>
      </c>
      <c r="T984" s="94">
        <f>IF('Net zero activities &amp; levers'!$C$12="Off",'Activity data'!AM65*ManureNEF*NtoN2O*kgtoGg,IF('Net zero activities &amp; levers'!$C$12="PB",'Activity data'!AM65*ManureNEF*NtoN2O*kgtoGg,IF('Net zero activities &amp; levers'!$C$12="MS",'Net zero Activity data'!AM65*ManureNEF*NtoN2O*kgtoGg,"ERROR")))</f>
        <v>0.698017439049614</v>
      </c>
      <c r="U984" s="94">
        <f>IF('Net zero activities &amp; levers'!$C$12="Off",'Activity data'!AN65*ManureNEF*NtoN2O*kgtoGg,IF('Net zero activities &amp; levers'!$C$12="PB",'Activity data'!AN65*ManureNEF*NtoN2O*kgtoGg,IF('Net zero activities &amp; levers'!$C$12="MS",'Net zero Activity data'!AN65*ManureNEF*NtoN2O*kgtoGg,"ERROR")))</f>
        <v>0.70961824723891676</v>
      </c>
      <c r="V984" s="94">
        <f>IF('Net zero activities &amp; levers'!$C$12="Off",'Activity data'!AO65*ManureNEF*NtoN2O*kgtoGg,IF('Net zero activities &amp; levers'!$C$12="PB",'Activity data'!AO65*ManureNEF*NtoN2O*kgtoGg,IF('Net zero activities &amp; levers'!$C$12="MS",'Net zero Activity data'!AO65*ManureNEF*NtoN2O*kgtoGg,"ERROR")))</f>
        <v>0.71745642327771375</v>
      </c>
      <c r="W984" s="94">
        <f>IF('Net zero activities &amp; levers'!$C$12="Off",'Activity data'!AP65*ManureNEF*NtoN2O*kgtoGg,IF('Net zero activities &amp; levers'!$C$12="PB",'Activity data'!AP65*ManureNEF*NtoN2O*kgtoGg,IF('Net zero activities &amp; levers'!$C$12="MS",'Net zero Activity data'!AP65*ManureNEF*NtoN2O*kgtoGg,"ERROR")))</f>
        <v>0.72807175787186651</v>
      </c>
      <c r="X984" s="94">
        <f>IF('Net zero activities &amp; levers'!$C$12="Off",'Activity data'!AQ65*ManureNEF*NtoN2O*kgtoGg,IF('Net zero activities &amp; levers'!$C$12="PB",'Activity data'!AQ65*ManureNEF*NtoN2O*kgtoGg,IF('Net zero activities &amp; levers'!$C$12="MS",'Net zero Activity data'!AQ65*ManureNEF*NtoN2O*kgtoGg,"ERROR")))</f>
        <v>0.74263868915766529</v>
      </c>
      <c r="Y984" s="94">
        <f>IF('Net zero activities &amp; levers'!$C$12="Off",'Activity data'!AR65*ManureNEF*NtoN2O*kgtoGg,IF('Net zero activities &amp; levers'!$C$12="PB",'Activity data'!AR65*ManureNEF*NtoN2O*kgtoGg,IF('Net zero activities &amp; levers'!$C$12="MS",'Net zero Activity data'!AR65*ManureNEF*NtoN2O*kgtoGg,"ERROR")))</f>
        <v>0.76008333515656301</v>
      </c>
      <c r="Z984" s="94">
        <f>IF('Net zero activities &amp; levers'!$C$12="Off",'Activity data'!AS65*ManureNEF*NtoN2O*kgtoGg,IF('Net zero activities &amp; levers'!$C$12="PB",'Activity data'!AS65*ManureNEF*NtoN2O*kgtoGg,IF('Net zero activities &amp; levers'!$C$12="MS",'Net zero Activity data'!AS65*ManureNEF*NtoN2O*kgtoGg,"ERROR")))</f>
        <v>0.78080233820176337</v>
      </c>
      <c r="AA984" s="94">
        <f>IF('Net zero activities &amp; levers'!$C$12="Off",'Activity data'!AT65*ManureNEF*NtoN2O*kgtoGg,IF('Net zero activities &amp; levers'!$C$12="PB",'Activity data'!AT65*ManureNEF*NtoN2O*kgtoGg,IF('Net zero activities &amp; levers'!$C$12="MS",'Net zero Activity data'!AT65*ManureNEF*NtoN2O*kgtoGg,"ERROR")))</f>
        <v>0.80365039081916612</v>
      </c>
      <c r="AB984" s="94">
        <f>IF('Net zero activities &amp; levers'!$C$12="Off",'Activity data'!AU65*ManureNEF*NtoN2O*kgtoGg,IF('Net zero activities &amp; levers'!$C$12="PB",'Activity data'!AU65*ManureNEF*NtoN2O*kgtoGg,IF('Net zero activities &amp; levers'!$C$12="MS",'Net zero Activity data'!AU65*ManureNEF*NtoN2O*kgtoGg,"ERROR")))</f>
        <v>0.82798969048563331</v>
      </c>
      <c r="AC984" s="94">
        <f>IF('Net zero activities &amp; levers'!$C$12="Off",'Activity data'!AV65*ManureNEF*NtoN2O*kgtoGg,IF('Net zero activities &amp; levers'!$C$12="PB",'Activity data'!AV65*ManureNEF*NtoN2O*kgtoGg,IF('Net zero activities &amp; levers'!$C$12="MS",'Net zero Activity data'!AV65*ManureNEF*NtoN2O*kgtoGg,"ERROR")))</f>
        <v>0.85195015744544678</v>
      </c>
      <c r="AD984" s="94">
        <f>IF('Net zero activities &amp; levers'!$C$12="Off",'Activity data'!AW65*ManureNEF*NtoN2O*kgtoGg,IF('Net zero activities &amp; levers'!$C$12="PB",'Activity data'!AW65*ManureNEF*NtoN2O*kgtoGg,IF('Net zero activities &amp; levers'!$C$12="MS",'Net zero Activity data'!AW65*ManureNEF*NtoN2O*kgtoGg,"ERROR")))</f>
        <v>0.88375858967920196</v>
      </c>
      <c r="AE984" s="94">
        <f>IF('Net zero activities &amp; levers'!$C$12="Off",'Activity data'!AX65*ManureNEF*NtoN2O*kgtoGg,IF('Net zero activities &amp; levers'!$C$12="PB",'Activity data'!AX65*ManureNEF*NtoN2O*kgtoGg,IF('Net zero activities &amp; levers'!$C$12="MS",'Net zero Activity data'!AX65*ManureNEF*NtoN2O*kgtoGg,"ERROR")))</f>
        <v>0.91786917326087925</v>
      </c>
      <c r="AF984" s="94">
        <f>IF('Net zero activities &amp; levers'!$C$12="Off",'Activity data'!AY65*ManureNEF*NtoN2O*kgtoGg,IF('Net zero activities &amp; levers'!$C$12="PB",'Activity data'!AY65*ManureNEF*NtoN2O*kgtoGg,IF('Net zero activities &amp; levers'!$C$12="MS",'Net zero Activity data'!AY65*ManureNEF*NtoN2O*kgtoGg,"ERROR")))</f>
        <v>0.95429145264310511</v>
      </c>
      <c r="AG984" s="94">
        <f>IF('Net zero activities &amp; levers'!$C$12="Off",'Activity data'!AZ65*ManureNEF*NtoN2O*kgtoGg,IF('Net zero activities &amp; levers'!$C$12="PB",'Activity data'!AZ65*ManureNEF*NtoN2O*kgtoGg,IF('Net zero activities &amp; levers'!$C$12="MS",'Net zero Activity data'!AZ65*ManureNEF*NtoN2O*kgtoGg,"ERROR")))</f>
        <v>0.99747902653271348</v>
      </c>
      <c r="AH984" s="94">
        <f>IF('Net zero activities &amp; levers'!$C$12="Off",'Activity data'!BA65*ManureNEF*NtoN2O*kgtoGg,IF('Net zero activities &amp; levers'!$C$12="PB",'Activity data'!BA65*ManureNEF*NtoN2O*kgtoGg,IF('Net zero activities &amp; levers'!$C$12="MS",'Net zero Activity data'!BA65*ManureNEF*NtoN2O*kgtoGg,"ERROR")))</f>
        <v>1.0373867294252066</v>
      </c>
      <c r="AI984" s="94">
        <f>IF('Net zero activities &amp; levers'!$C$12="Off",'Activity data'!BB65*ManureNEF*NtoN2O*kgtoGg,IF('Net zero activities &amp; levers'!$C$12="PB",'Activity data'!BB65*ManureNEF*NtoN2O*kgtoGg,IF('Net zero activities &amp; levers'!$C$12="MS",'Net zero Activity data'!BB65*ManureNEF*NtoN2O*kgtoGg,"ERROR")))</f>
        <v>1.0815722110934196</v>
      </c>
      <c r="AJ984" s="94">
        <f>IF('Net zero activities &amp; levers'!$C$12="Off",'Activity data'!BC65*ManureNEF*NtoN2O*kgtoGg,IF('Net zero activities &amp; levers'!$C$12="PB",'Activity data'!BC65*ManureNEF*NtoN2O*kgtoGg,IF('Net zero activities &amp; levers'!$C$12="MS",'Net zero Activity data'!BC65*ManureNEF*NtoN2O*kgtoGg,"ERROR")))</f>
        <v>1.1305826291585863</v>
      </c>
      <c r="AK984" s="94">
        <f>IF('Net zero activities &amp; levers'!$C$12="Off",'Activity data'!BD65*ManureNEF*NtoN2O*kgtoGg,IF('Net zero activities &amp; levers'!$C$12="PB",'Activity data'!BD65*ManureNEF*NtoN2O*kgtoGg,IF('Net zero activities &amp; levers'!$C$12="MS",'Net zero Activity data'!BD65*ManureNEF*NtoN2O*kgtoGg,"ERROR")))</f>
        <v>1.1758235212483361</v>
      </c>
      <c r="AL984" s="94">
        <f>IF('Net zero activities &amp; levers'!$C$12="Off",'Activity data'!BE65*ManureNEF*NtoN2O*kgtoGg,IF('Net zero activities &amp; levers'!$C$12="PB",'Activity data'!BE65*ManureNEF*NtoN2O*kgtoGg,IF('Net zero activities &amp; levers'!$C$12="MS",'Net zero Activity data'!BE65*ManureNEF*NtoN2O*kgtoGg,"ERROR")))</f>
        <v>1.2218182420668209</v>
      </c>
      <c r="AM984" s="94">
        <f>IF('Net zero activities &amp; levers'!$C$12="Off",'Activity data'!BF65*ManureNEF*NtoN2O*kgtoGg,IF('Net zero activities &amp; levers'!$C$12="PB",'Activity data'!BF65*ManureNEF*NtoN2O*kgtoGg,IF('Net zero activities &amp; levers'!$C$12="MS",'Net zero Activity data'!BF65*ManureNEF*NtoN2O*kgtoGg,"ERROR")))</f>
        <v>1.2678145661383233</v>
      </c>
      <c r="AN984" s="94">
        <f>IF('Net zero activities &amp; levers'!$C$12="Off",'Activity data'!BG65*ManureNEF*NtoN2O*kgtoGg,IF('Net zero activities &amp; levers'!$C$12="PB",'Activity data'!BG65*ManureNEF*NtoN2O*kgtoGg,IF('Net zero activities &amp; levers'!$C$12="MS",'Net zero Activity data'!BG65*ManureNEF*NtoN2O*kgtoGg,"ERROR")))</f>
        <v>1.3194491845421654</v>
      </c>
      <c r="AO984" s="94">
        <f>IF('Net zero activities &amp; levers'!$C$12="Off",'Activity data'!BH65*ManureNEF*NtoN2O*kgtoGg,IF('Net zero activities &amp; levers'!$C$12="PB",'Activity data'!BH65*ManureNEF*NtoN2O*kgtoGg,IF('Net zero activities &amp; levers'!$C$12="MS",'Net zero Activity data'!BH65*ManureNEF*NtoN2O*kgtoGg,"ERROR")))</f>
        <v>1.3672989071660318</v>
      </c>
      <c r="AP984" s="94">
        <f>IF('Net zero activities &amp; levers'!$C$12="Off",'Activity data'!BI65*ManureNEF*NtoN2O*kgtoGg,IF('Net zero activities &amp; levers'!$C$12="PB",'Activity data'!BI65*ManureNEF*NtoN2O*kgtoGg,IF('Net zero activities &amp; levers'!$C$12="MS",'Net zero Activity data'!BI65*ManureNEF*NtoN2O*kgtoGg,"ERROR")))</f>
        <v>1.4155860288375828</v>
      </c>
      <c r="AQ984" s="94">
        <f>IF('Net zero activities &amp; levers'!$C$12="Off",'Activity data'!BJ65*ManureNEF*NtoN2O*kgtoGg,IF('Net zero activities &amp; levers'!$C$12="PB",'Activity data'!BJ65*ManureNEF*NtoN2O*kgtoGg,IF('Net zero activities &amp; levers'!$C$12="MS",'Net zero Activity data'!BJ65*ManureNEF*NtoN2O*kgtoGg,"ERROR")))</f>
        <v>1.465347325066084</v>
      </c>
      <c r="AR984" s="94">
        <f>IF('Net zero activities &amp; levers'!$C$12="Off",'Activity data'!BK65*ManureNEF*NtoN2O*kgtoGg,IF('Net zero activities &amp; levers'!$C$12="PB",'Activity data'!BK65*ManureNEF*NtoN2O*kgtoGg,IF('Net zero activities &amp; levers'!$C$12="MS",'Net zero Activity data'!BK65*ManureNEF*NtoN2O*kgtoGg,"ERROR")))</f>
        <v>1.5168773408498712</v>
      </c>
      <c r="AS984" s="94">
        <f>IF('Net zero activities &amp; levers'!$C$12="Off",'Activity data'!BL65*ManureNEF*NtoN2O*kgtoGg,IF('Net zero activities &amp; levers'!$C$12="PB",'Activity data'!BL65*ManureNEF*NtoN2O*kgtoGg,IF('Net zero activities &amp; levers'!$C$12="MS",'Net zero Activity data'!BL65*ManureNEF*NtoN2O*kgtoGg,"ERROR")))</f>
        <v>1.5699643496329094</v>
      </c>
      <c r="AT984" s="94">
        <f>IF('Net zero activities &amp; levers'!$C$12="Off",'Activity data'!BM65*ManureNEF*NtoN2O*kgtoGg,IF('Net zero activities &amp; levers'!$C$12="PB",'Activity data'!BM65*ManureNEF*NtoN2O*kgtoGg,IF('Net zero activities &amp; levers'!$C$12="MS",'Net zero Activity data'!BM65*ManureNEF*NtoN2O*kgtoGg,"ERROR")))</f>
        <v>1.571899806129051</v>
      </c>
      <c r="AU984" s="94">
        <f>IF('Net zero activities &amp; levers'!$C$12="Off",'Activity data'!BN65*ManureNEF*NtoN2O*kgtoGg,IF('Net zero activities &amp; levers'!$C$12="PB",'Activity data'!BN65*ManureNEF*NtoN2O*kgtoGg,IF('Net zero activities &amp; levers'!$C$12="MS",'Net zero Activity data'!BN65*ManureNEF*NtoN2O*kgtoGg,"ERROR")))</f>
        <v>1.5634634278695607</v>
      </c>
      <c r="AV984" s="94">
        <f>IF('Net zero activities &amp; levers'!$C$12="Off",'Activity data'!BO65*ManureNEF*NtoN2O*kgtoGg,IF('Net zero activities &amp; levers'!$C$12="PB",'Activity data'!BO65*ManureNEF*NtoN2O*kgtoGg,IF('Net zero activities &amp; levers'!$C$12="MS",'Net zero Activity data'!BO65*ManureNEF*NtoN2O*kgtoGg,"ERROR")))</f>
        <v>1.5544246150393388</v>
      </c>
      <c r="AW984" s="94">
        <f>IF('Net zero activities &amp; levers'!$C$12="Off",'Activity data'!BP65*ManureNEF*NtoN2O*kgtoGg,IF('Net zero activities &amp; levers'!$C$12="PB",'Activity data'!BP65*ManureNEF*NtoN2O*kgtoGg,IF('Net zero activities &amp; levers'!$C$12="MS",'Net zero Activity data'!BP65*ManureNEF*NtoN2O*kgtoGg,"ERROR")))</f>
        <v>1.5408492188425149</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1.0836040032789309</v>
      </c>
      <c r="M986" s="22">
        <f t="shared" si="347"/>
        <v>1.0921513426512339</v>
      </c>
      <c r="N986" s="22">
        <f t="shared" si="347"/>
        <v>1.0976439186771809</v>
      </c>
      <c r="O986" s="22">
        <f t="shared" si="347"/>
        <v>1.1012937605673541</v>
      </c>
      <c r="P986" s="22">
        <f t="shared" si="347"/>
        <v>1.1030649457277466</v>
      </c>
      <c r="Q986" s="22">
        <f t="shared" si="347"/>
        <v>1.1069781529146336</v>
      </c>
      <c r="R986" s="22">
        <f t="shared" si="347"/>
        <v>1.1114672588381174</v>
      </c>
      <c r="S986" s="22">
        <f t="shared" si="347"/>
        <v>1.0780569787302119</v>
      </c>
      <c r="T986" s="22">
        <f t="shared" si="347"/>
        <v>1.0893929251011998</v>
      </c>
      <c r="U986" s="22">
        <f t="shared" si="347"/>
        <v>1.0962450477482062</v>
      </c>
      <c r="V986" s="22">
        <f t="shared" si="347"/>
        <v>1.1021104775661175</v>
      </c>
      <c r="W986" s="22">
        <f t="shared" si="347"/>
        <v>1.1090468544378038</v>
      </c>
      <c r="X986" s="22">
        <f t="shared" si="347"/>
        <v>1.1174289823883965</v>
      </c>
      <c r="Y986" s="22">
        <f t="shared" si="347"/>
        <v>1.1258258810432944</v>
      </c>
      <c r="Z986" s="22">
        <f t="shared" si="347"/>
        <v>1.1354454550929944</v>
      </c>
      <c r="AA986" s="22">
        <f t="shared" si="346"/>
        <v>1.1459214415814314</v>
      </c>
      <c r="AB986" s="22">
        <f t="shared" si="346"/>
        <v>1.1570474674598534</v>
      </c>
      <c r="AC986" s="22">
        <f t="shared" si="346"/>
        <v>1.1682158220769698</v>
      </c>
      <c r="AD986" s="22">
        <f t="shared" si="346"/>
        <v>1.1812122029945036</v>
      </c>
      <c r="AE986" s="22">
        <f t="shared" si="346"/>
        <v>1.1951188465833686</v>
      </c>
      <c r="AF986" s="22">
        <f t="shared" si="346"/>
        <v>1.2099400602016188</v>
      </c>
      <c r="AG986" s="22">
        <f t="shared" si="346"/>
        <v>1.2271370444579202</v>
      </c>
      <c r="AH986" s="22">
        <f t="shared" si="346"/>
        <v>1.2434220369459863</v>
      </c>
      <c r="AI986" s="22">
        <f t="shared" si="346"/>
        <v>1.2604393037460944</v>
      </c>
      <c r="AJ986" s="22">
        <f t="shared" si="346"/>
        <v>1.2792032644713704</v>
      </c>
      <c r="AK986" s="22">
        <f t="shared" si="346"/>
        <v>1.2968752675846458</v>
      </c>
      <c r="AL986" s="22">
        <f t="shared" si="346"/>
        <v>1.3149441473249144</v>
      </c>
      <c r="AM986" s="22">
        <f t="shared" si="346"/>
        <v>1.3331578638832005</v>
      </c>
      <c r="AN986" s="22">
        <f t="shared" si="346"/>
        <v>1.352618044843376</v>
      </c>
      <c r="AO986" s="22">
        <f t="shared" si="346"/>
        <v>1.3709538502801482</v>
      </c>
      <c r="AP986" s="22">
        <f t="shared" si="346"/>
        <v>1.3895691822594745</v>
      </c>
      <c r="AQ986" s="22">
        <f t="shared" si="346"/>
        <v>1.4088108413800711</v>
      </c>
      <c r="AR986" s="22">
        <f t="shared" si="346"/>
        <v>1.428778934116546</v>
      </c>
      <c r="AS986" s="22">
        <f t="shared" si="346"/>
        <v>1.4486185603548618</v>
      </c>
      <c r="AT986" s="22">
        <f t="shared" si="346"/>
        <v>1.4512642479614373</v>
      </c>
      <c r="AU986" s="22">
        <f t="shared" si="346"/>
        <v>1.4504346040118288</v>
      </c>
      <c r="AV986" s="22">
        <f t="shared" si="346"/>
        <v>1.4494275479677248</v>
      </c>
      <c r="AW986" s="22">
        <f t="shared" si="346"/>
        <v>1.4468994870312495</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0.73794174034663862</v>
      </c>
      <c r="M987" s="22">
        <f t="shared" si="346"/>
        <v>0.74376253694082328</v>
      </c>
      <c r="N987" s="22">
        <f t="shared" si="346"/>
        <v>0.74750301879518044</v>
      </c>
      <c r="O987" s="22">
        <f t="shared" si="346"/>
        <v>0.74998858609492669</v>
      </c>
      <c r="P987" s="22">
        <f t="shared" si="346"/>
        <v>0.75119477530775858</v>
      </c>
      <c r="Q987" s="22">
        <f t="shared" si="346"/>
        <v>0.7538596961765357</v>
      </c>
      <c r="R987" s="22">
        <f t="shared" si="346"/>
        <v>0.75691680802528449</v>
      </c>
      <c r="S987" s="22">
        <f t="shared" si="346"/>
        <v>0.73416417867573247</v>
      </c>
      <c r="T987" s="22">
        <f t="shared" si="346"/>
        <v>0.7418840357159151</v>
      </c>
      <c r="U987" s="22">
        <f t="shared" si="346"/>
        <v>0.74655037812135083</v>
      </c>
      <c r="V987" s="22">
        <f t="shared" si="346"/>
        <v>0.75054477595913394</v>
      </c>
      <c r="W987" s="22">
        <f t="shared" si="346"/>
        <v>0.7552684960680518</v>
      </c>
      <c r="X987" s="22">
        <f t="shared" si="346"/>
        <v>0.76097678255366041</v>
      </c>
      <c r="Y987" s="22">
        <f t="shared" si="346"/>
        <v>0.76669512798996364</v>
      </c>
      <c r="Z987" s="22">
        <f t="shared" si="346"/>
        <v>0.77324612373577895</v>
      </c>
      <c r="AA987" s="22">
        <f t="shared" si="346"/>
        <v>0.78038034221202335</v>
      </c>
      <c r="AB987" s="22">
        <f t="shared" si="346"/>
        <v>0.78795724196047434</v>
      </c>
      <c r="AC987" s="22">
        <f t="shared" si="346"/>
        <v>0.79556296786959302</v>
      </c>
      <c r="AD987" s="22">
        <f t="shared" si="346"/>
        <v>0.80441359219681208</v>
      </c>
      <c r="AE987" s="22">
        <f t="shared" si="346"/>
        <v>0.81388411163130536</v>
      </c>
      <c r="AF987" s="22">
        <f t="shared" si="346"/>
        <v>0.82397745951337786</v>
      </c>
      <c r="AG987" s="22">
        <f t="shared" si="346"/>
        <v>0.83568872345519474</v>
      </c>
      <c r="AH987" s="22">
        <f t="shared" si="346"/>
        <v>0.84677891476291534</v>
      </c>
      <c r="AI987" s="22">
        <f t="shared" si="346"/>
        <v>0.85836778988742168</v>
      </c>
      <c r="AJ987" s="22">
        <f t="shared" si="346"/>
        <v>0.87114617552600082</v>
      </c>
      <c r="AK987" s="22">
        <f t="shared" si="346"/>
        <v>0.88318093055953772</v>
      </c>
      <c r="AL987" s="22">
        <f t="shared" si="346"/>
        <v>0.89548596129152125</v>
      </c>
      <c r="AM987" s="22">
        <f t="shared" si="346"/>
        <v>0.90788962688756136</v>
      </c>
      <c r="AN987" s="22">
        <f t="shared" si="346"/>
        <v>0.92114214326970645</v>
      </c>
      <c r="AO987" s="22">
        <f t="shared" si="346"/>
        <v>0.93362895222733877</v>
      </c>
      <c r="AP987" s="22">
        <f t="shared" si="346"/>
        <v>0.9463061206729948</v>
      </c>
      <c r="AQ987" s="22">
        <f t="shared" si="346"/>
        <v>0.95940982218724158</v>
      </c>
      <c r="AR987" s="22">
        <f t="shared" si="346"/>
        <v>0.97300822996422376</v>
      </c>
      <c r="AS987" s="22">
        <f t="shared" si="346"/>
        <v>0.98651915117698075</v>
      </c>
      <c r="AT987" s="22">
        <f t="shared" si="346"/>
        <v>0.98832088253908534</v>
      </c>
      <c r="AU987" s="22">
        <f t="shared" si="346"/>
        <v>0.98775588933290526</v>
      </c>
      <c r="AV987" s="22">
        <f t="shared" si="346"/>
        <v>0.98707007727650453</v>
      </c>
      <c r="AW987" s="22">
        <f t="shared" si="346"/>
        <v>0.98534845048155029</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15.353527292296841</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15.16968250417789</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14.673074129931956</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13.711253827544143</v>
      </c>
      <c r="S988" s="94">
        <f>IF('Net zero activities &amp; levers'!$C$12="Off",'Activity data'!AL69*UDCPPEF*NtoN2O*kgtoGg,'Net zero Activity data'!AL69*UDCPPEF*NtoN2O*kgtoGg)</f>
        <v>12.061905553778045</v>
      </c>
      <c r="T988" s="94">
        <f>IF('Net zero activities &amp; levers'!$C$12="Off",'Activity data'!AM69*UDCPPEF*NtoN2O*kgtoGg,'Net zero Activity data'!AM69*UDCPPEF*NtoN2O*kgtoGg)</f>
        <v>12.257828994430085</v>
      </c>
      <c r="U988" s="94">
        <f>IF('Net zero activities &amp; levers'!$C$12="Off",'Activity data'!AN69*UDCPPEF*NtoN2O*kgtoGg,'Net zero Activity data'!AN69*UDCPPEF*NtoN2O*kgtoGg)</f>
        <v>12.284007292995502</v>
      </c>
      <c r="V988" s="94">
        <f>IF('Net zero activities &amp; levers'!$C$12="Off",'Activity data'!AO69*UDCPPEF*NtoN2O*kgtoGg,'Net zero Activity data'!AO69*UDCPPEF*NtoN2O*kgtoGg)</f>
        <v>12.268194996893492</v>
      </c>
      <c r="W988" s="94">
        <f>IF('Net zero activities &amp; levers'!$C$12="Off",'Activity data'!AP69*UDCPPEF*NtoN2O*kgtoGg,'Net zero Activity data'!AP69*UDCPPEF*NtoN2O*kgtoGg)</f>
        <v>12.282008879793533</v>
      </c>
      <c r="X988" s="94">
        <f>IF('Net zero activities &amp; levers'!$C$12="Off",'Activity data'!AQ69*UDCPPEF*NtoN2O*kgtoGg,'Net zero Activity data'!AQ69*UDCPPEF*NtoN2O*kgtoGg)</f>
        <v>12.336792379745747</v>
      </c>
      <c r="Y988" s="94">
        <f>IF('Net zero activities &amp; levers'!$C$12="Off",'Activity data'!AR69*UDCPPEF*NtoN2O*kgtoGg,'Net zero Activity data'!AR69*UDCPPEF*NtoN2O*kgtoGg)</f>
        <v>12.408525717242357</v>
      </c>
      <c r="Z988" s="94">
        <f>IF('Net zero activities &amp; levers'!$C$12="Off",'Activity data'!AS69*UDCPPEF*NtoN2O*kgtoGg,'Net zero Activity data'!AS69*UDCPPEF*NtoN2O*kgtoGg)</f>
        <v>12.511624496739294</v>
      </c>
      <c r="AA988" s="94">
        <f>IF('Net zero activities &amp; levers'!$C$12="Off",'Activity data'!AT69*UDCPPEF*NtoN2O*kgtoGg,'Net zero Activity data'!AT69*UDCPPEF*NtoN2O*kgtoGg)</f>
        <v>12.633102852111428</v>
      </c>
      <c r="AB988" s="94">
        <f>IF('Net zero activities &amp; levers'!$C$12="Off",'Activity data'!AU69*UDCPPEF*NtoN2O*kgtoGg,'Net zero Activity data'!AU69*UDCPPEF*NtoN2O*kgtoGg)</f>
        <v>12.765697767808277</v>
      </c>
      <c r="AC988" s="94">
        <f>IF('Net zero activities &amp; levers'!$C$12="Off",'Activity data'!AV69*UDCPPEF*NtoN2O*kgtoGg,'Net zero Activity data'!AV69*UDCPPEF*NtoN2O*kgtoGg)</f>
        <v>12.890104944175688</v>
      </c>
      <c r="AD988" s="94">
        <f>IF('Net zero activities &amp; levers'!$C$12="Off",'Activity data'!AW69*UDCPPEF*NtoN2O*kgtoGg,'Net zero Activity data'!AW69*UDCPPEF*NtoN2O*kgtoGg)</f>
        <v>12.969688956746007</v>
      </c>
      <c r="AE988" s="94">
        <f>IF('Net zero activities &amp; levers'!$C$12="Off",'Activity data'!AX69*UDCPPEF*NtoN2O*kgtoGg,'Net zero Activity data'!AX69*UDCPPEF*NtoN2O*kgtoGg)</f>
        <v>13.060508489621331</v>
      </c>
      <c r="AF988" s="94">
        <f>IF('Net zero activities &amp; levers'!$C$12="Off",'Activity data'!AY69*UDCPPEF*NtoN2O*kgtoGg,'Net zero Activity data'!AY69*UDCPPEF*NtoN2O*kgtoGg)</f>
        <v>13.161334150727772</v>
      </c>
      <c r="AG988" s="94">
        <f>IF('Net zero activities &amp; levers'!$C$12="Off",'Activity data'!AZ69*UDCPPEF*NtoN2O*kgtoGg,'Net zero Activity data'!AZ69*UDCPPEF*NtoN2O*kgtoGg)</f>
        <v>13.312022528628306</v>
      </c>
      <c r="AH988" s="94">
        <f>IF('Net zero activities &amp; levers'!$C$12="Off",'Activity data'!BA69*UDCPPEF*NtoN2O*kgtoGg,'Net zero Activity data'!BA69*UDCPPEF*NtoN2O*kgtoGg)</f>
        <v>13.417818204189475</v>
      </c>
      <c r="AI988" s="94">
        <f>IF('Net zero activities &amp; levers'!$C$12="Off",'Activity data'!BB69*UDCPPEF*NtoN2O*kgtoGg,'Net zero Activity data'!BB69*UDCPPEF*NtoN2O*kgtoGg)</f>
        <v>13.540633116037901</v>
      </c>
      <c r="AJ988" s="94">
        <f>IF('Net zero activities &amp; levers'!$C$12="Off",'Activity data'!BC69*UDCPPEF*NtoN2O*kgtoGg,'Net zero Activity data'!BC69*UDCPPEF*NtoN2O*kgtoGg)</f>
        <v>13.690120798735078</v>
      </c>
      <c r="AK988" s="94">
        <f>IF('Net zero activities &amp; levers'!$C$12="Off",'Activity data'!BD69*UDCPPEF*NtoN2O*kgtoGg,'Net zero Activity data'!BD69*UDCPPEF*NtoN2O*kgtoGg)</f>
        <v>13.7907868422188</v>
      </c>
      <c r="AL988" s="94">
        <f>IF('Net zero activities &amp; levers'!$C$12="Off",'Activity data'!BE69*UDCPPEF*NtoN2O*kgtoGg,'Net zero Activity data'!BE69*UDCPPEF*NtoN2O*kgtoGg)</f>
        <v>13.882357039938549</v>
      </c>
      <c r="AM988" s="94">
        <f>IF('Net zero activities &amp; levers'!$C$12="Off",'Activity data'!BF69*UDCPPEF*NtoN2O*kgtoGg,'Net zero Activity data'!BF69*UDCPPEF*NtoN2O*kgtoGg)</f>
        <v>13.958410959398501</v>
      </c>
      <c r="AN988" s="94">
        <f>IF('Net zero activities &amp; levers'!$C$12="Off",'Activity data'!BG69*UDCPPEF*NtoN2O*kgtoGg,'Net zero Activity data'!BG69*UDCPPEF*NtoN2O*kgtoGg)</f>
        <v>14.129626734122418</v>
      </c>
      <c r="AO988" s="94">
        <f>IF('Net zero activities &amp; levers'!$C$12="Off",'Activity data'!BH69*UDCPPEF*NtoN2O*kgtoGg,'Net zero Activity data'!BH69*UDCPPEF*NtoN2O*kgtoGg)</f>
        <v>14.257969913083317</v>
      </c>
      <c r="AP988" s="94">
        <f>IF('Net zero activities &amp; levers'!$C$12="Off",'Activity data'!BI69*UDCPPEF*NtoN2O*kgtoGg,'Net zero Activity data'!BI69*UDCPPEF*NtoN2O*kgtoGg)</f>
        <v>14.377531152103607</v>
      </c>
      <c r="AQ988" s="94">
        <f>IF('Net zero activities &amp; levers'!$C$12="Off",'Activity data'!BJ69*UDCPPEF*NtoN2O*kgtoGg,'Net zero Activity data'!BJ69*UDCPPEF*NtoN2O*kgtoGg)</f>
        <v>14.496002259286861</v>
      </c>
      <c r="AR988" s="94">
        <f>IF('Net zero activities &amp; levers'!$C$12="Off",'Activity data'!BK69*UDCPPEF*NtoN2O*kgtoGg,'Net zero Activity data'!BK69*UDCPPEF*NtoN2O*kgtoGg)</f>
        <v>14.615009922571364</v>
      </c>
      <c r="AS988" s="94">
        <f>IF('Net zero activities &amp; levers'!$C$12="Off",'Activity data'!BL69*UDCPPEF*NtoN2O*kgtoGg,'Net zero Activity data'!BL69*UDCPPEF*NtoN2O*kgtoGg)</f>
        <v>14.727093643475177</v>
      </c>
      <c r="AT988" s="94">
        <f>IF('Net zero activities &amp; levers'!$C$12="Off",'Activity data'!BM69*UDCPPEF*NtoN2O*kgtoGg,'Net zero Activity data'!BM69*UDCPPEF*NtoN2O*kgtoGg)</f>
        <v>14.462731540865176</v>
      </c>
      <c r="AU988" s="94">
        <f>IF('Net zero activities &amp; levers'!$C$12="Off",'Activity data'!BN69*UDCPPEF*NtoN2O*kgtoGg,'Net zero Activity data'!BN69*UDCPPEF*NtoN2O*kgtoGg)</f>
        <v>14.127334442814504</v>
      </c>
      <c r="AV988" s="94">
        <f>IF('Net zero activities &amp; levers'!$C$12="Off",'Activity data'!BO69*UDCPPEF*NtoN2O*kgtoGg,'Net zero Activity data'!BO69*UDCPPEF*NtoN2O*kgtoGg)</f>
        <v>13.791844284185775</v>
      </c>
      <c r="AW988" s="94">
        <f>IF('Net zero activities &amp; levers'!$C$12="Off",'Activity data'!BP69*UDCPPEF*NtoN2O*kgtoGg,'Net zero Activity data'!BP69*UDCPPEF*NtoN2O*kgtoGg)</f>
        <v>13.430123163741788</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9.6543103644621429</v>
      </c>
      <c r="L989" s="94">
        <f>IF('Net zero activities &amp; levers'!$C$12="Off",'Activity data'!AE70*UDCPPEF*NtoN2O*kgtoGg,'Net zero Activity data'!AE70*UDCPPEF*NtoN2O*kgtoGg)</f>
        <v>9.5705816138517648</v>
      </c>
      <c r="M989" s="94">
        <f>IF('Net zero activities &amp; levers'!$C$12="Off",'Activity data'!AF70*UDCPPEF*NtoN2O*kgtoGg,'Net zero Activity data'!AF70*UDCPPEF*NtoN2O*kgtoGg)</f>
        <v>9.5387086131773042</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9.22644086627548</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8.7996834473406569</v>
      </c>
      <c r="R989" s="94">
        <f>IF('Net zero activities &amp; levers'!$C$12="Off",'Activity data'!AK70*UDCPPEF*NtoN2O*kgtoGg,'Net zero Activity data'!AK70*UDCPPEF*NtoN2O*kgtoGg)</f>
        <v>8.6216474831450984</v>
      </c>
      <c r="S989" s="94">
        <f>IF('Net zero activities &amp; levers'!$C$12="Off",'Activity data'!AL70*UDCPPEF*NtoN2O*kgtoGg,'Net zero Activity data'!AL70*UDCPPEF*NtoN2O*kgtoGg)</f>
        <v>7.5845359562051762</v>
      </c>
      <c r="T989" s="94">
        <f>IF('Net zero activities &amp; levers'!$C$12="Off",'Activity data'!AM70*UDCPPEF*NtoN2O*kgtoGg,'Net zero Activity data'!AM70*UDCPPEF*NtoN2O*kgtoGg)</f>
        <v>7.7077327739603421</v>
      </c>
      <c r="U989" s="94">
        <f>IF('Net zero activities &amp; levers'!$C$12="Off",'Activity data'!AN70*UDCPPEF*NtoN2O*kgtoGg,'Net zero Activity data'!AN70*UDCPPEF*NtoN2O*kgtoGg)</f>
        <v>7.7241937092459372</v>
      </c>
      <c r="V989" s="94">
        <f>IF('Net zero activities &amp; levers'!$C$12="Off",'Activity data'!AO70*UDCPPEF*NtoN2O*kgtoGg,'Net zero Activity data'!AO70*UDCPPEF*NtoN2O*kgtoGg)</f>
        <v>7.7142509246833155</v>
      </c>
      <c r="W989" s="94">
        <f>IF('Net zero activities &amp; levers'!$C$12="Off",'Activity data'!AP70*UDCPPEF*NtoN2O*kgtoGg,'Net zero Activity data'!AP70*UDCPPEF*NtoN2O*kgtoGg)</f>
        <v>7.7229371054101597</v>
      </c>
      <c r="X989" s="94">
        <f>IF('Net zero activities &amp; levers'!$C$12="Off",'Activity data'!AQ70*UDCPPEF*NtoN2O*kgtoGg,'Net zero Activity data'!AQ70*UDCPPEF*NtoN2O*kgtoGg)</f>
        <v>7.7573850144359557</v>
      </c>
      <c r="Y989" s="94">
        <f>IF('Net zero activities &amp; levers'!$C$12="Off",'Activity data'!AR70*UDCPPEF*NtoN2O*kgtoGg,'Net zero Activity data'!AR70*UDCPPEF*NtoN2O*kgtoGg)</f>
        <v>7.8024909950022883</v>
      </c>
      <c r="Z989" s="94">
        <f>IF('Net zero activities &amp; levers'!$C$12="Off",'Activity data'!AS70*UDCPPEF*NtoN2O*kgtoGg,'Net zero Activity data'!AS70*UDCPPEF*NtoN2O*kgtoGg)</f>
        <v>7.8673195908364244</v>
      </c>
      <c r="AA989" s="94">
        <f>IF('Net zero activities &amp; levers'!$C$12="Off",'Activity data'!AT70*UDCPPEF*NtoN2O*kgtoGg,'Net zero Activity data'!AT70*UDCPPEF*NtoN2O*kgtoGg)</f>
        <v>7.9437052788284843</v>
      </c>
      <c r="AB989" s="94">
        <f>IF('Net zero activities &amp; levers'!$C$12="Off",'Activity data'!AU70*UDCPPEF*NtoN2O*kgtoGg,'Net zero Activity data'!AU70*UDCPPEF*NtoN2O*kgtoGg)</f>
        <v>8.0270810689330396</v>
      </c>
      <c r="AC989" s="94">
        <f>IF('Net zero activities &amp; levers'!$C$12="Off",'Activity data'!AV70*UDCPPEF*NtoN2O*kgtoGg,'Net zero Activity data'!AV70*UDCPPEF*NtoN2O*kgtoGg)</f>
        <v>8.1053084019329269</v>
      </c>
      <c r="AD989" s="94">
        <f>IF('Net zero activities &amp; levers'!$C$12="Off",'Activity data'!AW70*UDCPPEF*NtoN2O*kgtoGg,'Net zero Activity data'!AW70*UDCPPEF*NtoN2O*kgtoGg)</f>
        <v>8.1553508933276309</v>
      </c>
      <c r="AE989" s="94">
        <f>IF('Net zero activities &amp; levers'!$C$12="Off",'Activity data'!AX70*UDCPPEF*NtoN2O*kgtoGg,'Net zero Activity data'!AX70*UDCPPEF*NtoN2O*kgtoGg)</f>
        <v>8.2124582889665323</v>
      </c>
      <c r="AF989" s="94">
        <f>IF('Net zero activities &amp; levers'!$C$12="Off",'Activity data'!AY70*UDCPPEF*NtoN2O*kgtoGg,'Net zero Activity data'!AY70*UDCPPEF*NtoN2O*kgtoGg)</f>
        <v>8.2758575461204238</v>
      </c>
      <c r="AG989" s="94">
        <f>IF('Net zero activities &amp; levers'!$C$12="Off",'Activity data'!AZ70*UDCPPEF*NtoN2O*kgtoGg,'Net zero Activity data'!AZ70*UDCPPEF*NtoN2O*kgtoGg)</f>
        <v>8.3706105198751271</v>
      </c>
      <c r="AH989" s="94">
        <f>IF('Net zero activities &amp; levers'!$C$12="Off",'Activity data'!BA70*UDCPPEF*NtoN2O*kgtoGg,'Net zero Activity data'!BA70*UDCPPEF*NtoN2O*kgtoGg)</f>
        <v>8.4371349261330888</v>
      </c>
      <c r="AI989" s="94">
        <f>IF('Net zero activities &amp; levers'!$C$12="Off",'Activity data'!BB70*UDCPPEF*NtoN2O*kgtoGg,'Net zero Activity data'!BB70*UDCPPEF*NtoN2O*kgtoGg)</f>
        <v>8.5143610419171587</v>
      </c>
      <c r="AJ989" s="94">
        <f>IF('Net zero activities &amp; levers'!$C$12="Off",'Activity data'!BC70*UDCPPEF*NtoN2O*kgtoGg,'Net zero Activity data'!BC70*UDCPPEF*NtoN2O*kgtoGg)</f>
        <v>8.608359017558028</v>
      </c>
      <c r="AK989" s="94">
        <f>IF('Net zero activities &amp; levers'!$C$12="Off",'Activity data'!BD70*UDCPPEF*NtoN2O*kgtoGg,'Net zero Activity data'!BD70*UDCPPEF*NtoN2O*kgtoGg)</f>
        <v>8.6716579070218138</v>
      </c>
      <c r="AL989" s="94">
        <f>IF('Net zero activities &amp; levers'!$C$12="Off",'Activity data'!BE70*UDCPPEF*NtoN2O*kgtoGg,'Net zero Activity data'!BE70*UDCPPEF*NtoN2O*kgtoGg)</f>
        <v>8.7292373213213015</v>
      </c>
      <c r="AM989" s="94">
        <f>IF('Net zero activities &amp; levers'!$C$12="Off",'Activity data'!BF70*UDCPPEF*NtoN2O*kgtoGg,'Net zero Activity data'!BF70*UDCPPEF*NtoN2O*kgtoGg)</f>
        <v>8.7770600873164835</v>
      </c>
      <c r="AN989" s="94">
        <f>IF('Net zero activities &amp; levers'!$C$12="Off",'Activity data'!BG70*UDCPPEF*NtoN2O*kgtoGg,'Net zero Activity data'!BG70*UDCPPEF*NtoN2O*kgtoGg)</f>
        <v>8.8847207047764112</v>
      </c>
      <c r="AO989" s="94">
        <f>IF('Net zero activities &amp; levers'!$C$12="Off",'Activity data'!BH70*UDCPPEF*NtoN2O*kgtoGg,'Net zero Activity data'!BH70*UDCPPEF*NtoN2O*kgtoGg)</f>
        <v>8.9654229993867141</v>
      </c>
      <c r="AP989" s="94">
        <f>IF('Net zero activities &amp; levers'!$C$12="Off",'Activity data'!BI70*UDCPPEF*NtoN2O*kgtoGg,'Net zero Activity data'!BI70*UDCPPEF*NtoN2O*kgtoGg)</f>
        <v>9.0406032030680272</v>
      </c>
      <c r="AQ989" s="94">
        <f>IF('Net zero activities &amp; levers'!$C$12="Off",'Activity data'!BJ70*UDCPPEF*NtoN2O*kgtoGg,'Net zero Activity data'!BJ70*UDCPPEF*NtoN2O*kgtoGg)</f>
        <v>9.1150979309695739</v>
      </c>
      <c r="AR989" s="94">
        <f>IF('Net zero activities &amp; levers'!$C$12="Off",'Activity data'!BK70*UDCPPEF*NtoN2O*kgtoGg,'Net zero Activity data'!BK70*UDCPPEF*NtoN2O*kgtoGg)</f>
        <v>9.1899300457810309</v>
      </c>
      <c r="AS989" s="94">
        <f>IF('Net zero activities &amp; levers'!$C$12="Off",'Activity data'!BL70*UDCPPEF*NtoN2O*kgtoGg,'Net zero Activity data'!BL70*UDCPPEF*NtoN2O*kgtoGg)</f>
        <v>9.26040838003013</v>
      </c>
      <c r="AT989" s="94">
        <f>IF('Net zero activities &amp; levers'!$C$12="Off",'Activity data'!BM70*UDCPPEF*NtoN2O*kgtoGg,'Net zero Activity data'!BM70*UDCPPEF*NtoN2O*kgtoGg)</f>
        <v>9.0941772763488746</v>
      </c>
      <c r="AU989" s="94">
        <f>IF('Net zero activities &amp; levers'!$C$12="Off",'Activity data'!BN70*UDCPPEF*NtoN2O*kgtoGg,'Net zero Activity data'!BN70*UDCPPEF*NtoN2O*kgtoGg)</f>
        <v>8.8832793101502094</v>
      </c>
      <c r="AV989" s="94">
        <f>IF('Net zero activities &amp; levers'!$C$12="Off",'Activity data'!BO70*UDCPPEF*NtoN2O*kgtoGg,'Net zero Activity data'!BO70*UDCPPEF*NtoN2O*kgtoGg)</f>
        <v>8.6723228273848836</v>
      </c>
      <c r="AW989" s="94">
        <f>IF('Net zero activities &amp; levers'!$C$12="Off",'Activity data'!BP70*UDCPPEF*NtoN2O*kgtoGg,'Net zero Activity data'!BP70*UDCPPEF*NtoN2O*kgtoGg)</f>
        <v>8.444872294639918</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5.9174420302222517</v>
      </c>
      <c r="T991" s="94">
        <f>IF('Net zero activities &amp; levers'!$C$12="Off",'Activity data'!AM72*UDSOEF*NtoN2O*kgtoGg,IF('Net zero activities &amp; levers'!$C$12="PB",'Activity data'!AM72*UDSOEF*NtoN2O*kgtoGg,IF('Net zero activities &amp; levers'!$C$12="MS",'Net zero Activity data'!AM72*UDSOEF*NtoN2O*kgtoGg,"ERROR")))</f>
        <v>5.9263453985232823</v>
      </c>
      <c r="U991" s="94">
        <f>IF('Net zero activities &amp; levers'!$C$12="Off",'Activity data'!AN72*UDSOEF*NtoN2O*kgtoGg,IF('Net zero activities &amp; levers'!$C$12="PB",'Activity data'!AN72*UDSOEF*NtoN2O*kgtoGg,IF('Net zero activities &amp; levers'!$C$12="MS",'Net zero Activity data'!AN72*UDSOEF*NtoN2O*kgtoGg,"ERROR")))</f>
        <v>5.9362427486542551</v>
      </c>
      <c r="V991" s="94">
        <f>IF('Net zero activities &amp; levers'!$C$12="Off",'Activity data'!AO72*UDSOEF*NtoN2O*kgtoGg,IF('Net zero activities &amp; levers'!$C$12="PB",'Activity data'!AO72*UDSOEF*NtoN2O*kgtoGg,IF('Net zero activities &amp; levers'!$C$12="MS",'Net zero Activity data'!AO72*UDSOEF*NtoN2O*kgtoGg,"ERROR")))</f>
        <v>5.9473974393709526</v>
      </c>
      <c r="W991" s="94">
        <f>IF('Net zero activities &amp; levers'!$C$12="Off",'Activity data'!AP72*UDSOEF*NtoN2O*kgtoGg,IF('Net zero activities &amp; levers'!$C$12="PB",'Activity data'!AP72*UDSOEF*NtoN2O*kgtoGg,IF('Net zero activities &amp; levers'!$C$12="MS",'Net zero Activity data'!AP72*UDSOEF*NtoN2O*kgtoGg,"ERROR")))</f>
        <v>5.959938874025994</v>
      </c>
      <c r="X991" s="94">
        <f>IF('Net zero activities &amp; levers'!$C$12="Off",'Activity data'!AQ72*UDSOEF*NtoN2O*kgtoGg,IF('Net zero activities &amp; levers'!$C$12="PB",'Activity data'!AQ72*UDSOEF*NtoN2O*kgtoGg,IF('Net zero activities &amp; levers'!$C$12="MS",'Net zero Activity data'!AQ72*UDSOEF*NtoN2O*kgtoGg,"ERROR")))</f>
        <v>5.9738368092211722</v>
      </c>
      <c r="Y991" s="94">
        <f>IF('Net zero activities &amp; levers'!$C$12="Off",'Activity data'!AR72*UDSOEF*NtoN2O*kgtoGg,IF('Net zero activities &amp; levers'!$C$12="PB",'Activity data'!AR72*UDSOEF*NtoN2O*kgtoGg,IF('Net zero activities &amp; levers'!$C$12="MS",'Net zero Activity data'!AR72*UDSOEF*NtoN2O*kgtoGg,"ERROR")))</f>
        <v>5.9823815495784309</v>
      </c>
      <c r="Z991" s="94">
        <f>IF('Net zero activities &amp; levers'!$C$12="Off",'Activity data'!AS72*UDSOEF*NtoN2O*kgtoGg,IF('Net zero activities &amp; levers'!$C$12="PB",'Activity data'!AS72*UDSOEF*NtoN2O*kgtoGg,IF('Net zero activities &amp; levers'!$C$12="MS",'Net zero Activity data'!AS72*UDSOEF*NtoN2O*kgtoGg,"ERROR")))</f>
        <v>5.9920749412510226</v>
      </c>
      <c r="AA991" s="94">
        <f>IF('Net zero activities &amp; levers'!$C$12="Off",'Activity data'!AT72*UDSOEF*NtoN2O*kgtoGg,IF('Net zero activities &amp; levers'!$C$12="PB",'Activity data'!AT72*UDSOEF*NtoN2O*kgtoGg,IF('Net zero activities &amp; levers'!$C$12="MS",'Net zero Activity data'!AT72*UDSOEF*NtoN2O*kgtoGg,"ERROR")))</f>
        <v>6.0028293292775494</v>
      </c>
      <c r="AB991" s="94">
        <f>IF('Net zero activities &amp; levers'!$C$12="Off",'Activity data'!AU72*UDSOEF*NtoN2O*kgtoGg,IF('Net zero activities &amp; levers'!$C$12="PB",'Activity data'!AU72*UDSOEF*NtoN2O*kgtoGg,IF('Net zero activities &amp; levers'!$C$12="MS",'Net zero Activity data'!AU72*UDSOEF*NtoN2O*kgtoGg,"ERROR")))</f>
        <v>6.0145782781398829</v>
      </c>
      <c r="AC991" s="94">
        <f>IF('Net zero activities &amp; levers'!$C$12="Off",'Activity data'!AV72*UDSOEF*NtoN2O*kgtoGg,IF('Net zero activities &amp; levers'!$C$12="PB",'Activity data'!AV72*UDSOEF*NtoN2O*kgtoGg,IF('Net zero activities &amp; levers'!$C$12="MS",'Net zero Activity data'!AV72*UDSOEF*NtoN2O*kgtoGg,"ERROR")))</f>
        <v>6.0272198055600503</v>
      </c>
      <c r="AD991" s="94">
        <f>IF('Net zero activities &amp; levers'!$C$12="Off",'Activity data'!AW72*UDSOEF*NtoN2O*kgtoGg,IF('Net zero activities &amp; levers'!$C$12="PB",'Activity data'!AW72*UDSOEF*NtoN2O*kgtoGg,IF('Net zero activities &amp; levers'!$C$12="MS",'Net zero Activity data'!AW72*UDSOEF*NtoN2O*kgtoGg,"ERROR")))</f>
        <v>6.0356470541361364</v>
      </c>
      <c r="AE991" s="94">
        <f>IF('Net zero activities &amp; levers'!$C$12="Off",'Activity data'!AX72*UDSOEF*NtoN2O*kgtoGg,IF('Net zero activities &amp; levers'!$C$12="PB",'Activity data'!AX72*UDSOEF*NtoN2O*kgtoGg,IF('Net zero activities &amp; levers'!$C$12="MS",'Net zero Activity data'!AX72*UDSOEF*NtoN2O*kgtoGg,"ERROR")))</f>
        <v>6.0449333931358264</v>
      </c>
      <c r="AF991" s="94">
        <f>IF('Net zero activities &amp; levers'!$C$12="Off",'Activity data'!AY72*UDSOEF*NtoN2O*kgtoGg,IF('Net zero activities &amp; levers'!$C$12="PB",'Activity data'!AY72*UDSOEF*NtoN2O*kgtoGg,IF('Net zero activities &amp; levers'!$C$12="MS",'Net zero Activity data'!AY72*UDSOEF*NtoN2O*kgtoGg,"ERROR")))</f>
        <v>6.0550466423497058</v>
      </c>
      <c r="AG991" s="94">
        <f>IF('Net zero activities &amp; levers'!$C$12="Off",'Activity data'!AZ72*UDSOEF*NtoN2O*kgtoGg,IF('Net zero activities &amp; levers'!$C$12="PB",'Activity data'!AZ72*UDSOEF*NtoN2O*kgtoGg,IF('Net zero activities &amp; levers'!$C$12="MS",'Net zero Activity data'!AZ72*UDSOEF*NtoN2O*kgtoGg,"ERROR")))</f>
        <v>6.066103009552978</v>
      </c>
      <c r="AH991" s="94">
        <f>IF('Net zero activities &amp; levers'!$C$12="Off",'Activity data'!BA72*UDSOEF*NtoN2O*kgtoGg,IF('Net zero activities &amp; levers'!$C$12="PB",'Activity data'!BA72*UDSOEF*NtoN2O*kgtoGg,IF('Net zero activities &amp; levers'!$C$12="MS",'Net zero Activity data'!BA72*UDSOEF*NtoN2O*kgtoGg,"ERROR")))</f>
        <v>6.0777469205441541</v>
      </c>
      <c r="AI991" s="94">
        <f>IF('Net zero activities &amp; levers'!$C$12="Off",'Activity data'!BB72*UDSOEF*NtoN2O*kgtoGg,IF('Net zero activities &amp; levers'!$C$12="PB",'Activity data'!BB72*UDSOEF*NtoN2O*kgtoGg,IF('Net zero activities &amp; levers'!$C$12="MS",'Net zero Activity data'!BB72*UDSOEF*NtoN2O*kgtoGg,"ERROR")))</f>
        <v>6.0851619326050326</v>
      </c>
      <c r="AJ991" s="94">
        <f>IF('Net zero activities &amp; levers'!$C$12="Off",'Activity data'!BC72*UDSOEF*NtoN2O*kgtoGg,IF('Net zero activities &amp; levers'!$C$12="PB",'Activity data'!BC72*UDSOEF*NtoN2O*kgtoGg,IF('Net zero activities &amp; levers'!$C$12="MS",'Net zero Activity data'!BC72*UDSOEF*NtoN2O*kgtoGg,"ERROR")))</f>
        <v>6.0933434576551146</v>
      </c>
      <c r="AK991" s="94">
        <f>IF('Net zero activities &amp; levers'!$C$12="Off",'Activity data'!BD72*UDSOEF*NtoN2O*kgtoGg,IF('Net zero activities &amp; levers'!$C$12="PB",'Activity data'!BD72*UDSOEF*NtoN2O*kgtoGg,IF('Net zero activities &amp; levers'!$C$12="MS",'Net zero Activity data'!BD72*UDSOEF*NtoN2O*kgtoGg,"ERROR")))</f>
        <v>6.1019857153089507</v>
      </c>
      <c r="AL991" s="94">
        <f>IF('Net zero activities &amp; levers'!$C$12="Off",'Activity data'!BE72*UDSOEF*NtoN2O*kgtoGg,IF('Net zero activities &amp; levers'!$C$12="PB",'Activity data'!BE72*UDSOEF*NtoN2O*kgtoGg,IF('Net zero activities &amp; levers'!$C$12="MS",'Net zero Activity data'!BE72*UDSOEF*NtoN2O*kgtoGg,"ERROR")))</f>
        <v>6.1112166821755771</v>
      </c>
      <c r="AM991" s="94">
        <f>IF('Net zero activities &amp; levers'!$C$12="Off",'Activity data'!BF72*UDSOEF*NtoN2O*kgtoGg,IF('Net zero activities &amp; levers'!$C$12="PB",'Activity data'!BF72*UDSOEF*NtoN2O*kgtoGg,IF('Net zero activities &amp; levers'!$C$12="MS",'Net zero Activity data'!BF72*UDSOEF*NtoN2O*kgtoGg,"ERROR")))</f>
        <v>6.120992110468829</v>
      </c>
      <c r="AN991" s="94">
        <f>IF('Net zero activities &amp; levers'!$C$12="Off",'Activity data'!BG72*UDSOEF*NtoN2O*kgtoGg,IF('Net zero activities &amp; levers'!$C$12="PB",'Activity data'!BG72*UDSOEF*NtoN2O*kgtoGg,IF('Net zero activities &amp; levers'!$C$12="MS",'Net zero Activity data'!BG72*UDSOEF*NtoN2O*kgtoGg,"ERROR")))</f>
        <v>6.1267892625359277</v>
      </c>
      <c r="AO991" s="94">
        <f>IF('Net zero activities &amp; levers'!$C$12="Off",'Activity data'!BH72*UDSOEF*NtoN2O*kgtoGg,IF('Net zero activities &amp; levers'!$C$12="PB",'Activity data'!BH72*UDSOEF*NtoN2O*kgtoGg,IF('Net zero activities &amp; levers'!$C$12="MS",'Net zero Activity data'!BH72*UDSOEF*NtoN2O*kgtoGg,"ERROR")))</f>
        <v>6.1329411649258532</v>
      </c>
      <c r="AP991" s="94">
        <f>IF('Net zero activities &amp; levers'!$C$12="Off",'Activity data'!BI72*UDSOEF*NtoN2O*kgtoGg,IF('Net zero activities &amp; levers'!$C$12="PB",'Activity data'!BI72*UDSOEF*NtoN2O*kgtoGg,IF('Net zero activities &amp; levers'!$C$12="MS",'Net zero Activity data'!BI72*UDSOEF*NtoN2O*kgtoGg,"ERROR")))</f>
        <v>6.1395716075335853</v>
      </c>
      <c r="AQ991" s="94">
        <f>IF('Net zero activities &amp; levers'!$C$12="Off",'Activity data'!BJ72*UDSOEF*NtoN2O*kgtoGg,IF('Net zero activities &amp; levers'!$C$12="PB",'Activity data'!BJ72*UDSOEF*NtoN2O*kgtoGg,IF('Net zero activities &amp; levers'!$C$12="MS",'Net zero Activity data'!BJ72*UDSOEF*NtoN2O*kgtoGg,"ERROR")))</f>
        <v>6.1467000067344459</v>
      </c>
      <c r="AR991" s="94">
        <f>IF('Net zero activities &amp; levers'!$C$12="Off",'Activity data'!BK72*UDSOEF*NtoN2O*kgtoGg,IF('Net zero activities &amp; levers'!$C$12="PB",'Activity data'!BK72*UDSOEF*NtoN2O*kgtoGg,IF('Net zero activities &amp; levers'!$C$12="MS",'Net zero Activity data'!BK72*UDSOEF*NtoN2O*kgtoGg,"ERROR")))</f>
        <v>6.1543221840503746</v>
      </c>
      <c r="AS991" s="94">
        <f>IF('Net zero activities &amp; levers'!$C$12="Off",'Activity data'!BL72*UDSOEF*NtoN2O*kgtoGg,IF('Net zero activities &amp; levers'!$C$12="PB",'Activity data'!BL72*UDSOEF*NtoN2O*kgtoGg,IF('Net zero activities &amp; levers'!$C$12="MS",'Net zero Activity data'!BL72*UDSOEF*NtoN2O*kgtoGg,"ERROR")))</f>
        <v>6.157679026638986</v>
      </c>
      <c r="AT991" s="94">
        <f>IF('Net zero activities &amp; levers'!$C$12="Off",'Activity data'!BM72*UDSOEF*NtoN2O*kgtoGg,IF('Net zero activities &amp; levers'!$C$12="PB",'Activity data'!BM72*UDSOEF*NtoN2O*kgtoGg,IF('Net zero activities &amp; levers'!$C$12="MS",'Net zero Activity data'!BM72*UDSOEF*NtoN2O*kgtoGg,"ERROR")))</f>
        <v>6.159696467057727</v>
      </c>
      <c r="AU991" s="94">
        <f>IF('Net zero activities &amp; levers'!$C$12="Off",'Activity data'!BN72*UDSOEF*NtoN2O*kgtoGg,IF('Net zero activities &amp; levers'!$C$12="PB",'Activity data'!BN72*UDSOEF*NtoN2O*kgtoGg,IF('Net zero activities &amp; levers'!$C$12="MS",'Net zero Activity data'!BN72*UDSOEF*NtoN2O*kgtoGg,"ERROR")))</f>
        <v>6.161729730064434</v>
      </c>
      <c r="AV991" s="94">
        <f>IF('Net zero activities &amp; levers'!$C$12="Off",'Activity data'!BO72*UDSOEF*NtoN2O*kgtoGg,IF('Net zero activities &amp; levers'!$C$12="PB",'Activity data'!BO72*UDSOEF*NtoN2O*kgtoGg,IF('Net zero activities &amp; levers'!$C$12="MS",'Net zero Activity data'!BO72*UDSOEF*NtoN2O*kgtoGg,"ERROR")))</f>
        <v>6.1640958550543639</v>
      </c>
      <c r="AW991" s="94">
        <f>IF('Net zero activities &amp; levers'!$C$12="Off",'Activity data'!BP72*UDSOEF*NtoN2O*kgtoGg,IF('Net zero activities &amp; levers'!$C$12="PB",'Activity data'!BP72*UDSOEF*NtoN2O*kgtoGg,IF('Net zero activities &amp; levers'!$C$12="MS",'Net zero Activity data'!BP72*UDSOEF*NtoN2O*kgtoGg,"ERROR")))</f>
        <v>6.1666500823848702</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0.66056125437728641</v>
      </c>
      <c r="T992" s="94">
        <f>IF('Net zero activities &amp; levers'!$C$12="Off",'Activity data'!AM73*UDSOEF*NtoN2O*kgtoGg,IF('Net zero activities &amp; levers'!$C$12="PB",'Activity data'!AM73*UDSOEF*NtoN2O*kgtoGg,IF('Net zero activities &amp; levers'!$C$12="MS",'Net zero Activity data'!AM73*UDSOEF*NtoN2O*kgtoGg,"ERROR")))</f>
        <v>0.66155513316867531</v>
      </c>
      <c r="U992" s="94">
        <f>IF('Net zero activities &amp; levers'!$C$12="Off",'Activity data'!AN73*UDSOEF*NtoN2O*kgtoGg,IF('Net zero activities &amp; levers'!$C$12="PB",'Activity data'!AN73*UDSOEF*NtoN2O*kgtoGg,IF('Net zero activities &amp; levers'!$C$12="MS",'Net zero Activity data'!AN73*UDSOEF*NtoN2O*kgtoGg,"ERROR")))</f>
        <v>0.66265996968150243</v>
      </c>
      <c r="V992" s="94">
        <f>IF('Net zero activities &amp; levers'!$C$12="Off",'Activity data'!AO73*UDSOEF*NtoN2O*kgtoGg,IF('Net zero activities &amp; levers'!$C$12="PB",'Activity data'!AO73*UDSOEF*NtoN2O*kgtoGg,IF('Net zero activities &amp; levers'!$C$12="MS",'Net zero Activity data'!AO73*UDSOEF*NtoN2O*kgtoGg,"ERROR")))</f>
        <v>0.66390516252908405</v>
      </c>
      <c r="W992" s="94">
        <f>IF('Net zero activities &amp; levers'!$C$12="Off",'Activity data'!AP73*UDSOEF*NtoN2O*kgtoGg,IF('Net zero activities &amp; levers'!$C$12="PB",'Activity data'!AP73*UDSOEF*NtoN2O*kgtoGg,IF('Net zero activities &amp; levers'!$C$12="MS",'Net zero Activity data'!AP73*UDSOEF*NtoN2O*kgtoGg,"ERROR")))</f>
        <v>0.66530515694645465</v>
      </c>
      <c r="X992" s="94">
        <f>IF('Net zero activities &amp; levers'!$C$12="Off",'Activity data'!AQ73*UDSOEF*NtoN2O*kgtoGg,IF('Net zero activities &amp; levers'!$C$12="PB",'Activity data'!AQ73*UDSOEF*NtoN2O*kgtoGg,IF('Net zero activities &amp; levers'!$C$12="MS",'Net zero Activity data'!AQ73*UDSOEF*NtoN2O*kgtoGg,"ERROR")))</f>
        <v>0.66685657687737987</v>
      </c>
      <c r="Y992" s="94">
        <f>IF('Net zero activities &amp; levers'!$C$12="Off",'Activity data'!AR73*UDSOEF*NtoN2O*kgtoGg,IF('Net zero activities &amp; levers'!$C$12="PB",'Activity data'!AR73*UDSOEF*NtoN2O*kgtoGg,IF('Net zero activities &amp; levers'!$C$12="MS",'Net zero Activity data'!AR73*UDSOEF*NtoN2O*kgtoGg,"ERROR")))</f>
        <v>0.66781042220106746</v>
      </c>
      <c r="Z992" s="94">
        <f>IF('Net zero activities &amp; levers'!$C$12="Off",'Activity data'!AS73*UDSOEF*NtoN2O*kgtoGg,IF('Net zero activities &amp; levers'!$C$12="PB",'Activity data'!AS73*UDSOEF*NtoN2O*kgtoGg,IF('Net zero activities &amp; levers'!$C$12="MS",'Net zero Activity data'!AS73*UDSOEF*NtoN2O*kgtoGg,"ERROR")))</f>
        <v>0.66889249092767522</v>
      </c>
      <c r="AA992" s="94">
        <f>IF('Net zero activities &amp; levers'!$C$12="Off",'Activity data'!AT73*UDSOEF*NtoN2O*kgtoGg,IF('Net zero activities &amp; levers'!$C$12="PB",'Activity data'!AT73*UDSOEF*NtoN2O*kgtoGg,IF('Net zero activities &amp; levers'!$C$12="MS",'Net zero Activity data'!AT73*UDSOEF*NtoN2O*kgtoGg,"ERROR")))</f>
        <v>0.6700929981753303</v>
      </c>
      <c r="AB992" s="94">
        <f>IF('Net zero activities &amp; levers'!$C$12="Off",'Activity data'!AU73*UDSOEF*NtoN2O*kgtoGg,IF('Net zero activities &amp; levers'!$C$12="PB",'Activity data'!AU73*UDSOEF*NtoN2O*kgtoGg,IF('Net zero activities &amp; levers'!$C$12="MS",'Net zero Activity data'!AU73*UDSOEF*NtoN2O*kgtoGg,"ERROR")))</f>
        <v>0.67140452777857451</v>
      </c>
      <c r="AC992" s="94">
        <f>IF('Net zero activities &amp; levers'!$C$12="Off",'Activity data'!AV73*UDSOEF*NtoN2O*kgtoGg,IF('Net zero activities &amp; levers'!$C$12="PB",'Activity data'!AV73*UDSOEF*NtoN2O*kgtoGg,IF('Net zero activities &amp; levers'!$C$12="MS",'Net zero Activity data'!AV73*UDSOEF*NtoN2O*kgtoGg,"ERROR")))</f>
        <v>0.67281569550396358</v>
      </c>
      <c r="AD992" s="94">
        <f>IF('Net zero activities &amp; levers'!$C$12="Off",'Activity data'!AW73*UDSOEF*NtoN2O*kgtoGg,IF('Net zero activities &amp; levers'!$C$12="PB",'Activity data'!AW73*UDSOEF*NtoN2O*kgtoGg,IF('Net zero activities &amp; levers'!$C$12="MS",'Net zero Activity data'!AW73*UDSOEF*NtoN2O*kgtoGg,"ERROR")))</f>
        <v>0.67375642527570245</v>
      </c>
      <c r="AE992" s="94">
        <f>IF('Net zero activities &amp; levers'!$C$12="Off",'Activity data'!AX73*UDSOEF*NtoN2O*kgtoGg,IF('Net zero activities &amp; levers'!$C$12="PB",'Activity data'!AX73*UDSOEF*NtoN2O*kgtoGg,IF('Net zero activities &amp; levers'!$C$12="MS",'Net zero Activity data'!AX73*UDSOEF*NtoN2O*kgtoGg,"ERROR")))</f>
        <v>0.67479305490500496</v>
      </c>
      <c r="AF992" s="94">
        <f>IF('Net zero activities &amp; levers'!$C$12="Off",'Activity data'!AY73*UDSOEF*NtoN2O*kgtoGg,IF('Net zero activities &amp; levers'!$C$12="PB",'Activity data'!AY73*UDSOEF*NtoN2O*kgtoGg,IF('Net zero activities &amp; levers'!$C$12="MS",'Net zero Activity data'!AY73*UDSOEF*NtoN2O*kgtoGg,"ERROR")))</f>
        <v>0.67592199213031812</v>
      </c>
      <c r="AG992" s="94">
        <f>IF('Net zero activities &amp; levers'!$C$12="Off",'Activity data'!AZ73*UDSOEF*NtoN2O*kgtoGg,IF('Net zero activities &amp; levers'!$C$12="PB",'Activity data'!AZ73*UDSOEF*NtoN2O*kgtoGg,IF('Net zero activities &amp; levers'!$C$12="MS",'Net zero Activity data'!AZ73*UDSOEF*NtoN2O*kgtoGg,"ERROR")))</f>
        <v>0.67715620917061159</v>
      </c>
      <c r="AH992" s="94">
        <f>IF('Net zero activities &amp; levers'!$C$12="Off",'Activity data'!BA73*UDSOEF*NtoN2O*kgtoGg,IF('Net zero activities &amp; levers'!$C$12="PB",'Activity data'!BA73*UDSOEF*NtoN2O*kgtoGg,IF('Net zero activities &amp; levers'!$C$12="MS",'Net zero Activity data'!BA73*UDSOEF*NtoN2O*kgtoGg,"ERROR")))</f>
        <v>0.67845601344599038</v>
      </c>
      <c r="AI992" s="94">
        <f>IF('Net zero activities &amp; levers'!$C$12="Off",'Activity data'!BB73*UDSOEF*NtoN2O*kgtoGg,IF('Net zero activities &amp; levers'!$C$12="PB",'Activity data'!BB73*UDSOEF*NtoN2O*kgtoGg,IF('Net zero activities &amp; levers'!$C$12="MS",'Net zero Activity data'!BB73*UDSOEF*NtoN2O*kgtoGg,"ERROR")))</f>
        <v>0.67928374773441114</v>
      </c>
      <c r="AJ992" s="94">
        <f>IF('Net zero activities &amp; levers'!$C$12="Off",'Activity data'!BC73*UDSOEF*NtoN2O*kgtoGg,IF('Net zero activities &amp; levers'!$C$12="PB",'Activity data'!BC73*UDSOEF*NtoN2O*kgtoGg,IF('Net zero activities &amp; levers'!$C$12="MS",'Net zero Activity data'!BC73*UDSOEF*NtoN2O*kgtoGg,"ERROR")))</f>
        <v>0.68019704750519028</v>
      </c>
      <c r="AK992" s="94">
        <f>IF('Net zero activities &amp; levers'!$C$12="Off",'Activity data'!BD73*UDSOEF*NtoN2O*kgtoGg,IF('Net zero activities &amp; levers'!$C$12="PB",'Activity data'!BD73*UDSOEF*NtoN2O*kgtoGg,IF('Net zero activities &amp; levers'!$C$12="MS",'Net zero Activity data'!BD73*UDSOEF*NtoN2O*kgtoGg,"ERROR")))</f>
        <v>0.68116177863856064</v>
      </c>
      <c r="AL992" s="94">
        <f>IF('Net zero activities &amp; levers'!$C$12="Off",'Activity data'!BE73*UDSOEF*NtoN2O*kgtoGg,IF('Net zero activities &amp; levers'!$C$12="PB",'Activity data'!BE73*UDSOEF*NtoN2O*kgtoGg,IF('Net zero activities &amp; levers'!$C$12="MS",'Net zero Activity data'!BE73*UDSOEF*NtoN2O*kgtoGg,"ERROR")))</f>
        <v>0.68219222710284488</v>
      </c>
      <c r="AM992" s="94">
        <f>IF('Net zero activities &amp; levers'!$C$12="Off",'Activity data'!BF73*UDSOEF*NtoN2O*kgtoGg,IF('Net zero activities &amp; levers'!$C$12="PB",'Activity data'!BF73*UDSOEF*NtoN2O*kgtoGg,IF('Net zero activities &amp; levers'!$C$12="MS",'Net zero Activity data'!BF73*UDSOEF*NtoN2O*kgtoGg,"ERROR")))</f>
        <v>0.68328345353860653</v>
      </c>
      <c r="AN992" s="94">
        <f>IF('Net zero activities &amp; levers'!$C$12="Off",'Activity data'!BG73*UDSOEF*NtoN2O*kgtoGg,IF('Net zero activities &amp; levers'!$C$12="PB",'Activity data'!BG73*UDSOEF*NtoN2O*kgtoGg,IF('Net zero activities &amp; levers'!$C$12="MS",'Net zero Activity data'!BG73*UDSOEF*NtoN2O*kgtoGg,"ERROR")))</f>
        <v>0.68393058688130781</v>
      </c>
      <c r="AO992" s="94">
        <f>IF('Net zero activities &amp; levers'!$C$12="Off",'Activity data'!BH73*UDSOEF*NtoN2O*kgtoGg,IF('Net zero activities &amp; levers'!$C$12="PB",'Activity data'!BH73*UDSOEF*NtoN2O*kgtoGg,IF('Net zero activities &amp; levers'!$C$12="MS",'Net zero Activity data'!BH73*UDSOEF*NtoN2O*kgtoGg,"ERROR")))</f>
        <v>0.68461732083471893</v>
      </c>
      <c r="AP992" s="94">
        <f>IF('Net zero activities &amp; levers'!$C$12="Off",'Activity data'!BI73*UDSOEF*NtoN2O*kgtoGg,IF('Net zero activities &amp; levers'!$C$12="PB",'Activity data'!BI73*UDSOEF*NtoN2O*kgtoGg,IF('Net zero activities &amp; levers'!$C$12="MS",'Net zero Activity data'!BI73*UDSOEF*NtoN2O*kgtoGg,"ERROR")))</f>
        <v>0.68535747400625313</v>
      </c>
      <c r="AQ992" s="94">
        <f>IF('Net zero activities &amp; levers'!$C$12="Off",'Activity data'!BJ73*UDSOEF*NtoN2O*kgtoGg,IF('Net zero activities &amp; levers'!$C$12="PB",'Activity data'!BJ73*UDSOEF*NtoN2O*kgtoGg,IF('Net zero activities &amp; levers'!$C$12="MS",'Net zero Activity data'!BJ73*UDSOEF*NtoN2O*kgtoGg,"ERROR")))</f>
        <v>0.68615321383670258</v>
      </c>
      <c r="AR992" s="94">
        <f>IF('Net zero activities &amp; levers'!$C$12="Off",'Activity data'!BK73*UDSOEF*NtoN2O*kgtoGg,IF('Net zero activities &amp; levers'!$C$12="PB",'Activity data'!BK73*UDSOEF*NtoN2O*kgtoGg,IF('Net zero activities &amp; levers'!$C$12="MS",'Net zero Activity data'!BK73*UDSOEF*NtoN2O*kgtoGg,"ERROR")))</f>
        <v>0.68700407388453755</v>
      </c>
      <c r="AS992" s="94">
        <f>IF('Net zero activities &amp; levers'!$C$12="Off",'Activity data'!BL73*UDSOEF*NtoN2O*kgtoGg,IF('Net zero activities &amp; levers'!$C$12="PB",'Activity data'!BL73*UDSOEF*NtoN2O*kgtoGg,IF('Net zero activities &amp; levers'!$C$12="MS",'Net zero Activity data'!BL73*UDSOEF*NtoN2O*kgtoGg,"ERROR")))</f>
        <v>0.68737879663463075</v>
      </c>
      <c r="AT992" s="94">
        <f>IF('Net zero activities &amp; levers'!$C$12="Off",'Activity data'!BM73*UDSOEF*NtoN2O*kgtoGg,IF('Net zero activities &amp; levers'!$C$12="PB",'Activity data'!BM73*UDSOEF*NtoN2O*kgtoGg,IF('Net zero activities &amp; levers'!$C$12="MS",'Net zero Activity data'!BM73*UDSOEF*NtoN2O*kgtoGg,"ERROR")))</f>
        <v>0.68760400255415266</v>
      </c>
      <c r="AU992" s="94">
        <f>IF('Net zero activities &amp; levers'!$C$12="Off",'Activity data'!BN73*UDSOEF*NtoN2O*kgtoGg,IF('Net zero activities &amp; levers'!$C$12="PB",'Activity data'!BN73*UDSOEF*NtoN2O*kgtoGg,IF('Net zero activities &amp; levers'!$C$12="MS",'Net zero Activity data'!BN73*UDSOEF*NtoN2O*kgtoGg,"ERROR")))</f>
        <v>0.68783097474168386</v>
      </c>
      <c r="AV992" s="94">
        <f>IF('Net zero activities &amp; levers'!$C$12="Off",'Activity data'!BO73*UDSOEF*NtoN2O*kgtoGg,IF('Net zero activities &amp; levers'!$C$12="PB",'Activity data'!BO73*UDSOEF*NtoN2O*kgtoGg,IF('Net zero activities &amp; levers'!$C$12="MS",'Net zero Activity data'!BO73*UDSOEF*NtoN2O*kgtoGg,"ERROR")))</f>
        <v>0.68809510415493047</v>
      </c>
      <c r="AW992" s="94">
        <f>IF('Net zero activities &amp; levers'!$C$12="Off",'Activity data'!BP73*UDSOEF*NtoN2O*kgtoGg,IF('Net zero activities &amp; levers'!$C$12="PB",'Activity data'!BP73*UDSOEF*NtoN2O*kgtoGg,IF('Net zero activities &amp; levers'!$C$12="MS",'Net zero Activity data'!BP73*UDSOEF*NtoN2O*kgtoGg,"ERROR")))</f>
        <v>0.68838023134346649</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0.71892745361392774</v>
      </c>
      <c r="M993" s="22">
        <f t="shared" si="348"/>
        <v>0.72149880168720604</v>
      </c>
      <c r="N993" s="22">
        <f t="shared" si="348"/>
        <v>0.72463138273575967</v>
      </c>
      <c r="O993" s="22">
        <f t="shared" si="348"/>
        <v>0.72832072886952293</v>
      </c>
      <c r="P993" s="22">
        <f t="shared" si="348"/>
        <v>0.7325443847928953</v>
      </c>
      <c r="Q993" s="22">
        <f t="shared" si="348"/>
        <v>0.73708994755228407</v>
      </c>
      <c r="R993" s="22">
        <f t="shared" si="348"/>
        <v>0.74193942345928476</v>
      </c>
      <c r="S993" s="22">
        <f t="shared" si="348"/>
        <v>0.74633734853094358</v>
      </c>
      <c r="T993" s="22">
        <f t="shared" si="348"/>
        <v>0.74848556371205566</v>
      </c>
      <c r="U993" s="22">
        <f t="shared" si="348"/>
        <v>0.75076190805371101</v>
      </c>
      <c r="V993" s="22">
        <f t="shared" si="348"/>
        <v>0.75322031823695168</v>
      </c>
      <c r="W993" s="22">
        <f t="shared" si="348"/>
        <v>0.75588827720991336</v>
      </c>
      <c r="X993" s="22">
        <f t="shared" si="348"/>
        <v>0.75876236870095803</v>
      </c>
      <c r="Y993" s="22">
        <f t="shared" si="348"/>
        <v>0.76057750755175979</v>
      </c>
      <c r="Z993" s="22">
        <f t="shared" si="348"/>
        <v>0.76256893469792841</v>
      </c>
      <c r="AA993" s="22">
        <f t="shared" ref="L993:AW996" si="349">AA1490</f>
        <v>0.76472161645068537</v>
      </c>
      <c r="AB993" s="22">
        <f t="shared" si="349"/>
        <v>0.76702441224252838</v>
      </c>
      <c r="AC993" s="22">
        <f t="shared" si="349"/>
        <v>0.76945943028667785</v>
      </c>
      <c r="AD993" s="22">
        <f t="shared" si="349"/>
        <v>0.77107378315188402</v>
      </c>
      <c r="AE993" s="22">
        <f t="shared" si="349"/>
        <v>0.77282011789414362</v>
      </c>
      <c r="AF993" s="22">
        <f t="shared" si="349"/>
        <v>0.77469321171184602</v>
      </c>
      <c r="AG993" s="22">
        <f t="shared" si="349"/>
        <v>0.77671532761727669</v>
      </c>
      <c r="AH993" s="22">
        <f t="shared" si="349"/>
        <v>0.7788210206030366</v>
      </c>
      <c r="AI993" s="22">
        <f t="shared" si="349"/>
        <v>0.78012007445417286</v>
      </c>
      <c r="AJ993" s="22">
        <f t="shared" si="349"/>
        <v>0.78154048678471755</v>
      </c>
      <c r="AK993" s="22">
        <f t="shared" si="349"/>
        <v>0.78302621249505588</v>
      </c>
      <c r="AL993" s="22">
        <f t="shared" si="349"/>
        <v>0.78460135095244909</v>
      </c>
      <c r="AM993" s="22">
        <f t="shared" si="349"/>
        <v>0.78625814401475724</v>
      </c>
      <c r="AN993" s="22">
        <f t="shared" si="349"/>
        <v>0.78716789436809509</v>
      </c>
      <c r="AO993" s="22">
        <f t="shared" si="349"/>
        <v>0.78812813928061254</v>
      </c>
      <c r="AP993" s="22">
        <f t="shared" si="349"/>
        <v>0.78916187244350566</v>
      </c>
      <c r="AQ993" s="22">
        <f t="shared" si="349"/>
        <v>0.79027285917388934</v>
      </c>
      <c r="AR993" s="22">
        <f t="shared" si="349"/>
        <v>0.79146051173197585</v>
      </c>
      <c r="AS993" s="22">
        <f t="shared" si="349"/>
        <v>0.79185996933613323</v>
      </c>
      <c r="AT993" s="22">
        <f t="shared" si="349"/>
        <v>0.79200653567078572</v>
      </c>
      <c r="AU993" s="22">
        <f t="shared" si="349"/>
        <v>0.79214738449234956</v>
      </c>
      <c r="AV993" s="22">
        <f t="shared" si="349"/>
        <v>0.79234027414554964</v>
      </c>
      <c r="AW993" s="22">
        <f t="shared" si="349"/>
        <v>0.79255917569292156</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1.1867254191644501</v>
      </c>
      <c r="L994" s="22">
        <f t="shared" si="349"/>
        <v>1.1898103324282718</v>
      </c>
      <c r="M994" s="22">
        <f t="shared" si="349"/>
        <v>1.1940658612587216</v>
      </c>
      <c r="N994" s="22">
        <f t="shared" si="349"/>
        <v>1.1992502192631385</v>
      </c>
      <c r="O994" s="22">
        <f t="shared" si="349"/>
        <v>1.2053560121742171</v>
      </c>
      <c r="P994" s="22">
        <f t="shared" si="349"/>
        <v>1.212346076933865</v>
      </c>
      <c r="Q994" s="22">
        <f t="shared" si="349"/>
        <v>1.2198688909683482</v>
      </c>
      <c r="R994" s="22">
        <f t="shared" si="349"/>
        <v>1.2278946750888551</v>
      </c>
      <c r="S994" s="22">
        <f t="shared" si="349"/>
        <v>1.2351731517490538</v>
      </c>
      <c r="T994" s="22">
        <f t="shared" si="349"/>
        <v>1.2387284042379079</v>
      </c>
      <c r="U994" s="22">
        <f t="shared" si="349"/>
        <v>1.2424957078848218</v>
      </c>
      <c r="V994" s="22">
        <f t="shared" si="349"/>
        <v>1.2465643268013245</v>
      </c>
      <c r="W994" s="22">
        <f t="shared" si="349"/>
        <v>1.2509797447083293</v>
      </c>
      <c r="X994" s="22">
        <f t="shared" si="349"/>
        <v>1.2557363077456696</v>
      </c>
      <c r="Y994" s="22">
        <f t="shared" si="349"/>
        <v>1.2587403256735139</v>
      </c>
      <c r="Z994" s="22">
        <f t="shared" si="349"/>
        <v>1.2620360971493132</v>
      </c>
      <c r="AA994" s="22">
        <f t="shared" si="349"/>
        <v>1.2655987417235119</v>
      </c>
      <c r="AB994" s="22">
        <f t="shared" si="349"/>
        <v>1.2694098219831875</v>
      </c>
      <c r="AC994" s="22">
        <f t="shared" si="349"/>
        <v>1.2734397273846501</v>
      </c>
      <c r="AD994" s="22">
        <f t="shared" si="349"/>
        <v>1.2761114485848239</v>
      </c>
      <c r="AE994" s="22">
        <f t="shared" si="349"/>
        <v>1.2790015971106234</v>
      </c>
      <c r="AF994" s="22">
        <f t="shared" si="349"/>
        <v>1.282101529331471</v>
      </c>
      <c r="AG994" s="22">
        <f t="shared" si="349"/>
        <v>1.2854480900804797</v>
      </c>
      <c r="AH994" s="22">
        <f t="shared" si="349"/>
        <v>1.2889329691997629</v>
      </c>
      <c r="AI994" s="22">
        <f t="shared" si="349"/>
        <v>1.2910828769362013</v>
      </c>
      <c r="AJ994" s="22">
        <f t="shared" si="349"/>
        <v>1.2934336304909519</v>
      </c>
      <c r="AK994" s="22">
        <f t="shared" si="349"/>
        <v>1.2958924763625748</v>
      </c>
      <c r="AL994" s="22">
        <f t="shared" si="349"/>
        <v>1.2984992985143662</v>
      </c>
      <c r="AM994" s="22">
        <f t="shared" si="349"/>
        <v>1.3012412573786718</v>
      </c>
      <c r="AN994" s="22">
        <f t="shared" si="349"/>
        <v>1.3027468757340293</v>
      </c>
      <c r="AO994" s="22">
        <f t="shared" si="349"/>
        <v>1.3043360615591526</v>
      </c>
      <c r="AP994" s="22">
        <f t="shared" si="349"/>
        <v>1.3060468689459077</v>
      </c>
      <c r="AQ994" s="22">
        <f t="shared" si="349"/>
        <v>1.3078855294176372</v>
      </c>
      <c r="AR994" s="22">
        <f t="shared" si="349"/>
        <v>1.3098510702769313</v>
      </c>
      <c r="AS994" s="22">
        <f t="shared" si="349"/>
        <v>1.3105121644977793</v>
      </c>
      <c r="AT994" s="22">
        <f t="shared" si="349"/>
        <v>1.3107547288044825</v>
      </c>
      <c r="AU994" s="22">
        <f t="shared" si="349"/>
        <v>1.3109878307431619</v>
      </c>
      <c r="AV994" s="22">
        <f t="shared" si="349"/>
        <v>1.3113070592011131</v>
      </c>
      <c r="AW994" s="22">
        <f t="shared" si="349"/>
        <v>1.311669336815549</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0.19240499933397137</v>
      </c>
      <c r="M995" s="22">
        <f t="shared" si="349"/>
        <v>0.19381280191845887</v>
      </c>
      <c r="N995" s="22">
        <f t="shared" si="349"/>
        <v>0.19411375969056666</v>
      </c>
      <c r="O995" s="22">
        <f t="shared" si="349"/>
        <v>0.19368291106027902</v>
      </c>
      <c r="P995" s="22">
        <f t="shared" si="349"/>
        <v>0.19253602379697465</v>
      </c>
      <c r="Q995" s="22">
        <f t="shared" si="349"/>
        <v>0.19190012409058904</v>
      </c>
      <c r="R995" s="22">
        <f t="shared" si="349"/>
        <v>0.19132863754616411</v>
      </c>
      <c r="S995" s="22">
        <f t="shared" si="349"/>
        <v>0.1803905766291535</v>
      </c>
      <c r="T995" s="22">
        <f t="shared" si="349"/>
        <v>0.1826245756693145</v>
      </c>
      <c r="U995" s="22">
        <f t="shared" si="349"/>
        <v>0.18356080495030164</v>
      </c>
      <c r="V995" s="22">
        <f t="shared" si="349"/>
        <v>0.18415696617811583</v>
      </c>
      <c r="W995" s="22">
        <f t="shared" si="349"/>
        <v>0.18496727658485598</v>
      </c>
      <c r="X995" s="22">
        <f t="shared" si="349"/>
        <v>0.18608902587161008</v>
      </c>
      <c r="Y995" s="22">
        <f t="shared" si="349"/>
        <v>0.18752321495946164</v>
      </c>
      <c r="Z995" s="22">
        <f t="shared" si="349"/>
        <v>0.18921252332374269</v>
      </c>
      <c r="AA995" s="22">
        <f t="shared" si="349"/>
        <v>0.19105962763803044</v>
      </c>
      <c r="AB995" s="22">
        <f t="shared" si="349"/>
        <v>0.19301005313077035</v>
      </c>
      <c r="AC995" s="22">
        <f t="shared" si="349"/>
        <v>0.19490714617679963</v>
      </c>
      <c r="AD995" s="22">
        <f t="shared" si="349"/>
        <v>0.19752032513537773</v>
      </c>
      <c r="AE995" s="22">
        <f t="shared" si="349"/>
        <v>0.2003055493027025</v>
      </c>
      <c r="AF995" s="22">
        <f t="shared" si="349"/>
        <v>0.20326218406801491</v>
      </c>
      <c r="AG995" s="22">
        <f t="shared" si="349"/>
        <v>0.20675702349841499</v>
      </c>
      <c r="AH995" s="22">
        <f t="shared" si="349"/>
        <v>0.20995711479118087</v>
      </c>
      <c r="AI995" s="22">
        <f t="shared" si="349"/>
        <v>0.2135856312321594</v>
      </c>
      <c r="AJ995" s="22">
        <f t="shared" si="349"/>
        <v>0.21759462167006366</v>
      </c>
      <c r="AK995" s="22">
        <f t="shared" si="349"/>
        <v>0.22127443936743332</v>
      </c>
      <c r="AL995" s="22">
        <f t="shared" si="349"/>
        <v>0.22499730595265302</v>
      </c>
      <c r="AM995" s="22">
        <f t="shared" si="349"/>
        <v>0.22870049395333916</v>
      </c>
      <c r="AN995" s="22">
        <f t="shared" si="349"/>
        <v>0.23295846114487964</v>
      </c>
      <c r="AO995" s="22">
        <f t="shared" si="349"/>
        <v>0.2368924419602069</v>
      </c>
      <c r="AP995" s="22">
        <f t="shared" si="349"/>
        <v>0.24084858832616518</v>
      </c>
      <c r="AQ995" s="22">
        <f t="shared" si="349"/>
        <v>0.24491124539364534</v>
      </c>
      <c r="AR995" s="22">
        <f t="shared" si="349"/>
        <v>0.24910372048669324</v>
      </c>
      <c r="AS995" s="22">
        <f t="shared" si="349"/>
        <v>0.25354274140944594</v>
      </c>
      <c r="AT995" s="22">
        <f t="shared" si="349"/>
        <v>0.25377721875718207</v>
      </c>
      <c r="AU995" s="22">
        <f t="shared" si="349"/>
        <v>0.25315017599548001</v>
      </c>
      <c r="AV995" s="22">
        <f t="shared" si="349"/>
        <v>0.25246344217753508</v>
      </c>
      <c r="AW995" s="22">
        <f t="shared" si="349"/>
        <v>0.25139447750270916</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0.66042852152238107</v>
      </c>
      <c r="U1013" s="22">
        <f t="shared" si="353"/>
        <v>0.66025684169352206</v>
      </c>
      <c r="V1013" s="22">
        <f t="shared" si="353"/>
        <v>0.66014868305049579</v>
      </c>
      <c r="W1013" s="22">
        <f t="shared" si="353"/>
        <v>0.66005681257994508</v>
      </c>
      <c r="X1013" s="22">
        <f t="shared" si="353"/>
        <v>0.65995424038936434</v>
      </c>
      <c r="Y1013" s="22">
        <f t="shared" si="353"/>
        <v>0.65983631780454621</v>
      </c>
      <c r="Z1013" s="22">
        <f t="shared" si="353"/>
        <v>0.65971241712512252</v>
      </c>
      <c r="AA1013" s="22">
        <f t="shared" si="353"/>
        <v>0.65957642528021465</v>
      </c>
      <c r="AB1013" s="22">
        <f t="shared" si="353"/>
        <v>0.6594332298362966</v>
      </c>
      <c r="AC1013" s="22">
        <f t="shared" si="353"/>
        <v>0.6592855766116591</v>
      </c>
      <c r="AD1013" s="22">
        <f t="shared" si="353"/>
        <v>0.65914087042240432</v>
      </c>
      <c r="AE1013" s="22">
        <f t="shared" si="353"/>
        <v>0.65897121694283256</v>
      </c>
      <c r="AF1013" s="22">
        <f t="shared" si="353"/>
        <v>0.65879502534324397</v>
      </c>
      <c r="AG1013" s="22">
        <f t="shared" si="353"/>
        <v>0.65861262120280506</v>
      </c>
      <c r="AH1013" s="22">
        <f t="shared" si="353"/>
        <v>0.65840825367148614</v>
      </c>
      <c r="AI1013" s="22">
        <f t="shared" si="353"/>
        <v>0.65821887148453184</v>
      </c>
      <c r="AJ1013" s="22">
        <f t="shared" si="353"/>
        <v>0.65802043215920403</v>
      </c>
      <c r="AK1013" s="22">
        <f t="shared" si="353"/>
        <v>0.65780869550268894</v>
      </c>
      <c r="AL1013" s="22">
        <f t="shared" si="353"/>
        <v>0.65761330442639243</v>
      </c>
      <c r="AM1013" s="22">
        <f t="shared" si="353"/>
        <v>0.65741856191244097</v>
      </c>
      <c r="AN1013" s="22">
        <f t="shared" si="353"/>
        <v>0.65722693960157652</v>
      </c>
      <c r="AO1013" s="22">
        <f t="shared" si="353"/>
        <v>0.65702305130032002</v>
      </c>
      <c r="AP1013" s="22">
        <f t="shared" si="353"/>
        <v>0.65683441997115699</v>
      </c>
      <c r="AQ1013" s="22">
        <f t="shared" si="353"/>
        <v>0.65664742649301167</v>
      </c>
      <c r="AR1013" s="22">
        <f t="shared" si="353"/>
        <v>0.65645895538166232</v>
      </c>
      <c r="AS1013" s="22">
        <f t="shared" si="353"/>
        <v>0.65626829690139621</v>
      </c>
      <c r="AT1013" s="22">
        <f t="shared" si="353"/>
        <v>0.65607856000431986</v>
      </c>
      <c r="AU1013" s="22">
        <f t="shared" si="353"/>
        <v>0.65603772924812798</v>
      </c>
      <c r="AV1013" s="22">
        <f t="shared" si="353"/>
        <v>0.65602713275569724</v>
      </c>
      <c r="AW1013" s="22">
        <f t="shared" si="353"/>
        <v>0.65601871872641282</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8.7176564840954294E-3</v>
      </c>
      <c r="U1014" s="94">
        <f>IF('Net zero activities &amp; levers'!$C$12="Off",'Activity data'!AN48*ttokg*FracGASM*MSVolatEF*NtoN2O*kgtoGg,'Net zero Activity data'!AN48*ttokg*FracGASM*MSVolatEF*NtoN2O*kgtoGg)</f>
        <v>8.7153903103544955E-3</v>
      </c>
      <c r="V1014" s="94">
        <f>IF('Net zero activities &amp; levers'!$C$12="Off",'Activity data'!AO48*ttokg*FracGASM*MSVolatEF*NtoN2O*kgtoGg,'Net zero Activity data'!AO48*ttokg*FracGASM*MSVolatEF*NtoN2O*kgtoGg)</f>
        <v>8.7139626162665452E-3</v>
      </c>
      <c r="W1014" s="94">
        <f>IF('Net zero activities &amp; levers'!$C$12="Off",'Activity data'!AP48*ttokg*FracGASM*MSVolatEF*NtoN2O*kgtoGg,'Net zero Activity data'!AP48*ttokg*FracGASM*MSVolatEF*NtoN2O*kgtoGg)</f>
        <v>8.7127499260552799E-3</v>
      </c>
      <c r="X1014" s="94">
        <f>IF('Net zero activities &amp; levers'!$C$12="Off",'Activity data'!AQ48*ttokg*FracGASM*MSVolatEF*NtoN2O*kgtoGg,'Net zero Activity data'!AQ48*ttokg*FracGASM*MSVolatEF*NtoN2O*kgtoGg)</f>
        <v>8.7113959731396108E-3</v>
      </c>
      <c r="Y1014" s="94">
        <f>IF('Net zero activities &amp; levers'!$C$12="Off",'Activity data'!AR48*ttokg*FracGASM*MSVolatEF*NtoN2O*kgtoGg,'Net zero Activity data'!AR48*ttokg*FracGASM*MSVolatEF*NtoN2O*kgtoGg)</f>
        <v>8.7098393950200102E-3</v>
      </c>
      <c r="Z1014" s="94">
        <f>IF('Net zero activities &amp; levers'!$C$12="Off",'Activity data'!AS48*ttokg*FracGASM*MSVolatEF*NtoN2O*kgtoGg,'Net zero Activity data'!AS48*ttokg*FracGASM*MSVolatEF*NtoN2O*kgtoGg)</f>
        <v>8.7082039060516168E-3</v>
      </c>
      <c r="AA1014" s="94">
        <f>IF('Net zero activities &amp; levers'!$C$12="Off",'Activity data'!AT48*ttokg*FracGASM*MSVolatEF*NtoN2O*kgtoGg,'Net zero Activity data'!AT48*ttokg*FracGASM*MSVolatEF*NtoN2O*kgtoGg)</f>
        <v>8.7064088136988328E-3</v>
      </c>
      <c r="AB1014" s="94">
        <f>IF('Net zero activities &amp; levers'!$C$12="Off",'Activity data'!AU48*ttokg*FracGASM*MSVolatEF*NtoN2O*kgtoGg,'Net zero Activity data'!AU48*ttokg*FracGASM*MSVolatEF*NtoN2O*kgtoGg)</f>
        <v>8.7045186338391197E-3</v>
      </c>
      <c r="AC1014" s="94">
        <f>IF('Net zero activities &amp; levers'!$C$12="Off",'Activity data'!AV48*ttokg*FracGASM*MSVolatEF*NtoN2O*kgtoGg,'Net zero Activity data'!AV48*ttokg*FracGASM*MSVolatEF*NtoN2O*kgtoGg)</f>
        <v>8.7025696112738998E-3</v>
      </c>
      <c r="AD1014" s="94">
        <f>IF('Net zero activities &amp; levers'!$C$12="Off",'Activity data'!AW48*ttokg*FracGASM*MSVolatEF*NtoN2O*kgtoGg,'Net zero Activity data'!AW48*ttokg*FracGASM*MSVolatEF*NtoN2O*kgtoGg)</f>
        <v>8.7006594895757388E-3</v>
      </c>
      <c r="AE1014" s="94">
        <f>IF('Net zero activities &amp; levers'!$C$12="Off",'Activity data'!AX48*ttokg*FracGASM*MSVolatEF*NtoN2O*kgtoGg,'Net zero Activity data'!AX48*ttokg*FracGASM*MSVolatEF*NtoN2O*kgtoGg)</f>
        <v>8.6984200636453912E-3</v>
      </c>
      <c r="AF1014" s="94">
        <f>IF('Net zero activities &amp; levers'!$C$12="Off",'Activity data'!AY48*ttokg*FracGASM*MSVolatEF*NtoN2O*kgtoGg,'Net zero Activity data'!AY48*ttokg*FracGASM*MSVolatEF*NtoN2O*kgtoGg)</f>
        <v>8.6960943345308194E-3</v>
      </c>
      <c r="AG1014" s="94">
        <f>IF('Net zero activities &amp; levers'!$C$12="Off",'Activity data'!AZ48*ttokg*FracGASM*MSVolatEF*NtoN2O*kgtoGg,'Net zero Activity data'!AZ48*ttokg*FracGASM*MSVolatEF*NtoN2O*kgtoGg)</f>
        <v>8.6936865998770273E-3</v>
      </c>
      <c r="AH1014" s="94">
        <f>IF('Net zero activities &amp; levers'!$C$12="Off",'Activity data'!BA48*ttokg*FracGASM*MSVolatEF*NtoN2O*kgtoGg,'Net zero Activity data'!BA48*ttokg*FracGASM*MSVolatEF*NtoN2O*kgtoGg)</f>
        <v>8.6909889484636203E-3</v>
      </c>
      <c r="AI1014" s="94">
        <f>IF('Net zero activities &amp; levers'!$C$12="Off",'Activity data'!BB48*ttokg*FracGASM*MSVolatEF*NtoN2O*kgtoGg,'Net zero Activity data'!BB48*ttokg*FracGASM*MSVolatEF*NtoN2O*kgtoGg)</f>
        <v>8.6884891035958235E-3</v>
      </c>
      <c r="AJ1014" s="94">
        <f>IF('Net zero activities &amp; levers'!$C$12="Off",'Activity data'!BC48*ttokg*FracGASM*MSVolatEF*NtoN2O*kgtoGg,'Net zero Activity data'!BC48*ttokg*FracGASM*MSVolatEF*NtoN2O*kgtoGg)</f>
        <v>8.6858697045014942E-3</v>
      </c>
      <c r="AK1014" s="94">
        <f>IF('Net zero activities &amp; levers'!$C$12="Off",'Activity data'!BD48*ttokg*FracGASM*MSVolatEF*NtoN2O*kgtoGg,'Net zero Activity data'!BD48*ttokg*FracGASM*MSVolatEF*NtoN2O*kgtoGg)</f>
        <v>8.6830747806354996E-3</v>
      </c>
      <c r="AL1014" s="94">
        <f>IF('Net zero activities &amp; levers'!$C$12="Off",'Activity data'!BE48*ttokg*FracGASM*MSVolatEF*NtoN2O*kgtoGg,'Net zero Activity data'!BE48*ttokg*FracGASM*MSVolatEF*NtoN2O*kgtoGg)</f>
        <v>8.6804956184283813E-3</v>
      </c>
      <c r="AM1014" s="94">
        <f>IF('Net zero activities &amp; levers'!$C$12="Off",'Activity data'!BF48*ttokg*FracGASM*MSVolatEF*NtoN2O*kgtoGg,'Net zero Activity data'!BF48*ttokg*FracGASM*MSVolatEF*NtoN2O*kgtoGg)</f>
        <v>8.6779250172442229E-3</v>
      </c>
      <c r="AN1014" s="94">
        <f>IF('Net zero activities &amp; levers'!$C$12="Off",'Activity data'!BG48*ttokg*FracGASM*MSVolatEF*NtoN2O*kgtoGg,'Net zero Activity data'!BG48*ttokg*FracGASM*MSVolatEF*NtoN2O*kgtoGg)</f>
        <v>8.6753956027408128E-3</v>
      </c>
      <c r="AO1014" s="94">
        <f>IF('Net zero activities &amp; levers'!$C$12="Off",'Activity data'!BH48*ttokg*FracGASM*MSVolatEF*NtoN2O*kgtoGg,'Net zero Activity data'!BH48*ttokg*FracGASM*MSVolatEF*NtoN2O*kgtoGg)</f>
        <v>8.6727042771642272E-3</v>
      </c>
      <c r="AP1014" s="94">
        <f>IF('Net zero activities &amp; levers'!$C$12="Off",'Activity data'!BI48*ttokg*FracGASM*MSVolatEF*NtoN2O*kgtoGg,'Net zero Activity data'!BI48*ttokg*FracGASM*MSVolatEF*NtoN2O*kgtoGg)</f>
        <v>8.6702143436192744E-3</v>
      </c>
      <c r="AQ1014" s="94">
        <f>IF('Net zero activities &amp; levers'!$C$12="Off",'Activity data'!BJ48*ttokg*FracGASM*MSVolatEF*NtoN2O*kgtoGg,'Net zero Activity data'!BJ48*ttokg*FracGASM*MSVolatEF*NtoN2O*kgtoGg)</f>
        <v>8.6677460297077541E-3</v>
      </c>
      <c r="AR1014" s="94">
        <f>IF('Net zero activities &amp; levers'!$C$12="Off",'Activity data'!BK48*ttokg*FracGASM*MSVolatEF*NtoN2O*kgtoGg,'Net zero Activity data'!BK48*ttokg*FracGASM*MSVolatEF*NtoN2O*kgtoGg)</f>
        <v>8.6652582110379444E-3</v>
      </c>
      <c r="AS1014" s="94">
        <f>IF('Net zero activities &amp; levers'!$C$12="Off",'Activity data'!BL48*ttokg*FracGASM*MSVolatEF*NtoN2O*kgtoGg,'Net zero Activity data'!BL48*ttokg*FracGASM*MSVolatEF*NtoN2O*kgtoGg)</f>
        <v>8.6627415190984325E-3</v>
      </c>
      <c r="AT1014" s="94">
        <f>IF('Net zero activities &amp; levers'!$C$12="Off",'Activity data'!BM48*ttokg*FracGASM*MSVolatEF*NtoN2O*kgtoGg,'Net zero Activity data'!BM48*ttokg*FracGASM*MSVolatEF*NtoN2O*kgtoGg)</f>
        <v>8.6602369920570233E-3</v>
      </c>
      <c r="AU1014" s="94">
        <f>IF('Net zero activities &amp; levers'!$C$12="Off",'Activity data'!BN48*ttokg*FracGASM*MSVolatEF*NtoN2O*kgtoGg,'Net zero Activity data'!BN48*ttokg*FracGASM*MSVolatEF*NtoN2O*kgtoGg)</f>
        <v>8.6596980260752899E-3</v>
      </c>
      <c r="AV1014" s="94">
        <f>IF('Net zero activities &amp; levers'!$C$12="Off",'Activity data'!BO48*ttokg*FracGASM*MSVolatEF*NtoN2O*kgtoGg,'Net zero Activity data'!BO48*ttokg*FracGASM*MSVolatEF*NtoN2O*kgtoGg)</f>
        <v>8.6595581523752057E-3</v>
      </c>
      <c r="AW1014" s="94">
        <f>IF('Net zero activities &amp; levers'!$C$12="Off",'Activity data'!BP48*ttokg*FracGASM*MSVolatEF*NtoN2O*kgtoGg,'Net zero Activity data'!BP48*ttokg*FracGASM*MSVolatEF*NtoN2O*kgtoGg)</f>
        <v>8.6594470871886511E-3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1.2019035107607596</v>
      </c>
      <c r="M1015" s="94">
        <f>IF('Net zero activities &amp; levers'!$C$12="Off",SUM('Activity data'!AF50:AF65)*FracGASM*MSVolatEF*NtoN2O*kgtoGg,SUM('Net zero Activity data'!AF50:AF65)*FracGASM*MSVolatEF*NtoN2O*kgtoGg)</f>
        <v>1.2088775122881092</v>
      </c>
      <c r="N1015" s="94">
        <f>IF('Net zero activities &amp; levers'!$C$12="Off",SUM('Activity data'!AG50:AG65)*FracGASM*MSVolatEF*NtoN2O*kgtoGg,SUM('Net zero Activity data'!AG50:AG65)*FracGASM*MSVolatEF*NtoN2O*kgtoGg)</f>
        <v>1.2055442230548157</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1.1799964998501227</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1.1606871439933115</v>
      </c>
      <c r="S1015" s="94">
        <f>IF('Net zero activities &amp; levers'!$C$12="Off",SUM('Activity data'!AL50:AL65)*FracGASM*MSVolatEF*NtoN2O*kgtoGg,SUM('Net zero Activity data'!AL50:AL65)*FracGASM*MSVolatEF*NtoN2O*kgtoGg)</f>
        <v>1.0501973880705069</v>
      </c>
      <c r="T1015" s="94">
        <f>IF('Net zero activities &amp; levers'!$C$12="Off",SUM('Activity data'!AM50:AM65)*FracGASM*MSVolatEF*NtoN2O*kgtoGg,SUM('Net zero Activity data'!AM50:AM65)*FracGASM*MSVolatEF*NtoN2O*kgtoGg)</f>
        <v>1.0703474474613595</v>
      </c>
      <c r="U1015" s="94">
        <f>IF('Net zero activities &amp; levers'!$C$12="Off",SUM('Activity data'!AN50:AN65)*FracGASM*MSVolatEF*NtoN2O*kgtoGg,SUM('Net zero Activity data'!AN50:AN65)*FracGASM*MSVolatEF*NtoN2O*kgtoGg)</f>
        <v>1.0780252765780527</v>
      </c>
      <c r="V1015" s="94">
        <f>IF('Net zero activities &amp; levers'!$C$12="Off",SUM('Activity data'!AO50:AO65)*FracGASM*MSVolatEF*NtoN2O*kgtoGg,SUM('Net zero Activity data'!AO50:AO65)*FracGASM*MSVolatEF*NtoN2O*kgtoGg)</f>
        <v>1.0826508266328274</v>
      </c>
      <c r="W1015" s="94">
        <f>IF('Net zero activities &amp; levers'!$C$12="Off",SUM('Activity data'!AP50:AP65)*FracGASM*MSVolatEF*NtoN2O*kgtoGg,SUM('Net zero Activity data'!AP50:AP65)*FracGASM*MSVolatEF*NtoN2O*kgtoGg)</f>
        <v>1.0896188673753024</v>
      </c>
      <c r="X1015" s="94">
        <f>IF('Net zero activities &amp; levers'!$C$12="Off",SUM('Activity data'!AQ50:AQ65)*FracGASM*MSVolatEF*NtoN2O*kgtoGg,SUM('Net zero Activity data'!AQ50:AQ65)*FracGASM*MSVolatEF*NtoN2O*kgtoGg)</f>
        <v>1.0998462983876509</v>
      </c>
      <c r="Y1015" s="94">
        <f>IF('Net zero activities &amp; levers'!$C$12="Off",SUM('Activity data'!AR50:AR65)*FracGASM*MSVolatEF*NtoN2O*kgtoGg,SUM('Net zero Activity data'!AR50:AR65)*FracGASM*MSVolatEF*NtoN2O*kgtoGg)</f>
        <v>1.1115047469331398</v>
      </c>
      <c r="Z1015" s="94">
        <f>IF('Net zero activities &amp; levers'!$C$12="Off",SUM('Activity data'!AS50:AS65)*FracGASM*MSVolatEF*NtoN2O*kgtoGg,SUM('Net zero Activity data'!AS50:AS65)*FracGASM*MSVolatEF*NtoN2O*kgtoGg)</f>
        <v>1.1257821555914229</v>
      </c>
      <c r="AA1015" s="94">
        <f>IF('Net zero activities &amp; levers'!$C$12="Off",SUM('Activity data'!AT50:AT65)*FracGASM*MSVolatEF*NtoN2O*kgtoGg,SUM('Net zero Activity data'!AT50:AT65)*FracGASM*MSVolatEF*NtoN2O*kgtoGg)</f>
        <v>1.1417160423927022</v>
      </c>
      <c r="AB1015" s="94">
        <f>IF('Net zero activities &amp; levers'!$C$12="Off",SUM('Activity data'!AU50:AU65)*FracGASM*MSVolatEF*NtoN2O*kgtoGg,SUM('Net zero Activity data'!AU50:AU65)*FracGASM*MSVolatEF*NtoN2O*kgtoGg)</f>
        <v>1.1587685351762258</v>
      </c>
      <c r="AC1015" s="94">
        <f>IF('Net zero activities &amp; levers'!$C$12="Off",SUM('Activity data'!AV50:AV65)*FracGASM*MSVolatEF*NtoN2O*kgtoGg,SUM('Net zero Activity data'!AV50:AV65)*FracGASM*MSVolatEF*NtoN2O*kgtoGg)</f>
        <v>1.1754318862023696</v>
      </c>
      <c r="AD1015" s="94">
        <f>IF('Net zero activities &amp; levers'!$C$12="Off",SUM('Activity data'!AW50:AW65)*FracGASM*MSVolatEF*NtoN2O*kgtoGg,SUM('Net zero Activity data'!AW50:AW65)*FracGASM*MSVolatEF*NtoN2O*kgtoGg)</f>
        <v>1.1934067367710564</v>
      </c>
      <c r="AE1015" s="94">
        <f>IF('Net zero activities &amp; levers'!$C$12="Off",SUM('Activity data'!AX50:AX65)*FracGASM*MSVolatEF*NtoN2O*kgtoGg,SUM('Net zero Activity data'!AX50:AX65)*FracGASM*MSVolatEF*NtoN2O*kgtoGg)</f>
        <v>1.2128560812814293</v>
      </c>
      <c r="AF1015" s="94">
        <f>IF('Net zero activities &amp; levers'!$C$12="Off",SUM('Activity data'!AY50:AY65)*FracGASM*MSVolatEF*NtoN2O*kgtoGg,SUM('Net zero Activity data'!AY50:AY65)*FracGASM*MSVolatEF*NtoN2O*kgtoGg)</f>
        <v>1.2337406288729504</v>
      </c>
      <c r="AG1015" s="94">
        <f>IF('Net zero activities &amp; levers'!$C$12="Off",SUM('Activity data'!AZ50:AZ65)*FracGASM*MSVolatEF*NtoN2O*kgtoGg,SUM('Net zero Activity data'!AZ50:AZ65)*FracGASM*MSVolatEF*NtoN2O*kgtoGg)</f>
        <v>1.2594370710760741</v>
      </c>
      <c r="AH1015" s="94">
        <f>IF('Net zero activities &amp; levers'!$C$12="Off",SUM('Activity data'!BA50:BA65)*FracGASM*MSVolatEF*NtoN2O*kgtoGg,SUM('Net zero Activity data'!BA50:BA65)*FracGASM*MSVolatEF*NtoN2O*kgtoGg)</f>
        <v>1.2821588554631616</v>
      </c>
      <c r="AI1015" s="94">
        <f>IF('Net zero activities &amp; levers'!$C$12="Off",SUM('Activity data'!BB50:BB65)*FracGASM*MSVolatEF*NtoN2O*kgtoGg,SUM('Net zero Activity data'!BB50:BB65)*FracGASM*MSVolatEF*NtoN2O*kgtoGg)</f>
        <v>1.3070479845784275</v>
      </c>
      <c r="AJ1015" s="94">
        <f>IF('Net zero activities &amp; levers'!$C$12="Off",SUM('Activity data'!BC50:BC65)*FracGASM*MSVolatEF*NtoN2O*kgtoGg,SUM('Net zero Activity data'!BC50:BC65)*FracGASM*MSVolatEF*NtoN2O*kgtoGg)</f>
        <v>1.335072717780412</v>
      </c>
      <c r="AK1015" s="94">
        <f>IF('Net zero activities &amp; levers'!$C$12="Off",SUM('Activity data'!BD50:BD65)*FracGASM*MSVolatEF*NtoN2O*kgtoGg,SUM('Net zero Activity data'!BD50:BD65)*FracGASM*MSVolatEF*NtoN2O*kgtoGg)</f>
        <v>1.3597630126318272</v>
      </c>
      <c r="AL1015" s="94">
        <f>IF('Net zero activities &amp; levers'!$C$12="Off",SUM('Activity data'!BE50:BE65)*FracGASM*MSVolatEF*NtoN2O*kgtoGg,SUM('Net zero Activity data'!BE50:BE65)*FracGASM*MSVolatEF*NtoN2O*kgtoGg)</f>
        <v>1.3845232416162481</v>
      </c>
      <c r="AM1015" s="94">
        <f>IF('Net zero activities &amp; levers'!$C$12="Off",SUM('Activity data'!BF50:BF65)*FracGASM*MSVolatEF*NtoN2O*kgtoGg,SUM('Net zero Activity data'!BF50:BF65)*FracGASM*MSVolatEF*NtoN2O*kgtoGg)</f>
        <v>1.4087933159886152</v>
      </c>
      <c r="AN1015" s="94">
        <f>IF('Net zero activities &amp; levers'!$C$12="Off",SUM('Activity data'!BG50:BG65)*FracGASM*MSVolatEF*NtoN2O*kgtoGg,SUM('Net zero Activity data'!BG50:BG65)*FracGASM*MSVolatEF*NtoN2O*kgtoGg)</f>
        <v>1.4387531142851964</v>
      </c>
      <c r="AO1015" s="94">
        <f>IF('Net zero activities &amp; levers'!$C$12="Off",SUM('Activity data'!BH50:BH65)*FracGASM*MSVolatEF*NtoN2O*kgtoGg,SUM('Net zero Activity data'!BH50:BH65)*FracGASM*MSVolatEF*NtoN2O*kgtoGg)</f>
        <v>1.4655795059548784</v>
      </c>
      <c r="AP1015" s="94">
        <f>IF('Net zero activities &amp; levers'!$C$12="Off",SUM('Activity data'!BI50:BI65)*FracGASM*MSVolatEF*NtoN2O*kgtoGg,SUM('Net zero Activity data'!BI50:BI65)*FracGASM*MSVolatEF*NtoN2O*kgtoGg)</f>
        <v>1.4923478066091527</v>
      </c>
      <c r="AQ1015" s="94">
        <f>IF('Net zero activities &amp; levers'!$C$12="Off",SUM('Activity data'!BJ50:BJ65)*FracGASM*MSVolatEF*NtoN2O*kgtoGg,SUM('Net zero Activity data'!BJ50:BJ65)*FracGASM*MSVolatEF*NtoN2O*kgtoGg)</f>
        <v>1.5197903139635012</v>
      </c>
      <c r="AR1015" s="94">
        <f>IF('Net zero activities &amp; levers'!$C$12="Off",SUM('Activity data'!BK50:BK65)*FracGASM*MSVolatEF*NtoN2O*kgtoGg,SUM('Net zero Activity data'!BK50:BK65)*FracGASM*MSVolatEF*NtoN2O*kgtoGg)</f>
        <v>1.5480963537674137</v>
      </c>
      <c r="AS1015" s="94">
        <f>IF('Net zero activities &amp; levers'!$C$12="Off",SUM('Activity data'!BL50:BL65)*FracGASM*MSVolatEF*NtoN2O*kgtoGg,SUM('Net zero Activity data'!BL50:BL65)*FracGASM*MSVolatEF*NtoN2O*kgtoGg)</f>
        <v>1.5765474924882046</v>
      </c>
      <c r="AT1015" s="94">
        <f>IF('Net zero activities &amp; levers'!$C$12="Off",SUM('Activity data'!BM50:BM65)*FracGASM*MSVolatEF*NtoN2O*kgtoGg,SUM('Net zero Activity data'!BM50:BM65)*FracGASM*MSVolatEF*NtoN2O*kgtoGg)</f>
        <v>1.5689889788731068</v>
      </c>
      <c r="AU1015" s="94">
        <f>IF('Net zero activities &amp; levers'!$C$12="Off",SUM('Activity data'!BN50:BN65)*FracGASM*MSVolatEF*NtoN2O*kgtoGg,SUM('Net zero Activity data'!BN50:BN65)*FracGASM*MSVolatEF*NtoN2O*kgtoGg)</f>
        <v>1.5543292879083597</v>
      </c>
      <c r="AV1015" s="94">
        <f>IF('Net zero activities &amp; levers'!$C$12="Off",SUM('Activity data'!BO50:BO65)*FracGASM*MSVolatEF*NtoN2O*kgtoGg,SUM('Net zero Activity data'!BO50:BO65)*FracGASM*MSVolatEF*NtoN2O*kgtoGg)</f>
        <v>1.5394192885776781</v>
      </c>
      <c r="AW1015" s="94">
        <f>IF('Net zero activities &amp; levers'!$C$12="Off",SUM('Activity data'!BP50:BP65)*FracGASM*MSVolatEF*NtoN2O*kgtoGg,SUM('Net zero Activity data'!BP50:BP65)*FracGASM*MSVolatEF*NtoN2O*kgtoGg)</f>
        <v>1.5215798324085699</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4.3975799639737039</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4.3752716537638952</v>
      </c>
      <c r="N1016" s="94">
        <f>IF('Net zero activities &amp; levers'!$C$12="Off",SUM('Activity data'!AG66:AG81)*FracGASM*MSVolatEF*NtoN2O*kgtoGg,SUM('Net zero Activity data'!AG66:AG81)*FracGASM*MSVolatEF*NtoN2O*kgtoGg)</f>
        <v>4.3473821211305586</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4.1703852155628232</v>
      </c>
      <c r="S1016" s="94">
        <f>IF('Net zero activities &amp; levers'!$C$12="Off",SUM('Activity data'!AL66:AL81)*FracGASM*MSVolatEF*NtoN2O*kgtoGg,SUM('Net zero Activity data'!AL66:AL81)*FracGASM*MSVolatEF*NtoN2O*kgtoGg)</f>
        <v>3.9007752533263682</v>
      </c>
      <c r="T1016" s="94">
        <f>IF('Net zero activities &amp; levers'!$C$12="Off",SUM('Activity data'!AM66:AM81)*FracGASM*MSVolatEF*NtoN2O*kgtoGg,SUM('Net zero Activity data'!AM66:AM81)*FracGASM*MSVolatEF*NtoN2O*kgtoGg)</f>
        <v>3.9381598022687156</v>
      </c>
      <c r="U1016" s="94">
        <f>IF('Net zero activities &amp; levers'!$C$12="Off",SUM('Activity data'!AN66:AN81)*FracGASM*MSVolatEF*NtoN2O*kgtoGg,SUM('Net zero Activity data'!AN66:AN81)*FracGASM*MSVolatEF*NtoN2O*kgtoGg)</f>
        <v>3.9471719849417339</v>
      </c>
      <c r="V1016" s="94">
        <f>IF('Net zero activities &amp; levers'!$C$12="Off",SUM('Activity data'!AO66:AO81)*FracGASM*MSVolatEF*NtoN2O*kgtoGg,SUM('Net zero Activity data'!AO66:AO81)*FracGASM*MSVolatEF*NtoN2O*kgtoGg)</f>
        <v>3.9494870744192068</v>
      </c>
      <c r="W1016" s="94">
        <f>IF('Net zero activities &amp; levers'!$C$12="Off",SUM('Activity data'!AP66:AP81)*FracGASM*MSVolatEF*NtoN2O*kgtoGg,SUM('Net zero Activity data'!AP66:AP81)*FracGASM*MSVolatEF*NtoN2O*kgtoGg)</f>
        <v>3.9572701137517781</v>
      </c>
      <c r="X1016" s="94">
        <f>IF('Net zero activities &amp; levers'!$C$12="Off",SUM('Activity data'!AQ66:AQ81)*FracGASM*MSVolatEF*NtoN2O*kgtoGg,SUM('Net zero Activity data'!AQ66:AQ81)*FracGASM*MSVolatEF*NtoN2O*kgtoGg)</f>
        <v>3.9724426478814481</v>
      </c>
      <c r="Y1016" s="94">
        <f>IF('Net zero activities &amp; levers'!$C$12="Off",SUM('Activity data'!AR66:AR81)*FracGASM*MSVolatEF*NtoN2O*kgtoGg,SUM('Net zero Activity data'!AR66:AR81)*FracGASM*MSVolatEF*NtoN2O*kgtoGg)</f>
        <v>3.9886884904063513</v>
      </c>
      <c r="Z1016" s="94">
        <f>IF('Net zero activities &amp; levers'!$C$12="Off",SUM('Activity data'!AS66:AS81)*FracGASM*MSVolatEF*NtoN2O*kgtoGg,SUM('Net zero Activity data'!AS66:AS81)*FracGASM*MSVolatEF*NtoN2O*kgtoGg)</f>
        <v>4.0106486783961</v>
      </c>
      <c r="AA1016" s="94">
        <f>IF('Net zero activities &amp; levers'!$C$12="Off",SUM('Activity data'!AT66:AT81)*FracGASM*MSVolatEF*NtoN2O*kgtoGg,SUM('Net zero Activity data'!AT66:AT81)*FracGASM*MSVolatEF*NtoN2O*kgtoGg)</f>
        <v>4.0360995684120731</v>
      </c>
      <c r="AB1016" s="94">
        <f>IF('Net zero activities &amp; levers'!$C$12="Off",SUM('Activity data'!AU66:AU81)*FracGASM*MSVolatEF*NtoN2O*kgtoGg,SUM('Net zero Activity data'!AU66:AU81)*FracGASM*MSVolatEF*NtoN2O*kgtoGg)</f>
        <v>4.0637918875568682</v>
      </c>
      <c r="AC1016" s="94">
        <f>IF('Net zero activities &amp; levers'!$C$12="Off",SUM('Activity data'!AV66:AV81)*FracGASM*MSVolatEF*NtoN2O*kgtoGg,SUM('Net zero Activity data'!AV66:AV81)*FracGASM*MSVolatEF*NtoN2O*kgtoGg)</f>
        <v>4.0904156888736605</v>
      </c>
      <c r="AD1016" s="94">
        <f>IF('Net zero activities &amp; levers'!$C$12="Off",SUM('Activity data'!AW66:AW81)*FracGASM*MSVolatEF*NtoN2O*kgtoGg,SUM('Net zero Activity data'!AW66:AW81)*FracGASM*MSVolatEF*NtoN2O*kgtoGg)</f>
        <v>4.1088164860689949</v>
      </c>
      <c r="AE1016" s="94">
        <f>IF('Net zero activities &amp; levers'!$C$12="Off",SUM('Activity data'!AX66:AX81)*FracGASM*MSVolatEF*NtoN2O*kgtoGg,SUM('Net zero Activity data'!AX66:AX81)*FracGASM*MSVolatEF*NtoN2O*kgtoGg)</f>
        <v>4.1294958304356273</v>
      </c>
      <c r="AF1016" s="94">
        <f>IF('Net zero activities &amp; levers'!$C$12="Off",SUM('Activity data'!AY66:AY81)*FracGASM*MSVolatEF*NtoN2O*kgtoGg,SUM('Net zero Activity data'!AY66:AY81)*FracGASM*MSVolatEF*NtoN2O*kgtoGg)</f>
        <v>4.1522441478603058</v>
      </c>
      <c r="AG1016" s="94">
        <f>IF('Net zero activities &amp; levers'!$C$12="Off",SUM('Activity data'!AZ66:AZ81)*FracGASM*MSVolatEF*NtoN2O*kgtoGg,SUM('Net zero Activity data'!AZ66:AZ81)*FracGASM*MSVolatEF*NtoN2O*kgtoGg)</f>
        <v>4.1839099279113201</v>
      </c>
      <c r="AH1016" s="94">
        <f>IF('Net zero activities &amp; levers'!$C$12="Off",SUM('Activity data'!BA66:BA81)*FracGASM*MSVolatEF*NtoN2O*kgtoGg,SUM('Net zero Activity data'!BA66:BA81)*FracGASM*MSVolatEF*NtoN2O*kgtoGg)</f>
        <v>4.2082263302056857</v>
      </c>
      <c r="AI1016" s="94">
        <f>IF('Net zero activities &amp; levers'!$C$12="Off",SUM('Activity data'!BB66:BB81)*FracGASM*MSVolatEF*NtoN2O*kgtoGg,SUM('Net zero Activity data'!BB66:BB81)*FracGASM*MSVolatEF*NtoN2O*kgtoGg)</f>
        <v>4.2341550920369668</v>
      </c>
      <c r="AJ1016" s="94">
        <f>IF('Net zero activities &amp; levers'!$C$12="Off",SUM('Activity data'!BC66:BC81)*FracGASM*MSVolatEF*NtoN2O*kgtoGg,SUM('Net zero Activity data'!BC66:BC81)*FracGASM*MSVolatEF*NtoN2O*kgtoGg)</f>
        <v>4.265032888735969</v>
      </c>
      <c r="AK1016" s="94">
        <f>IF('Net zero activities &amp; levers'!$C$12="Off",SUM('Activity data'!BD66:BD81)*FracGASM*MSVolatEF*NtoN2O*kgtoGg,SUM('Net zero Activity data'!BD66:BD81)*FracGASM*MSVolatEF*NtoN2O*kgtoGg)</f>
        <v>4.2878463334587096</v>
      </c>
      <c r="AL1016" s="94">
        <f>IF('Net zero activities &amp; levers'!$C$12="Off",SUM('Activity data'!BE66:BE81)*FracGASM*MSVolatEF*NtoN2O*kgtoGg,SUM('Net zero Activity data'!BE66:BE81)*FracGASM*MSVolatEF*NtoN2O*kgtoGg)</f>
        <v>4.3094319342129213</v>
      </c>
      <c r="AM1016" s="94">
        <f>IF('Net zero activities &amp; levers'!$C$12="Off",SUM('Activity data'!BF66:BF81)*FracGASM*MSVolatEF*NtoN2O*kgtoGg,SUM('Net zero Activity data'!BF66:BF81)*FracGASM*MSVolatEF*NtoN2O*kgtoGg)</f>
        <v>4.3286750599051294</v>
      </c>
      <c r="AN1016" s="94">
        <f>IF('Net zero activities &amp; levers'!$C$12="Off",SUM('Activity data'!BG66:BG81)*FracGASM*MSVolatEF*NtoN2O*kgtoGg,SUM('Net zero Activity data'!BG66:BG81)*FracGASM*MSVolatEF*NtoN2O*kgtoGg)</f>
        <v>4.3624574931197531</v>
      </c>
      <c r="AO1016" s="94">
        <f>IF('Net zero activities &amp; levers'!$C$12="Off",SUM('Activity data'!BH66:BH81)*FracGASM*MSVolatEF*NtoN2O*kgtoGg,SUM('Net zero Activity data'!BH66:BH81)*FracGASM*MSVolatEF*NtoN2O*kgtoGg)</f>
        <v>4.3891087114955756</v>
      </c>
      <c r="AP1016" s="94">
        <f>IF('Net zero activities &amp; levers'!$C$12="Off",SUM('Activity data'!BI66:BI81)*FracGASM*MSVolatEF*NtoN2O*kgtoGg,SUM('Net zero Activity data'!BI66:BI81)*FracGASM*MSVolatEF*NtoN2O*kgtoGg)</f>
        <v>4.4145263623472086</v>
      </c>
      <c r="AQ1016" s="94">
        <f>IF('Net zero activities &amp; levers'!$C$12="Off",SUM('Activity data'!BJ66:BJ81)*FracGASM*MSVolatEF*NtoN2O*kgtoGg,SUM('Net zero Activity data'!BJ66:BJ81)*FracGASM*MSVolatEF*NtoN2O*kgtoGg)</f>
        <v>4.4400447705793535</v>
      </c>
      <c r="AR1016" s="94">
        <f>IF('Net zero activities &amp; levers'!$C$12="Off",SUM('Activity data'!BK66:BK81)*FracGASM*MSVolatEF*NtoN2O*kgtoGg,SUM('Net zero Activity data'!BK66:BK81)*FracGASM*MSVolatEF*NtoN2O*kgtoGg)</f>
        <v>4.465949139615133</v>
      </c>
      <c r="AS1016" s="94">
        <f>IF('Net zero activities &amp; levers'!$C$12="Off",SUM('Activity data'!BL66:BL81)*FracGASM*MSVolatEF*NtoN2O*kgtoGg,SUM('Net zero Activity data'!BL66:BL81)*FracGASM*MSVolatEF*NtoN2O*kgtoGg)</f>
        <v>4.4893866274928254</v>
      </c>
      <c r="AT1016" s="94">
        <f>IF('Net zero activities &amp; levers'!$C$12="Off",SUM('Activity data'!BM66:BM81)*FracGASM*MSVolatEF*NtoN2O*kgtoGg,SUM('Net zero Activity data'!BM66:BM81)*FracGASM*MSVolatEF*NtoN2O*kgtoGg)</f>
        <v>4.4473452996260381</v>
      </c>
      <c r="AU1016" s="94">
        <f>IF('Net zero activities &amp; levers'!$C$12="Off",SUM('Activity data'!BN66:BN81)*FracGASM*MSVolatEF*NtoN2O*kgtoGg,SUM('Net zero Activity data'!BN66:BN81)*FracGASM*MSVolatEF*NtoN2O*kgtoGg)</f>
        <v>4.392977758124081</v>
      </c>
      <c r="AV1016" s="94">
        <f>IF('Net zero activities &amp; levers'!$C$12="Off",SUM('Activity data'!BO66:BO81)*FracGASM*MSVolatEF*NtoN2O*kgtoGg,SUM('Net zero Activity data'!BO66:BO81)*FracGASM*MSVolatEF*NtoN2O*kgtoGg)</f>
        <v>4.3386549349139036</v>
      </c>
      <c r="AW1016" s="94">
        <f>IF('Net zero activities &amp; levers'!$C$12="Off",SUM('Activity data'!BP66:BP81)*FracGASM*MSVolatEF*NtoN2O*kgtoGg,SUM('Net zero Activity data'!BP66:BP81)*FracGASM*MSVolatEF*NtoN2O*kgtoGg)</f>
        <v>4.2797831146230694</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2.278478399252214E-4</v>
      </c>
      <c r="U1017" s="22">
        <f t="shared" si="355"/>
        <v>2.2778861038426509E-4</v>
      </c>
      <c r="V1017" s="22">
        <f t="shared" si="355"/>
        <v>2.27751295652421E-4</v>
      </c>
      <c r="W1017" s="22">
        <f t="shared" si="355"/>
        <v>2.2771960034008101E-4</v>
      </c>
      <c r="X1017" s="22">
        <f t="shared" si="355"/>
        <v>2.2768421293433067E-4</v>
      </c>
      <c r="Y1017" s="22">
        <f t="shared" si="355"/>
        <v>2.2764352964256836E-4</v>
      </c>
      <c r="Z1017" s="22">
        <f t="shared" si="355"/>
        <v>2.276007839081672E-4</v>
      </c>
      <c r="AA1017" s="22">
        <f t="shared" si="355"/>
        <v>2.27553866721674E-4</v>
      </c>
      <c r="AB1017" s="22">
        <f t="shared" si="355"/>
        <v>2.2750446429352234E-4</v>
      </c>
      <c r="AC1017" s="22">
        <f t="shared" si="355"/>
        <v>2.2745352393102234E-4</v>
      </c>
      <c r="AD1017" s="22">
        <f t="shared" si="355"/>
        <v>2.2740360029572943E-4</v>
      </c>
      <c r="AE1017" s="22">
        <f t="shared" si="355"/>
        <v>2.2734506984527716E-4</v>
      </c>
      <c r="AF1017" s="22">
        <f t="shared" si="355"/>
        <v>2.2728428374341916E-4</v>
      </c>
      <c r="AG1017" s="22">
        <f t="shared" si="355"/>
        <v>2.2722135431496774E-4</v>
      </c>
      <c r="AH1017" s="22">
        <f t="shared" si="355"/>
        <v>2.2715084751666269E-4</v>
      </c>
      <c r="AI1017" s="22">
        <f t="shared" si="355"/>
        <v>2.2708551066216349E-4</v>
      </c>
      <c r="AJ1017" s="22">
        <f t="shared" si="355"/>
        <v>2.2701704909492532E-4</v>
      </c>
      <c r="AK1017" s="22">
        <f t="shared" si="355"/>
        <v>2.2694399994842767E-4</v>
      </c>
      <c r="AL1017" s="22">
        <f t="shared" si="355"/>
        <v>2.2687659002710534E-4</v>
      </c>
      <c r="AM1017" s="22">
        <f t="shared" si="355"/>
        <v>2.2680940385979212E-4</v>
      </c>
      <c r="AN1017" s="22">
        <f t="shared" si="355"/>
        <v>2.2674329416254386E-4</v>
      </c>
      <c r="AO1017" s="22">
        <f t="shared" si="355"/>
        <v>2.266729526986104E-4</v>
      </c>
      <c r="AP1017" s="22">
        <f t="shared" si="355"/>
        <v>2.2660787489004914E-4</v>
      </c>
      <c r="AQ1017" s="22">
        <f t="shared" si="355"/>
        <v>2.2654336214008894E-4</v>
      </c>
      <c r="AR1017" s="22">
        <f t="shared" si="355"/>
        <v>2.2647833960667349E-4</v>
      </c>
      <c r="AS1017" s="22">
        <f t="shared" si="355"/>
        <v>2.2641256243098162E-4</v>
      </c>
      <c r="AT1017" s="22">
        <f t="shared" si="355"/>
        <v>2.2634710320149033E-4</v>
      </c>
      <c r="AU1017" s="22">
        <f t="shared" si="355"/>
        <v>2.2633301659060411E-4</v>
      </c>
      <c r="AV1017" s="22">
        <f t="shared" si="355"/>
        <v>2.263293608007155E-4</v>
      </c>
      <c r="AW1017" s="22">
        <f t="shared" si="355"/>
        <v>2.2632645796061241E-4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1.5037957435064618E-6</v>
      </c>
      <c r="U1018" s="94">
        <f>IF('Net zero activities &amp; levers'!$C$12="Off",'Activity data'!AN48*FracLEACH*MSLeachEF*NtoN2O*kgtoGg,'Net zero Activity data'!R48*FracLEACH*MSLeachEF*NtoN2O*kgtoGg)</f>
        <v>1.5034048285361503E-6</v>
      </c>
      <c r="V1018" s="94">
        <f>IF('Net zero activities &amp; levers'!$C$12="Off",'Activity data'!AO48*FracLEACH*MSLeachEF*NtoN2O*kgtoGg,'Net zero Activity data'!S48*FracLEACH*MSLeachEF*NtoN2O*kgtoGg)</f>
        <v>1.503158551305979E-6</v>
      </c>
      <c r="W1018" s="94">
        <f>IF('Net zero activities &amp; levers'!$C$12="Off",'Activity data'!AP48*FracLEACH*MSLeachEF*NtoN2O*kgtoGg,'Net zero Activity data'!T48*FracLEACH*MSLeachEF*NtoN2O*kgtoGg)</f>
        <v>1.5029493622445352E-6</v>
      </c>
      <c r="X1018" s="94">
        <f>IF('Net zero activities &amp; levers'!$C$12="Off",'Activity data'!AQ48*FracLEACH*MSLeachEF*NtoN2O*kgtoGg,'Net zero Activity data'!U48*FracLEACH*MSLeachEF*NtoN2O*kgtoGg)</f>
        <v>1.502715805366583E-6</v>
      </c>
      <c r="Y1018" s="94">
        <f>IF('Net zero activities &amp; levers'!$C$12="Off",'Activity data'!AR48*FracLEACH*MSLeachEF*NtoN2O*kgtoGg,'Net zero Activity data'!V48*FracLEACH*MSLeachEF*NtoN2O*kgtoGg)</f>
        <v>1.5024472956409517E-6</v>
      </c>
      <c r="Z1018" s="94">
        <f>IF('Net zero activities &amp; levers'!$C$12="Off",'Activity data'!AS48*FracLEACH*MSLeachEF*NtoN2O*kgtoGg,'Net zero Activity data'!W48*FracLEACH*MSLeachEF*NtoN2O*kgtoGg)</f>
        <v>1.502165173793904E-6</v>
      </c>
      <c r="AA1018" s="94">
        <f>IF('Net zero activities &amp; levers'!$C$12="Off",'Activity data'!AT48*FracLEACH*MSLeachEF*NtoN2O*kgtoGg,'Net zero Activity data'!X48*FracLEACH*MSLeachEF*NtoN2O*kgtoGg)</f>
        <v>1.5018555203630485E-6</v>
      </c>
      <c r="AB1018" s="94">
        <f>IF('Net zero activities &amp; levers'!$C$12="Off",'Activity data'!AU48*FracLEACH*MSLeachEF*NtoN2O*kgtoGg,'Net zero Activity data'!Y48*FracLEACH*MSLeachEF*NtoN2O*kgtoGg)</f>
        <v>1.5015294643372477E-6</v>
      </c>
      <c r="AC1018" s="94">
        <f>IF('Net zero activities &amp; levers'!$C$12="Off",'Activity data'!AV48*FracLEACH*MSLeachEF*NtoN2O*kgtoGg,'Net zero Activity data'!Z48*FracLEACH*MSLeachEF*NtoN2O*kgtoGg)</f>
        <v>1.5011932579447476E-6</v>
      </c>
      <c r="AD1018" s="94">
        <f>IF('Net zero activities &amp; levers'!$C$12="Off",'Activity data'!AW48*FracLEACH*MSLeachEF*NtoN2O*kgtoGg,'Net zero Activity data'!AA48*FracLEACH*MSLeachEF*NtoN2O*kgtoGg)</f>
        <v>1.5008637619518148E-6</v>
      </c>
      <c r="AE1018" s="94">
        <f>IF('Net zero activities &amp; levers'!$C$12="Off",'Activity data'!AX48*FracLEACH*MSLeachEF*NtoN2O*kgtoGg,'Net zero Activity data'!AB48*FracLEACH*MSLeachEF*NtoN2O*kgtoGg)</f>
        <v>1.5004774609788298E-6</v>
      </c>
      <c r="AF1018" s="94">
        <f>IF('Net zero activities &amp; levers'!$C$12="Off",'Activity data'!AY48*FracLEACH*MSLeachEF*NtoN2O*kgtoGg,'Net zero Activity data'!AC48*FracLEACH*MSLeachEF*NtoN2O*kgtoGg)</f>
        <v>1.5000762727065665E-6</v>
      </c>
      <c r="AG1018" s="94">
        <f>IF('Net zero activities &amp; levers'!$C$12="Off",'Activity data'!AZ48*FracLEACH*MSLeachEF*NtoN2O*kgtoGg,'Net zero Activity data'!AD48*FracLEACH*MSLeachEF*NtoN2O*kgtoGg)</f>
        <v>1.4996609384787873E-6</v>
      </c>
      <c r="AH1018" s="94">
        <f>IF('Net zero activities &amp; levers'!$C$12="Off",'Activity data'!BA48*FracLEACH*MSLeachEF*NtoN2O*kgtoGg,'Net zero Activity data'!AE48*FracLEACH*MSLeachEF*NtoN2O*kgtoGg)</f>
        <v>1.499195593609974E-6</v>
      </c>
      <c r="AI1018" s="94">
        <f>IF('Net zero activities &amp; levers'!$C$12="Off",'Activity data'!BB48*FracLEACH*MSLeachEF*NtoN2O*kgtoGg,'Net zero Activity data'!AF48*FracLEACH*MSLeachEF*NtoN2O*kgtoGg)</f>
        <v>1.4987643703702793E-6</v>
      </c>
      <c r="AJ1018" s="94">
        <f>IF('Net zero activities &amp; levers'!$C$12="Off",'Activity data'!BC48*FracLEACH*MSLeachEF*NtoN2O*kgtoGg,'Net zero Activity data'!AG48*FracLEACH*MSLeachEF*NtoN2O*kgtoGg)</f>
        <v>1.4983125240265075E-6</v>
      </c>
      <c r="AK1018" s="94">
        <f>IF('Net zero activities &amp; levers'!$C$12="Off",'Activity data'!BD48*FracLEACH*MSLeachEF*NtoN2O*kgtoGg,'Net zero Activity data'!AH48*FracLEACH*MSLeachEF*NtoN2O*kgtoGg)</f>
        <v>1.497830399659623E-6</v>
      </c>
      <c r="AL1018" s="94">
        <f>IF('Net zero activities &amp; levers'!$C$12="Off",'Activity data'!BE48*FracLEACH*MSLeachEF*NtoN2O*kgtoGg,'Net zero Activity data'!AI48*FracLEACH*MSLeachEF*NtoN2O*kgtoGg)</f>
        <v>1.4973854941788956E-6</v>
      </c>
      <c r="AM1018" s="94">
        <f>IF('Net zero activities &amp; levers'!$C$12="Off",'Activity data'!BF48*FracLEACH*MSLeachEF*NtoN2O*kgtoGg,'Net zero Activity data'!AJ48*FracLEACH*MSLeachEF*NtoN2O*kgtoGg)</f>
        <v>1.4969420654746282E-6</v>
      </c>
      <c r="AN1018" s="94">
        <f>IF('Net zero activities &amp; levers'!$C$12="Off",'Activity data'!BG48*FracLEACH*MSLeachEF*NtoN2O*kgtoGg,'Net zero Activity data'!AK48*FracLEACH*MSLeachEF*NtoN2O*kgtoGg)</f>
        <v>1.4965057414727902E-6</v>
      </c>
      <c r="AO1018" s="94">
        <f>IF('Net zero activities &amp; levers'!$C$12="Off",'Activity data'!BH48*FracLEACH*MSLeachEF*NtoN2O*kgtoGg,'Net zero Activity data'!AL48*FracLEACH*MSLeachEF*NtoN2O*kgtoGg)</f>
        <v>1.4960414878108286E-6</v>
      </c>
      <c r="AP1018" s="94">
        <f>IF('Net zero activities &amp; levers'!$C$12="Off",'Activity data'!BI48*FracLEACH*MSLeachEF*NtoN2O*kgtoGg,'Net zero Activity data'!AM48*FracLEACH*MSLeachEF*NtoN2O*kgtoGg)</f>
        <v>1.4956119742743247E-6</v>
      </c>
      <c r="AQ1018" s="94">
        <f>IF('Net zero activities &amp; levers'!$C$12="Off",'Activity data'!BJ48*FracLEACH*MSLeachEF*NtoN2O*kgtoGg,'Net zero Activity data'!AN48*FracLEACH*MSLeachEF*NtoN2O*kgtoGg)</f>
        <v>1.4951861901245873E-6</v>
      </c>
      <c r="AR1018" s="94">
        <f>IF('Net zero activities &amp; levers'!$C$12="Off",'Activity data'!BK48*FracLEACH*MSLeachEF*NtoN2O*kgtoGg,'Net zero Activity data'!AO48*FracLEACH*MSLeachEF*NtoN2O*kgtoGg)</f>
        <v>1.4947570414040451E-6</v>
      </c>
      <c r="AS1018" s="94">
        <f>IF('Net zero activities &amp; levers'!$C$12="Off",'Activity data'!BL48*FracLEACH*MSLeachEF*NtoN2O*kgtoGg,'Net zero Activity data'!AP48*FracLEACH*MSLeachEF*NtoN2O*kgtoGg)</f>
        <v>1.4943229120444793E-6</v>
      </c>
      <c r="AT1018" s="94">
        <f>IF('Net zero activities &amp; levers'!$C$12="Off",'Activity data'!BM48*FracLEACH*MSLeachEF*NtoN2O*kgtoGg,'Net zero Activity data'!AQ48*FracLEACH*MSLeachEF*NtoN2O*kgtoGg)</f>
        <v>1.4938908811298365E-6</v>
      </c>
      <c r="AU1018" s="94">
        <f>IF('Net zero activities &amp; levers'!$C$12="Off",'Activity data'!BN48*FracLEACH*MSLeachEF*NtoN2O*kgtoGg,'Net zero Activity data'!AR48*FracLEACH*MSLeachEF*NtoN2O*kgtoGg)</f>
        <v>1.4937979094979873E-6</v>
      </c>
      <c r="AV1018" s="94">
        <f>IF('Net zero activities &amp; levers'!$C$12="Off",'Activity data'!BO48*FracLEACH*MSLeachEF*NtoN2O*kgtoGg,'Net zero Activity data'!AS48*FracLEACH*MSLeachEF*NtoN2O*kgtoGg)</f>
        <v>1.4937737812847226E-6</v>
      </c>
      <c r="AW1018" s="94">
        <f>IF('Net zero activities &amp; levers'!$C$12="Off",'Activity data'!BP48*FracLEACH*MSLeachEF*NtoN2O*kgtoGg,'Net zero Activity data'!AT48*FracLEACH*MSLeachEF*NtoN2O*kgtoGg)</f>
        <v>1.4937546225400421E-6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0.20732835560623103</v>
      </c>
      <c r="M1019" s="94">
        <f>IF('Net zero activities &amp; levers'!$C$12="Off",SUM('Activity data'!AF50:AF65)*FracLEACH*MSLeachEF*NtoN2O*kgtoGg,SUM('Net zero Activity data'!AF50:AF65)*FracLEACH*MSLeachEF*NtoN2O*kgtoGg)</f>
        <v>0.20853137086969883</v>
      </c>
      <c r="N1019" s="94">
        <f>IF('Net zero activities &amp; levers'!$C$12="Off",SUM('Activity data'!AG50:AG65)*FracLEACH*MSLeachEF*NtoN2O*kgtoGg,SUM('Net zero Activity data'!AG50:AG65)*FracLEACH*MSLeachEF*NtoN2O*kgtoGg)</f>
        <v>0.20795637847695569</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0.18115904944216243</v>
      </c>
      <c r="T1019" s="94">
        <f>IF('Net zero activities &amp; levers'!$C$12="Off",SUM('Activity data'!AM50:AM65)*FracLEACH*MSLeachEF*NtoN2O*kgtoGg,SUM('Net zero Activity data'!AM50:AM65)*FracLEACH*MSLeachEF*NtoN2O*kgtoGg)</f>
        <v>0.18463493468708442</v>
      </c>
      <c r="U1019" s="94">
        <f>IF('Net zero activities &amp; levers'!$C$12="Off",SUM('Activity data'!AN50:AN65)*FracLEACH*MSLeachEF*NtoN2O*kgtoGg,SUM('Net zero Activity data'!AN50:AN65)*FracLEACH*MSLeachEF*NtoN2O*kgtoGg)</f>
        <v>0.18595936020971404</v>
      </c>
      <c r="V1019" s="94">
        <f>IF('Net zero activities &amp; levers'!$C$12="Off",SUM('Activity data'!AO50:AO65)*FracLEACH*MSLeachEF*NtoN2O*kgtoGg,SUM('Net zero Activity data'!AO50:AO65)*FracLEACH*MSLeachEF*NtoN2O*kgtoGg)</f>
        <v>0.18675726759416275</v>
      </c>
      <c r="W1019" s="94">
        <f>IF('Net zero activities &amp; levers'!$C$12="Off",SUM('Activity data'!AP50:AP65)*FracLEACH*MSLeachEF*NtoN2O*kgtoGg,SUM('Net zero Activity data'!AP50:AP65)*FracLEACH*MSLeachEF*NtoN2O*kgtoGg)</f>
        <v>0.18795925462223972</v>
      </c>
      <c r="X1019" s="94">
        <f>IF('Net zero activities &amp; levers'!$C$12="Off",SUM('Activity data'!AQ50:AQ65)*FracLEACH*MSLeachEF*NtoN2O*kgtoGg,SUM('Net zero Activity data'!AQ50:AQ65)*FracLEACH*MSLeachEF*NtoN2O*kgtoGg)</f>
        <v>0.18972348647186973</v>
      </c>
      <c r="Y1019" s="94">
        <f>IF('Net zero activities &amp; levers'!$C$12="Off",SUM('Activity data'!AR50:AR65)*FracLEACH*MSLeachEF*NtoN2O*kgtoGg,SUM('Net zero Activity data'!AR50:AR65)*FracLEACH*MSLeachEF*NtoN2O*kgtoGg)</f>
        <v>0.19173456884596662</v>
      </c>
      <c r="Z1019" s="94">
        <f>IF('Net zero activities &amp; levers'!$C$12="Off",SUM('Activity data'!AS50:AS65)*FracLEACH*MSLeachEF*NtoN2O*kgtoGg,SUM('Net zero Activity data'!AS50:AS65)*FracLEACH*MSLeachEF*NtoN2O*kgtoGg)</f>
        <v>0.19419742183952043</v>
      </c>
      <c r="AA1019" s="94">
        <f>IF('Net zero activities &amp; levers'!$C$12="Off",SUM('Activity data'!AT50:AT65)*FracLEACH*MSLeachEF*NtoN2O*kgtoGg,SUM('Net zero Activity data'!AT50:AT65)*FracLEACH*MSLeachEF*NtoN2O*kgtoGg)</f>
        <v>0.19694601731274111</v>
      </c>
      <c r="AB1019" s="94">
        <f>IF('Net zero activities &amp; levers'!$C$12="Off",SUM('Activity data'!AU50:AU65)*FracLEACH*MSLeachEF*NtoN2O*kgtoGg,SUM('Net zero Activity data'!AU50:AU65)*FracLEACH*MSLeachEF*NtoN2O*kgtoGg)</f>
        <v>0.19988757231789897</v>
      </c>
      <c r="AC1019" s="94">
        <f>IF('Net zero activities &amp; levers'!$C$12="Off",SUM('Activity data'!AV50:AV65)*FracLEACH*MSLeachEF*NtoN2O*kgtoGg,SUM('Net zero Activity data'!AV50:AV65)*FracLEACH*MSLeachEF*NtoN2O*kgtoGg)</f>
        <v>0.20276200036990866</v>
      </c>
      <c r="AD1019" s="94">
        <f>IF('Net zero activities &amp; levers'!$C$12="Off",SUM('Activity data'!AW50:AW65)*FracLEACH*MSLeachEF*NtoN2O*kgtoGg,SUM('Net zero Activity data'!AW50:AW65)*FracLEACH*MSLeachEF*NtoN2O*kgtoGg)</f>
        <v>0.20586266209300716</v>
      </c>
      <c r="AE1019" s="94">
        <f>IF('Net zero activities &amp; levers'!$C$12="Off",SUM('Activity data'!AX50:AX65)*FracLEACH*MSLeachEF*NtoN2O*kgtoGg,SUM('Net zero Activity data'!AX50:AX65)*FracLEACH*MSLeachEF*NtoN2O*kgtoGg)</f>
        <v>0.20921767402104655</v>
      </c>
      <c r="AF1019" s="94">
        <f>IF('Net zero activities &amp; levers'!$C$12="Off",SUM('Activity data'!AY50:AY65)*FracLEACH*MSLeachEF*NtoN2O*kgtoGg,SUM('Net zero Activity data'!AY50:AY65)*FracLEACH*MSLeachEF*NtoN2O*kgtoGg)</f>
        <v>0.21282025848058392</v>
      </c>
      <c r="AG1019" s="94">
        <f>IF('Net zero activities &amp; levers'!$C$12="Off",SUM('Activity data'!AZ50:AZ65)*FracLEACH*MSLeachEF*NtoN2O*kgtoGg,SUM('Net zero Activity data'!AZ50:AZ65)*FracLEACH*MSLeachEF*NtoN2O*kgtoGg)</f>
        <v>0.21725289476062279</v>
      </c>
      <c r="AH1019" s="94">
        <f>IF('Net zero activities &amp; levers'!$C$12="Off",SUM('Activity data'!BA50:BA65)*FracLEACH*MSLeachEF*NtoN2O*kgtoGg,SUM('Net zero Activity data'!BA50:BA65)*FracLEACH*MSLeachEF*NtoN2O*kgtoGg)</f>
        <v>0.22117240256739534</v>
      </c>
      <c r="AI1019" s="94">
        <f>IF('Net zero activities &amp; levers'!$C$12="Off",SUM('Activity data'!BB50:BB65)*FracLEACH*MSLeachEF*NtoN2O*kgtoGg,SUM('Net zero Activity data'!BB50:BB65)*FracLEACH*MSLeachEF*NtoN2O*kgtoGg)</f>
        <v>0.22546577733977871</v>
      </c>
      <c r="AJ1019" s="94">
        <f>IF('Net zero activities &amp; levers'!$C$12="Off",SUM('Activity data'!BC50:BC65)*FracLEACH*MSLeachEF*NtoN2O*kgtoGg,SUM('Net zero Activity data'!BC50:BC65)*FracLEACH*MSLeachEF*NtoN2O*kgtoGg)</f>
        <v>0.23030004381712108</v>
      </c>
      <c r="AK1019" s="94">
        <f>IF('Net zero activities &amp; levers'!$C$12="Off",SUM('Activity data'!BD50:BD65)*FracLEACH*MSLeachEF*NtoN2O*kgtoGg,SUM('Net zero Activity data'!BD50:BD65)*FracLEACH*MSLeachEF*NtoN2O*kgtoGg)</f>
        <v>0.23455911967899021</v>
      </c>
      <c r="AL1019" s="94">
        <f>IF('Net zero activities &amp; levers'!$C$12="Off",SUM('Activity data'!BE50:BE65)*FracLEACH*MSLeachEF*NtoN2O*kgtoGg,SUM('Net zero Activity data'!BE50:BE65)*FracLEACH*MSLeachEF*NtoN2O*kgtoGg)</f>
        <v>0.23883025917880277</v>
      </c>
      <c r="AM1019" s="94">
        <f>IF('Net zero activities &amp; levers'!$C$12="Off",SUM('Activity data'!BF50:BF65)*FracLEACH*MSLeachEF*NtoN2O*kgtoGg,SUM('Net zero Activity data'!BF50:BF65)*FracLEACH*MSLeachEF*NtoN2O*kgtoGg)</f>
        <v>0.24301684700803614</v>
      </c>
      <c r="AN1019" s="94">
        <f>IF('Net zero activities &amp; levers'!$C$12="Off",SUM('Activity data'!BG50:BG65)*FracLEACH*MSLeachEF*NtoN2O*kgtoGg,SUM('Net zero Activity data'!BG50:BG65)*FracLEACH*MSLeachEF*NtoN2O*kgtoGg)</f>
        <v>0.24818491221419631</v>
      </c>
      <c r="AO1019" s="94">
        <f>IF('Net zero activities &amp; levers'!$C$12="Off",SUM('Activity data'!BH50:BH65)*FracLEACH*MSLeachEF*NtoN2O*kgtoGg,SUM('Net zero Activity data'!BH50:BH65)*FracLEACH*MSLeachEF*NtoN2O*kgtoGg)</f>
        <v>0.25281246477721647</v>
      </c>
      <c r="AP1019" s="94">
        <f>IF('Net zero activities &amp; levers'!$C$12="Off",SUM('Activity data'!BI50:BI65)*FracLEACH*MSLeachEF*NtoN2O*kgtoGg,SUM('Net zero Activity data'!BI50:BI65)*FracLEACH*MSLeachEF*NtoN2O*kgtoGg)</f>
        <v>0.25742999664007876</v>
      </c>
      <c r="AQ1019" s="94">
        <f>IF('Net zero activities &amp; levers'!$C$12="Off",SUM('Activity data'!BJ50:BJ65)*FracLEACH*MSLeachEF*NtoN2O*kgtoGg,SUM('Net zero Activity data'!BJ50:BJ65)*FracLEACH*MSLeachEF*NtoN2O*kgtoGg)</f>
        <v>0.2621638291587039</v>
      </c>
      <c r="AR1019" s="94">
        <f>IF('Net zero activities &amp; levers'!$C$12="Off",SUM('Activity data'!BK50:BK65)*FracLEACH*MSLeachEF*NtoN2O*kgtoGg,SUM('Net zero Activity data'!BK50:BK65)*FracLEACH*MSLeachEF*NtoN2O*kgtoGg)</f>
        <v>0.26704662102487886</v>
      </c>
      <c r="AS1019" s="94">
        <f>IF('Net zero activities &amp; levers'!$C$12="Off",SUM('Activity data'!BL50:BL65)*FracLEACH*MSLeachEF*NtoN2O*kgtoGg,SUM('Net zero Activity data'!BL50:BL65)*FracLEACH*MSLeachEF*NtoN2O*kgtoGg)</f>
        <v>0.27195444245421529</v>
      </c>
      <c r="AT1019" s="94">
        <f>IF('Net zero activities &amp; levers'!$C$12="Off",SUM('Activity data'!BM50:BM65)*FracLEACH*MSLeachEF*NtoN2O*kgtoGg,SUM('Net zero Activity data'!BM50:BM65)*FracLEACH*MSLeachEF*NtoN2O*kgtoGg)</f>
        <v>0.27065059885561094</v>
      </c>
      <c r="AU1019" s="94">
        <f>IF('Net zero activities &amp; levers'!$C$12="Off",SUM('Activity data'!BN50:BN65)*FracLEACH*MSLeachEF*NtoN2O*kgtoGg,SUM('Net zero Activity data'!BN50:BN65)*FracLEACH*MSLeachEF*NtoN2O*kgtoGg)</f>
        <v>0.26812180216419201</v>
      </c>
      <c r="AV1019" s="94">
        <f>IF('Net zero activities &amp; levers'!$C$12="Off",SUM('Activity data'!BO50:BO65)*FracLEACH*MSLeachEF*NtoN2O*kgtoGg,SUM('Net zero Activity data'!BO50:BO65)*FracLEACH*MSLeachEF*NtoN2O*kgtoGg)</f>
        <v>0.26554982727964949</v>
      </c>
      <c r="AW1019" s="94">
        <f>IF('Net zero activities &amp; levers'!$C$12="Off",SUM('Activity data'!BP50:BP65)*FracLEACH*MSLeachEF*NtoN2O*kgtoGg,SUM('Net zero Activity data'!BP50:BP65)*FracLEACH*MSLeachEF*NtoN2O*kgtoGg)</f>
        <v>0.26247252109047825</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0.10231676931268709</v>
      </c>
      <c r="U1021" s="22">
        <f t="shared" si="356"/>
        <v>0.1027589526180359</v>
      </c>
      <c r="V1021" s="22">
        <f t="shared" si="356"/>
        <v>0.10303752900405234</v>
      </c>
      <c r="W1021" s="22">
        <f t="shared" si="356"/>
        <v>0.10327415312350779</v>
      </c>
      <c r="X1021" s="22">
        <f t="shared" si="356"/>
        <v>0.10353834088842666</v>
      </c>
      <c r="Y1021" s="22">
        <f t="shared" si="356"/>
        <v>0.10384206555239403</v>
      </c>
      <c r="Z1021" s="22">
        <f t="shared" si="356"/>
        <v>0.10416118756181525</v>
      </c>
      <c r="AA1021" s="22">
        <f t="shared" si="356"/>
        <v>0.10451145191075817</v>
      </c>
      <c r="AB1021" s="22">
        <f t="shared" si="356"/>
        <v>0.10488027004812063</v>
      </c>
      <c r="AC1021" s="22">
        <f t="shared" si="356"/>
        <v>0.10526056976853415</v>
      </c>
      <c r="AD1021" s="22">
        <f t="shared" si="356"/>
        <v>0.10563327902328132</v>
      </c>
      <c r="AE1021" s="22">
        <f t="shared" si="356"/>
        <v>0.1060702432074815</v>
      </c>
      <c r="AF1021" s="22">
        <f t="shared" si="356"/>
        <v>0.10652404715404064</v>
      </c>
      <c r="AG1021" s="22">
        <f t="shared" si="356"/>
        <v>0.10699385229227187</v>
      </c>
      <c r="AH1021" s="22">
        <f t="shared" si="356"/>
        <v>0.10752022694621469</v>
      </c>
      <c r="AI1021" s="22">
        <f t="shared" si="356"/>
        <v>0.10800800493363598</v>
      </c>
      <c r="AJ1021" s="22">
        <f t="shared" si="356"/>
        <v>0.10851911073661751</v>
      </c>
      <c r="AK1021" s="22">
        <f t="shared" si="356"/>
        <v>0.10906446551279358</v>
      </c>
      <c r="AL1021" s="22">
        <f t="shared" si="356"/>
        <v>0.10956772016144245</v>
      </c>
      <c r="AM1021" s="22">
        <f t="shared" si="356"/>
        <v>0.11006930435501579</v>
      </c>
      <c r="AN1021" s="22">
        <f t="shared" si="356"/>
        <v>0.11056285206740461</v>
      </c>
      <c r="AO1021" s="22">
        <f t="shared" si="356"/>
        <v>0.11108799240317241</v>
      </c>
      <c r="AP1021" s="22">
        <f t="shared" si="356"/>
        <v>0.11157383646054408</v>
      </c>
      <c r="AQ1021" s="22">
        <f t="shared" si="356"/>
        <v>0.11205546202363216</v>
      </c>
      <c r="AR1021" s="22">
        <f t="shared" si="356"/>
        <v>0.11254089341958043</v>
      </c>
      <c r="AS1021" s="22">
        <f t="shared" si="356"/>
        <v>0.11303195866327982</v>
      </c>
      <c r="AT1021" s="22">
        <f t="shared" si="356"/>
        <v>0.11352065025188082</v>
      </c>
      <c r="AU1021" s="22">
        <f t="shared" si="356"/>
        <v>0.11362581507440464</v>
      </c>
      <c r="AV1021" s="22">
        <f t="shared" si="356"/>
        <v>0.11365310769275874</v>
      </c>
      <c r="AW1021" s="22">
        <f t="shared" si="356"/>
        <v>0.11367477909879964</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0.39831175345583053</v>
      </c>
      <c r="M1034" s="22">
        <f t="shared" si="360"/>
        <v>0.40145358914715529</v>
      </c>
      <c r="N1034" s="22">
        <f t="shared" si="360"/>
        <v>0.40347255325329029</v>
      </c>
      <c r="O1034" s="22">
        <f t="shared" si="360"/>
        <v>0.40481416413578281</v>
      </c>
      <c r="P1034" s="22">
        <f t="shared" si="360"/>
        <v>0.40546521734783819</v>
      </c>
      <c r="Q1034" s="22">
        <f t="shared" si="360"/>
        <v>0.40690363619044922</v>
      </c>
      <c r="R1034" s="22">
        <f t="shared" si="360"/>
        <v>0.40855374420631202</v>
      </c>
      <c r="S1034" s="22">
        <f t="shared" si="360"/>
        <v>0.39627277513185138</v>
      </c>
      <c r="T1034" s="22">
        <f t="shared" si="360"/>
        <v>0.40043964851220676</v>
      </c>
      <c r="U1034" s="22">
        <f t="shared" si="360"/>
        <v>0.40295835551048725</v>
      </c>
      <c r="V1034" s="22">
        <f t="shared" si="360"/>
        <v>0.40511437341783624</v>
      </c>
      <c r="W1034" s="22">
        <f t="shared" si="360"/>
        <v>0.407664050630205</v>
      </c>
      <c r="X1034" s="22">
        <f t="shared" si="360"/>
        <v>0.41074515781658399</v>
      </c>
      <c r="Y1034" s="22">
        <f t="shared" si="360"/>
        <v>0.41383169442654738</v>
      </c>
      <c r="Z1034" s="22">
        <f t="shared" si="360"/>
        <v>0.41736766272828868</v>
      </c>
      <c r="AA1034" s="22">
        <f t="shared" si="360"/>
        <v>0.42121843158366618</v>
      </c>
      <c r="AB1034" s="22">
        <f t="shared" si="360"/>
        <v>0.4253081422743053</v>
      </c>
      <c r="AC1034" s="22">
        <f t="shared" si="360"/>
        <v>0.42941341218591422</v>
      </c>
      <c r="AD1034" s="22">
        <f t="shared" si="360"/>
        <v>0.43419062900698419</v>
      </c>
      <c r="AE1034" s="22">
        <f t="shared" si="360"/>
        <v>0.43930244067970314</v>
      </c>
      <c r="AF1034" s="22">
        <f t="shared" si="360"/>
        <v>0.44475043050510532</v>
      </c>
      <c r="AG1034" s="22">
        <f t="shared" si="360"/>
        <v>0.45107170740381791</v>
      </c>
      <c r="AH1034" s="22">
        <f t="shared" si="360"/>
        <v>0.45705775386849401</v>
      </c>
      <c r="AI1034" s="22">
        <f t="shared" si="360"/>
        <v>0.46331297012615474</v>
      </c>
      <c r="AJ1034" s="22">
        <f t="shared" si="360"/>
        <v>0.47021023709420351</v>
      </c>
      <c r="AK1034" s="22">
        <f t="shared" si="360"/>
        <v>0.47670612168472376</v>
      </c>
      <c r="AL1034" s="22">
        <f t="shared" si="360"/>
        <v>0.48334789040332482</v>
      </c>
      <c r="AM1034" s="22">
        <f t="shared" si="360"/>
        <v>0.49004289831887871</v>
      </c>
      <c r="AN1034" s="22">
        <f t="shared" si="360"/>
        <v>0.49719608230247453</v>
      </c>
      <c r="AO1034" s="22">
        <f t="shared" si="360"/>
        <v>0.50393596771490046</v>
      </c>
      <c r="AP1034" s="22">
        <f t="shared" si="360"/>
        <v>0.51077860164704825</v>
      </c>
      <c r="AQ1034" s="22">
        <f t="shared" si="360"/>
        <v>0.51785146125307857</v>
      </c>
      <c r="AR1034" s="22">
        <f t="shared" si="360"/>
        <v>0.52519134372579646</v>
      </c>
      <c r="AS1034" s="22">
        <f t="shared" si="360"/>
        <v>0.53248400441270771</v>
      </c>
      <c r="AT1034" s="22">
        <f t="shared" si="360"/>
        <v>0.53345650771325159</v>
      </c>
      <c r="AU1034" s="22">
        <f t="shared" si="360"/>
        <v>0.53315154673552123</v>
      </c>
      <c r="AV1034" s="22">
        <f t="shared" si="360"/>
        <v>0.5327813725228554</v>
      </c>
      <c r="AW1034" s="22">
        <f t="shared" si="360"/>
        <v>0.5318521064981786</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3.1424516095088999E-2</v>
      </c>
      <c r="M1035" s="22">
        <f t="shared" si="361"/>
        <v>3.1672388936885787E-2</v>
      </c>
      <c r="N1035" s="22">
        <f t="shared" si="361"/>
        <v>3.1831673641638247E-2</v>
      </c>
      <c r="O1035" s="22">
        <f t="shared" si="361"/>
        <v>3.1937519056453263E-2</v>
      </c>
      <c r="P1035" s="22">
        <f t="shared" si="361"/>
        <v>3.1988883426104654E-2</v>
      </c>
      <c r="Q1035" s="22">
        <f t="shared" si="361"/>
        <v>3.2102366434524382E-2</v>
      </c>
      <c r="R1035" s="22">
        <f t="shared" si="361"/>
        <v>3.2232550506305399E-2</v>
      </c>
      <c r="S1035" s="22">
        <f t="shared" si="361"/>
        <v>3.126365238317614E-2</v>
      </c>
      <c r="T1035" s="22">
        <f t="shared" si="361"/>
        <v>3.1592394827934793E-2</v>
      </c>
      <c r="U1035" s="22">
        <f t="shared" si="361"/>
        <v>3.1791106384697981E-2</v>
      </c>
      <c r="V1035" s="22">
        <f t="shared" si="361"/>
        <v>3.1961203849417405E-2</v>
      </c>
      <c r="W1035" s="22">
        <f t="shared" si="361"/>
        <v>3.2162358778696304E-2</v>
      </c>
      <c r="X1035" s="22">
        <f t="shared" si="361"/>
        <v>3.2405440489263498E-2</v>
      </c>
      <c r="Y1035" s="22">
        <f t="shared" si="361"/>
        <v>3.2648950550255545E-2</v>
      </c>
      <c r="Z1035" s="22">
        <f t="shared" si="361"/>
        <v>3.2927918197696839E-2</v>
      </c>
      <c r="AA1035" s="22">
        <f t="shared" si="361"/>
        <v>3.3231721805861508E-2</v>
      </c>
      <c r="AB1035" s="22">
        <f t="shared" si="361"/>
        <v>3.3554376556335759E-2</v>
      </c>
      <c r="AC1035" s="22">
        <f t="shared" si="361"/>
        <v>3.3878258840232128E-2</v>
      </c>
      <c r="AD1035" s="22">
        <f t="shared" si="361"/>
        <v>3.4255153886840604E-2</v>
      </c>
      <c r="AE1035" s="22">
        <f t="shared" si="361"/>
        <v>3.4658446550917703E-2</v>
      </c>
      <c r="AF1035" s="22">
        <f t="shared" si="361"/>
        <v>3.5088261745846949E-2</v>
      </c>
      <c r="AG1035" s="22">
        <f t="shared" si="361"/>
        <v>3.5586974289279677E-2</v>
      </c>
      <c r="AH1035" s="22">
        <f t="shared" si="361"/>
        <v>3.6059239071433602E-2</v>
      </c>
      <c r="AI1035" s="22">
        <f t="shared" si="361"/>
        <v>3.6552739808636728E-2</v>
      </c>
      <c r="AJ1035" s="22">
        <f t="shared" si="361"/>
        <v>3.7096894669669742E-2</v>
      </c>
      <c r="AK1035" s="22">
        <f t="shared" si="361"/>
        <v>3.7609382759954728E-2</v>
      </c>
      <c r="AL1035" s="22">
        <f t="shared" si="361"/>
        <v>3.8133380272422517E-2</v>
      </c>
      <c r="AM1035" s="22">
        <f t="shared" si="361"/>
        <v>3.8661578052612812E-2</v>
      </c>
      <c r="AN1035" s="22">
        <f t="shared" si="361"/>
        <v>3.9225923300457904E-2</v>
      </c>
      <c r="AO1035" s="22">
        <f t="shared" si="361"/>
        <v>3.9757661658124305E-2</v>
      </c>
      <c r="AP1035" s="22">
        <f t="shared" si="361"/>
        <v>4.029750628552476E-2</v>
      </c>
      <c r="AQ1035" s="22">
        <f t="shared" si="361"/>
        <v>4.085551440002206E-2</v>
      </c>
      <c r="AR1035" s="22">
        <f t="shared" si="361"/>
        <v>4.1434589089379831E-2</v>
      </c>
      <c r="AS1035" s="22">
        <f t="shared" si="361"/>
        <v>4.2009938250291E-2</v>
      </c>
      <c r="AT1035" s="22">
        <f t="shared" si="361"/>
        <v>4.2086663190881675E-2</v>
      </c>
      <c r="AU1035" s="22">
        <f t="shared" si="361"/>
        <v>4.2062603516343035E-2</v>
      </c>
      <c r="AV1035" s="22">
        <f t="shared" si="361"/>
        <v>4.2033398891064014E-2</v>
      </c>
      <c r="AW1035" s="22">
        <f t="shared" si="361"/>
        <v>4.1960085123906234E-2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2.9129279224209421E-4</v>
      </c>
      <c r="M1036" s="22">
        <f t="shared" si="362"/>
        <v>2.9359047510821973E-4</v>
      </c>
      <c r="N1036" s="22">
        <f t="shared" si="362"/>
        <v>2.9506698110336069E-4</v>
      </c>
      <c r="O1036" s="22">
        <f t="shared" si="362"/>
        <v>2.960481260901027E-4</v>
      </c>
      <c r="P1036" s="22">
        <f t="shared" si="362"/>
        <v>2.9652425341095731E-4</v>
      </c>
      <c r="Q1036" s="22">
        <f t="shared" si="362"/>
        <v>2.9757619585915883E-4</v>
      </c>
      <c r="R1036" s="22">
        <f t="shared" si="362"/>
        <v>2.9878295053629658E-4</v>
      </c>
      <c r="S1036" s="22">
        <f t="shared" si="362"/>
        <v>2.8980164947726278E-4</v>
      </c>
      <c r="T1036" s="22">
        <f t="shared" si="362"/>
        <v>2.9284896146680858E-4</v>
      </c>
      <c r="U1036" s="22">
        <f t="shared" si="362"/>
        <v>2.9469093873211218E-4</v>
      </c>
      <c r="V1036" s="22">
        <f t="shared" si="362"/>
        <v>2.9626767472071085E-4</v>
      </c>
      <c r="W1036" s="22">
        <f t="shared" si="362"/>
        <v>2.9813230107949402E-4</v>
      </c>
      <c r="X1036" s="22">
        <f t="shared" si="362"/>
        <v>3.0038557206065548E-4</v>
      </c>
      <c r="Y1036" s="22">
        <f t="shared" si="362"/>
        <v>3.0264281368024882E-4</v>
      </c>
      <c r="Z1036" s="22">
        <f t="shared" si="362"/>
        <v>3.0522873305359699E-4</v>
      </c>
      <c r="AA1036" s="22">
        <f t="shared" si="362"/>
        <v>3.080448719257987E-4</v>
      </c>
      <c r="AB1036" s="22">
        <f t="shared" si="362"/>
        <v>3.1103575340545042E-4</v>
      </c>
      <c r="AC1036" s="22">
        <f t="shared" si="362"/>
        <v>3.1403801363273404E-4</v>
      </c>
      <c r="AD1036" s="22">
        <f t="shared" si="362"/>
        <v>3.1753168113032062E-4</v>
      </c>
      <c r="AE1036" s="22">
        <f t="shared" si="362"/>
        <v>3.2127004406498904E-4</v>
      </c>
      <c r="AF1036" s="22">
        <f t="shared" si="362"/>
        <v>3.2525426033422816E-4</v>
      </c>
      <c r="AG1036" s="22">
        <f t="shared" si="362"/>
        <v>3.2987712767968205E-4</v>
      </c>
      <c r="AH1036" s="22">
        <f t="shared" si="362"/>
        <v>3.3425483477483501E-4</v>
      </c>
      <c r="AI1036" s="22">
        <f t="shared" si="362"/>
        <v>3.3882939074503493E-4</v>
      </c>
      <c r="AJ1036" s="22">
        <f t="shared" si="362"/>
        <v>3.4387349033921099E-4</v>
      </c>
      <c r="AK1036" s="22">
        <f t="shared" si="362"/>
        <v>3.4862405153665961E-4</v>
      </c>
      <c r="AL1036" s="22">
        <f t="shared" si="362"/>
        <v>3.534813005098111E-4</v>
      </c>
      <c r="AM1036" s="22">
        <f t="shared" si="362"/>
        <v>3.5837748429772161E-4</v>
      </c>
      <c r="AN1036" s="22">
        <f t="shared" si="362"/>
        <v>3.6360874076435786E-4</v>
      </c>
      <c r="AO1036" s="22">
        <f t="shared" si="362"/>
        <v>3.685377443002653E-4</v>
      </c>
      <c r="AP1036" s="22">
        <f t="shared" si="362"/>
        <v>3.7354188973934006E-4</v>
      </c>
      <c r="AQ1036" s="22">
        <f t="shared" si="362"/>
        <v>3.7871440349496383E-4</v>
      </c>
      <c r="AR1036" s="22">
        <f t="shared" si="362"/>
        <v>3.8408219603850937E-4</v>
      </c>
      <c r="AS1036" s="22">
        <f t="shared" si="362"/>
        <v>3.8941545441196606E-4</v>
      </c>
      <c r="AT1036" s="22">
        <f t="shared" si="362"/>
        <v>3.901266641601652E-4</v>
      </c>
      <c r="AU1036" s="22">
        <f t="shared" si="362"/>
        <v>3.8990364052614681E-4</v>
      </c>
      <c r="AV1036" s="22">
        <f t="shared" si="362"/>
        <v>3.8963292524072551E-4</v>
      </c>
      <c r="AW1036" s="22">
        <f t="shared" si="362"/>
        <v>3.889533357164015E-4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3.2323215352203878E-3</v>
      </c>
      <c r="L1037" s="94">
        <f>IF('Net zero activities &amp; levers'!$C$12="Off",Constants!$H66*'Activity data'!AE8*Constants!$H84*EF!$H209*MMVolatEF*NtoN2O*kgtoGg,Constants!$H66*'Net zero Activity data'!AE8*Constants!$H84*EF!$H209*MMVolatEF*NtoN2O*kgtoGg)</f>
        <v>3.2042886428129452E-3</v>
      </c>
      <c r="M1037" s="94">
        <f>IF('Net zero activities &amp; levers'!$C$12="Off",Constants!$H66*'Activity data'!AF8*Constants!$H84*EF!$H209*MMVolatEF*NtoN2O*kgtoGg,Constants!$H66*'Net zero Activity data'!AF8*Constants!$H84*EF!$H209*MMVolatEF*NtoN2O*kgtoGg)</f>
        <v>3.1936173693006093E-3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2.9461872714039491E-3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2.539348537637483E-3</v>
      </c>
      <c r="T1037" s="94">
        <f>IF('Net zero activities &amp; levers'!$C$12="Off",Constants!$H66*'Activity data'!AM8*Constants!$H84*EF!$H209*MMVolatEF*NtoN2O*kgtoGg,Constants!$H66*'Net zero Activity data'!AM8*Constants!$H84*EF!$H209*MMVolatEF*NtoN2O*kgtoGg)</f>
        <v>2.5805955777747549E-3</v>
      </c>
      <c r="U1037" s="94">
        <f>IF('Net zero activities &amp; levers'!$C$12="Off",Constants!$H66*'Activity data'!AN8*Constants!$H84*EF!$H209*MMVolatEF*NtoN2O*kgtoGg,Constants!$H66*'Net zero Activity data'!AN8*Constants!$H84*EF!$H209*MMVolatEF*NtoN2O*kgtoGg)</f>
        <v>2.5861067985253699E-3</v>
      </c>
      <c r="V1037" s="94">
        <f>IF('Net zero activities &amp; levers'!$C$12="Off",Constants!$H66*'Activity data'!AO8*Constants!$H84*EF!$H209*MMVolatEF*NtoN2O*kgtoGg,Constants!$H66*'Net zero Activity data'!AO8*Constants!$H84*EF!$H209*MMVolatEF*NtoN2O*kgtoGg)</f>
        <v>2.5827778940828404E-3</v>
      </c>
      <c r="W1037" s="94">
        <f>IF('Net zero activities &amp; levers'!$C$12="Off",Constants!$H66*'Activity data'!AP8*Constants!$H84*EF!$H209*MMVolatEF*NtoN2O*kgtoGg,Constants!$H66*'Net zero Activity data'!AP8*Constants!$H84*EF!$H209*MMVolatEF*NtoN2O*kgtoGg)</f>
        <v>2.5856860799565338E-3</v>
      </c>
      <c r="X1037" s="94">
        <f>IF('Net zero activities &amp; levers'!$C$12="Off",Constants!$H66*'Activity data'!AQ8*Constants!$H84*EF!$H209*MMVolatEF*NtoN2O*kgtoGg,Constants!$H66*'Net zero Activity data'!AQ8*Constants!$H84*EF!$H209*MMVolatEF*NtoN2O*kgtoGg)</f>
        <v>2.5972194483675267E-3</v>
      </c>
      <c r="Y1037" s="94">
        <f>IF('Net zero activities &amp; levers'!$C$12="Off",Constants!$H66*'Activity data'!AR8*Constants!$H84*EF!$H209*MMVolatEF*NtoN2O*kgtoGg,Constants!$H66*'Net zero Activity data'!AR8*Constants!$H84*EF!$H209*MMVolatEF*NtoN2O*kgtoGg)</f>
        <v>2.6123212036299704E-3</v>
      </c>
      <c r="Z1037" s="94">
        <f>IF('Net zero activities &amp; levers'!$C$12="Off",Constants!$H66*'Activity data'!AS8*Constants!$H84*EF!$H209*MMVolatEF*NtoN2O*kgtoGg,Constants!$H66*'Net zero Activity data'!AS8*Constants!$H84*EF!$H209*MMVolatEF*NtoN2O*kgtoGg)</f>
        <v>2.6340262098398515E-3</v>
      </c>
      <c r="AA1037" s="94">
        <f>IF('Net zero activities &amp; levers'!$C$12="Off",Constants!$H66*'Activity data'!AT8*Constants!$H84*EF!$H209*MMVolatEF*NtoN2O*kgtoGg,Constants!$H66*'Net zero Activity data'!AT8*Constants!$H84*EF!$H209*MMVolatEF*NtoN2O*kgtoGg)</f>
        <v>2.6596006004445125E-3</v>
      </c>
      <c r="AB1037" s="94">
        <f>IF('Net zero activities &amp; levers'!$C$12="Off",Constants!$H66*'Activity data'!AU8*Constants!$H84*EF!$H209*MMVolatEF*NtoN2O*kgtoGg,Constants!$H66*'Net zero Activity data'!AU8*Constants!$H84*EF!$H209*MMVolatEF*NtoN2O*kgtoGg)</f>
        <v>2.6875153195385854E-3</v>
      </c>
      <c r="AC1037" s="94">
        <f>IF('Net zero activities &amp; levers'!$C$12="Off",Constants!$H66*'Activity data'!AV8*Constants!$H84*EF!$H209*MMVolatEF*NtoN2O*kgtoGg,Constants!$H66*'Net zero Activity data'!AV8*Constants!$H84*EF!$H209*MMVolatEF*NtoN2O*kgtoGg)</f>
        <v>2.7137063040369876E-3</v>
      </c>
      <c r="AD1037" s="94">
        <f>IF('Net zero activities &amp; levers'!$C$12="Off",Constants!$H66*'Activity data'!AW8*Constants!$H84*EF!$H209*MMVolatEF*NtoN2O*kgtoGg,Constants!$H66*'Net zero Activity data'!AW8*Constants!$H84*EF!$H209*MMVolatEF*NtoN2O*kgtoGg)</f>
        <v>2.7304608329991593E-3</v>
      </c>
      <c r="AE1037" s="94">
        <f>IF('Net zero activities &amp; levers'!$C$12="Off",Constants!$H66*'Activity data'!AX8*Constants!$H84*EF!$H209*MMVolatEF*NtoN2O*kgtoGg,Constants!$H66*'Net zero Activity data'!AX8*Constants!$H84*EF!$H209*MMVolatEF*NtoN2O*kgtoGg)</f>
        <v>2.7495807346571231E-3</v>
      </c>
      <c r="AF1037" s="94">
        <f>IF('Net zero activities &amp; levers'!$C$12="Off",Constants!$H66*'Activity data'!AY8*Constants!$H84*EF!$H209*MMVolatEF*NtoN2O*kgtoGg,Constants!$H66*'Net zero Activity data'!AY8*Constants!$H84*EF!$H209*MMVolatEF*NtoN2O*kgtoGg)</f>
        <v>2.7708071896268998E-3</v>
      </c>
      <c r="AG1037" s="94">
        <f>IF('Net zero activities &amp; levers'!$C$12="Off",Constants!$H66*'Activity data'!AZ8*Constants!$H84*EF!$H209*MMVolatEF*NtoN2O*kgtoGg,Constants!$H66*'Net zero Activity data'!AZ8*Constants!$H84*EF!$H209*MMVolatEF*NtoN2O*kgtoGg)</f>
        <v>2.8025310586585915E-3</v>
      </c>
      <c r="AH1037" s="94">
        <f>IF('Net zero activities &amp; levers'!$C$12="Off",Constants!$H66*'Activity data'!BA8*Constants!$H84*EF!$H209*MMVolatEF*NtoN2O*kgtoGg,Constants!$H66*'Net zero Activity data'!BA8*Constants!$H84*EF!$H209*MMVolatEF*NtoN2O*kgtoGg)</f>
        <v>2.8248038324609421E-3</v>
      </c>
      <c r="AI1037" s="94">
        <f>IF('Net zero activities &amp; levers'!$C$12="Off",Constants!$H66*'Activity data'!BB8*Constants!$H84*EF!$H209*MMVolatEF*NtoN2O*kgtoGg,Constants!$H66*'Net zero Activity data'!BB8*Constants!$H84*EF!$H209*MMVolatEF*NtoN2O*kgtoGg)</f>
        <v>2.8506596033764002E-3</v>
      </c>
      <c r="AJ1037" s="94">
        <f>IF('Net zero activities &amp; levers'!$C$12="Off",Constants!$H66*'Activity data'!BC8*Constants!$H84*EF!$H209*MMVolatEF*NtoN2O*kgtoGg,Constants!$H66*'Net zero Activity data'!BC8*Constants!$H84*EF!$H209*MMVolatEF*NtoN2O*kgtoGg)</f>
        <v>2.8821306944705432E-3</v>
      </c>
      <c r="AK1037" s="94">
        <f>IF('Net zero activities &amp; levers'!$C$12="Off",Constants!$H66*'Activity data'!BD8*Constants!$H84*EF!$H209*MMVolatEF*NtoN2O*kgtoGg,Constants!$H66*'Net zero Activity data'!BD8*Constants!$H84*EF!$H209*MMVolatEF*NtoN2O*kgtoGg)</f>
        <v>2.9033235457302741E-3</v>
      </c>
      <c r="AL1037" s="94">
        <f>IF('Net zero activities &amp; levers'!$C$12="Off",Constants!$H66*'Activity data'!BE8*Constants!$H84*EF!$H209*MMVolatEF*NtoN2O*kgtoGg,Constants!$H66*'Net zero Activity data'!BE8*Constants!$H84*EF!$H209*MMVolatEF*NtoN2O*kgtoGg)</f>
        <v>2.9226014820923265E-3</v>
      </c>
      <c r="AM1037" s="94">
        <f>IF('Net zero activities &amp; levers'!$C$12="Off",Constants!$H66*'Activity data'!BF8*Constants!$H84*EF!$H209*MMVolatEF*NtoN2O*kgtoGg,Constants!$H66*'Net zero Activity data'!BF8*Constants!$H84*EF!$H209*MMVolatEF*NtoN2O*kgtoGg)</f>
        <v>2.9386128335575795E-3</v>
      </c>
      <c r="AN1037" s="94">
        <f>IF('Net zero activities &amp; levers'!$C$12="Off",Constants!$H66*'Activity data'!BG8*Constants!$H84*EF!$H209*MMVolatEF*NtoN2O*kgtoGg,Constants!$H66*'Net zero Activity data'!BG8*Constants!$H84*EF!$H209*MMVolatEF*NtoN2O*kgtoGg)</f>
        <v>2.9746582598152468E-3</v>
      </c>
      <c r="AO1037" s="94">
        <f>IF('Net zero activities &amp; levers'!$C$12="Off",Constants!$H66*'Activity data'!BH8*Constants!$H84*EF!$H209*MMVolatEF*NtoN2O*kgtoGg,Constants!$H66*'Net zero Activity data'!BH8*Constants!$H84*EF!$H209*MMVolatEF*NtoN2O*kgtoGg)</f>
        <v>3.0016778764385939E-3</v>
      </c>
      <c r="AP1037" s="94">
        <f>IF('Net zero activities &amp; levers'!$C$12="Off",Constants!$H66*'Activity data'!BI8*Constants!$H84*EF!$H209*MMVolatEF*NtoN2O*kgtoGg,Constants!$H66*'Net zero Activity data'!BI8*Constants!$H84*EF!$H209*MMVolatEF*NtoN2O*kgtoGg)</f>
        <v>3.0268486636007598E-3</v>
      </c>
      <c r="AQ1037" s="94">
        <f>IF('Net zero activities &amp; levers'!$C$12="Off",Constants!$H66*'Activity data'!BJ8*Constants!$H84*EF!$H209*MMVolatEF*NtoN2O*kgtoGg,Constants!$H66*'Net zero Activity data'!BJ8*Constants!$H84*EF!$H209*MMVolatEF*NtoN2O*kgtoGg)</f>
        <v>3.05178994932355E-3</v>
      </c>
      <c r="AR1037" s="94">
        <f>IF('Net zero activities &amp; levers'!$C$12="Off",Constants!$H66*'Activity data'!BK8*Constants!$H84*EF!$H209*MMVolatEF*NtoN2O*kgtoGg,Constants!$H66*'Net zero Activity data'!BK8*Constants!$H84*EF!$H209*MMVolatEF*NtoN2O*kgtoGg)</f>
        <v>3.0768441942255506E-3</v>
      </c>
      <c r="AS1037" s="94">
        <f>IF('Net zero activities &amp; levers'!$C$12="Off",Constants!$H66*'Activity data'!BL8*Constants!$H84*EF!$H209*MMVolatEF*NtoN2O*kgtoGg,Constants!$H66*'Net zero Activity data'!BL8*Constants!$H84*EF!$H209*MMVolatEF*NtoN2O*kgtoGg)</f>
        <v>3.1004407670474064E-3</v>
      </c>
      <c r="AT1037" s="94">
        <f>IF('Net zero activities &amp; levers'!$C$12="Off",Constants!$H66*'Activity data'!BM8*Constants!$H84*EF!$H209*MMVolatEF*NtoN2O*kgtoGg,Constants!$H66*'Net zero Activity data'!BM8*Constants!$H84*EF!$H209*MMVolatEF*NtoN2O*kgtoGg)</f>
        <v>3.0447855875505637E-3</v>
      </c>
      <c r="AU1037" s="94">
        <f>IF('Net zero activities &amp; levers'!$C$12="Off",Constants!$H66*'Activity data'!BN8*Constants!$H84*EF!$H209*MMVolatEF*NtoN2O*kgtoGg,Constants!$H66*'Net zero Activity data'!BN8*Constants!$H84*EF!$H209*MMVolatEF*NtoN2O*kgtoGg)</f>
        <v>2.9741756721714751E-3</v>
      </c>
      <c r="AV1037" s="94">
        <f>IF('Net zero activities &amp; levers'!$C$12="Off",Constants!$H66*'Activity data'!BO8*Constants!$H84*EF!$H209*MMVolatEF*NtoN2O*kgtoGg,Constants!$H66*'Net zero Activity data'!BO8*Constants!$H84*EF!$H209*MMVolatEF*NtoN2O*kgtoGg)</f>
        <v>2.9035461650917427E-3</v>
      </c>
      <c r="AW1037" s="94">
        <f>IF('Net zero activities &amp; levers'!$C$12="Off",Constants!$H66*'Activity data'!BP8*Constants!$H84*EF!$H209*MMVolatEF*NtoN2O*kgtoGg,Constants!$H66*'Net zero Activity data'!BP8*Constants!$H84*EF!$H209*MMVolatEF*NtoN2O*kgtoGg)</f>
        <v>2.8273943502614288E-3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1.5950969356419611E-2</v>
      </c>
      <c r="M1038" s="94">
        <f>IF('Net zero activities &amp; levers'!$C$12="Off",Constants!$H67*'Activity data'!AF9*Constants!$H85*EF!$H210*MMVolatEF*NtoN2O*kgtoGg,Constants!$H67*'Net zero Activity data'!AF9*Constants!$H85*EF!$H210*MMVolatEF*NtoN2O*kgtoGg)</f>
        <v>1.5897847688628838E-2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1.5377401443792467E-2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1.4666139078901096E-2</v>
      </c>
      <c r="R1038" s="94">
        <f>IF('Net zero activities &amp; levers'!$C$12="Off",Constants!$H67*'Activity data'!AK9*Constants!$H85*EF!$H210*MMVolatEF*NtoN2O*kgtoGg,Constants!$H67*'Net zero Activity data'!AK9*Constants!$H85*EF!$H210*MMVolatEF*NtoN2O*kgtoGg)</f>
        <v>1.4369412471908498E-2</v>
      </c>
      <c r="S1038" s="94">
        <f>IF('Net zero activities &amp; levers'!$C$12="Off",Constants!$H67*'Activity data'!AL9*Constants!$H85*EF!$H210*MMVolatEF*NtoN2O*kgtoGg,Constants!$H67*'Net zero Activity data'!AL9*Constants!$H85*EF!$H210*MMVolatEF*NtoN2O*kgtoGg)</f>
        <v>1.2640893260341957E-2</v>
      </c>
      <c r="T1038" s="94">
        <f>IF('Net zero activities &amp; levers'!$C$12="Off",Constants!$H67*'Activity data'!AM9*Constants!$H85*EF!$H210*MMVolatEF*NtoN2O*kgtoGg,Constants!$H67*'Net zero Activity data'!AM9*Constants!$H85*EF!$H210*MMVolatEF*NtoN2O*kgtoGg)</f>
        <v>1.2846221289933906E-2</v>
      </c>
      <c r="U1038" s="94">
        <f>IF('Net zero activities &amp; levers'!$C$12="Off",Constants!$H67*'Activity data'!AN9*Constants!$H85*EF!$H210*MMVolatEF*NtoN2O*kgtoGg,Constants!$H67*'Net zero Activity data'!AN9*Constants!$H85*EF!$H210*MMVolatEF*NtoN2O*kgtoGg)</f>
        <v>1.2873656182076561E-2</v>
      </c>
      <c r="V1038" s="94">
        <f>IF('Net zero activities &amp; levers'!$C$12="Off",Constants!$H67*'Activity data'!AO9*Constants!$H85*EF!$H210*MMVolatEF*NtoN2O*kgtoGg,Constants!$H67*'Net zero Activity data'!AO9*Constants!$H85*EF!$H210*MMVolatEF*NtoN2O*kgtoGg)</f>
        <v>1.2857084874472192E-2</v>
      </c>
      <c r="W1038" s="94">
        <f>IF('Net zero activities &amp; levers'!$C$12="Off",Constants!$H67*'Activity data'!AP9*Constants!$H85*EF!$H210*MMVolatEF*NtoN2O*kgtoGg,Constants!$H67*'Net zero Activity data'!AP9*Constants!$H85*EF!$H210*MMVolatEF*NtoN2O*kgtoGg)</f>
        <v>1.2871561842350264E-2</v>
      </c>
      <c r="X1038" s="94">
        <f>IF('Net zero activities &amp; levers'!$C$12="Off",Constants!$H67*'Activity data'!AQ9*Constants!$H85*EF!$H210*MMVolatEF*NtoN2O*kgtoGg,Constants!$H67*'Net zero Activity data'!AQ9*Constants!$H85*EF!$H210*MMVolatEF*NtoN2O*kgtoGg)</f>
        <v>1.2928975024059925E-2</v>
      </c>
      <c r="Y1038" s="94">
        <f>IF('Net zero activities &amp; levers'!$C$12="Off",Constants!$H67*'Activity data'!AR9*Constants!$H85*EF!$H210*MMVolatEF*NtoN2O*kgtoGg,Constants!$H67*'Net zero Activity data'!AR9*Constants!$H85*EF!$H210*MMVolatEF*NtoN2O*kgtoGg)</f>
        <v>1.3004151658337144E-2</v>
      </c>
      <c r="Z1038" s="94">
        <f>IF('Net zero activities &amp; levers'!$C$12="Off",Constants!$H67*'Activity data'!AS9*Constants!$H85*EF!$H210*MMVolatEF*NtoN2O*kgtoGg,Constants!$H67*'Net zero Activity data'!AS9*Constants!$H85*EF!$H210*MMVolatEF*NtoN2O*kgtoGg)</f>
        <v>1.3112199318060706E-2</v>
      </c>
      <c r="AA1038" s="94">
        <f>IF('Net zero activities &amp; levers'!$C$12="Off",Constants!$H67*'Activity data'!AT9*Constants!$H85*EF!$H210*MMVolatEF*NtoN2O*kgtoGg,Constants!$H67*'Net zero Activity data'!AT9*Constants!$H85*EF!$H210*MMVolatEF*NtoN2O*kgtoGg)</f>
        <v>1.3239508798047476E-2</v>
      </c>
      <c r="AB1038" s="94">
        <f>IF('Net zero activities &amp; levers'!$C$12="Off",Constants!$H67*'Activity data'!AU9*Constants!$H85*EF!$H210*MMVolatEF*NtoN2O*kgtoGg,Constants!$H67*'Net zero Activity data'!AU9*Constants!$H85*EF!$H210*MMVolatEF*NtoN2O*kgtoGg)</f>
        <v>1.337846844822173E-2</v>
      </c>
      <c r="AC1038" s="94">
        <f>IF('Net zero activities &amp; levers'!$C$12="Off",Constants!$H67*'Activity data'!AV9*Constants!$H85*EF!$H210*MMVolatEF*NtoN2O*kgtoGg,Constants!$H67*'Net zero Activity data'!AV9*Constants!$H85*EF!$H210*MMVolatEF*NtoN2O*kgtoGg)</f>
        <v>1.3508847336554879E-2</v>
      </c>
      <c r="AD1038" s="94">
        <f>IF('Net zero activities &amp; levers'!$C$12="Off",Constants!$H67*'Activity data'!AW9*Constants!$H85*EF!$H210*MMVolatEF*NtoN2O*kgtoGg,Constants!$H67*'Net zero Activity data'!AW9*Constants!$H85*EF!$H210*MMVolatEF*NtoN2O*kgtoGg)</f>
        <v>1.3592251488879385E-2</v>
      </c>
      <c r="AE1038" s="94">
        <f>IF('Net zero activities &amp; levers'!$C$12="Off",Constants!$H67*'Activity data'!AX9*Constants!$H85*EF!$H210*MMVolatEF*NtoN2O*kgtoGg,Constants!$H67*'Net zero Activity data'!AX9*Constants!$H85*EF!$H210*MMVolatEF*NtoN2O*kgtoGg)</f>
        <v>1.3687430481610884E-2</v>
      </c>
      <c r="AF1038" s="94">
        <f>IF('Net zero activities &amp; levers'!$C$12="Off",Constants!$H67*'Activity data'!AY9*Constants!$H85*EF!$H210*MMVolatEF*NtoN2O*kgtoGg,Constants!$H67*'Net zero Activity data'!AY9*Constants!$H85*EF!$H210*MMVolatEF*NtoN2O*kgtoGg)</f>
        <v>1.3793095910200706E-2</v>
      </c>
      <c r="AG1038" s="94">
        <f>IF('Net zero activities &amp; levers'!$C$12="Off",Constants!$H67*'Activity data'!AZ9*Constants!$H85*EF!$H210*MMVolatEF*NtoN2O*kgtoGg,Constants!$H67*'Net zero Activity data'!AZ9*Constants!$H85*EF!$H210*MMVolatEF*NtoN2O*kgtoGg)</f>
        <v>1.3951017533125212E-2</v>
      </c>
      <c r="AH1038" s="94">
        <f>IF('Net zero activities &amp; levers'!$C$12="Off",Constants!$H67*'Activity data'!BA9*Constants!$H85*EF!$H210*MMVolatEF*NtoN2O*kgtoGg,Constants!$H67*'Net zero Activity data'!BA9*Constants!$H85*EF!$H210*MMVolatEF*NtoN2O*kgtoGg)</f>
        <v>1.4061891543555147E-2</v>
      </c>
      <c r="AI1038" s="94">
        <f>IF('Net zero activities &amp; levers'!$C$12="Off",Constants!$H67*'Activity data'!BB9*Constants!$H85*EF!$H210*MMVolatEF*NtoN2O*kgtoGg,Constants!$H67*'Net zero Activity data'!BB9*Constants!$H85*EF!$H210*MMVolatEF*NtoN2O*kgtoGg)</f>
        <v>1.4190601736528594E-2</v>
      </c>
      <c r="AJ1038" s="94">
        <f>IF('Net zero activities &amp; levers'!$C$12="Off",Constants!$H67*'Activity data'!BC9*Constants!$H85*EF!$H210*MMVolatEF*NtoN2O*kgtoGg,Constants!$H67*'Net zero Activity data'!BC9*Constants!$H85*EF!$H210*MMVolatEF*NtoN2O*kgtoGg)</f>
        <v>1.4347265029263381E-2</v>
      </c>
      <c r="AK1038" s="94">
        <f>IF('Net zero activities &amp; levers'!$C$12="Off",Constants!$H67*'Activity data'!BD9*Constants!$H85*EF!$H210*MMVolatEF*NtoN2O*kgtoGg,Constants!$H67*'Net zero Activity data'!BD9*Constants!$H85*EF!$H210*MMVolatEF*NtoN2O*kgtoGg)</f>
        <v>1.4452763178369687E-2</v>
      </c>
      <c r="AL1038" s="94">
        <f>IF('Net zero activities &amp; levers'!$C$12="Off",Constants!$H67*'Activity data'!BE9*Constants!$H85*EF!$H210*MMVolatEF*NtoN2O*kgtoGg,Constants!$H67*'Net zero Activity data'!BE9*Constants!$H85*EF!$H210*MMVolatEF*NtoN2O*kgtoGg)</f>
        <v>1.4548728868868833E-2</v>
      </c>
      <c r="AM1038" s="94">
        <f>IF('Net zero activities &amp; levers'!$C$12="Off",Constants!$H67*'Activity data'!BF9*Constants!$H85*EF!$H210*MMVolatEF*NtoN2O*kgtoGg,Constants!$H67*'Net zero Activity data'!BF9*Constants!$H85*EF!$H210*MMVolatEF*NtoN2O*kgtoGg)</f>
        <v>1.4628433478860807E-2</v>
      </c>
      <c r="AN1038" s="94">
        <f>IF('Net zero activities &amp; levers'!$C$12="Off",Constants!$H67*'Activity data'!BG9*Constants!$H85*EF!$H210*MMVolatEF*NtoN2O*kgtoGg,Constants!$H67*'Net zero Activity data'!BG9*Constants!$H85*EF!$H210*MMVolatEF*NtoN2O*kgtoGg)</f>
        <v>1.4807867841294018E-2</v>
      </c>
      <c r="AO1038" s="94">
        <f>IF('Net zero activities &amp; levers'!$C$12="Off",Constants!$H67*'Activity data'!BH9*Constants!$H85*EF!$H210*MMVolatEF*NtoN2O*kgtoGg,Constants!$H67*'Net zero Activity data'!BH9*Constants!$H85*EF!$H210*MMVolatEF*NtoN2O*kgtoGg)</f>
        <v>1.4942371665644518E-2</v>
      </c>
      <c r="AP1038" s="94">
        <f>IF('Net zero activities &amp; levers'!$C$12="Off",Constants!$H67*'Activity data'!BI9*Constants!$H85*EF!$H210*MMVolatEF*NtoN2O*kgtoGg,Constants!$H67*'Net zero Activity data'!BI9*Constants!$H85*EF!$H210*MMVolatEF*NtoN2O*kgtoGg)</f>
        <v>1.5067672005113379E-2</v>
      </c>
      <c r="AQ1038" s="94">
        <f>IF('Net zero activities &amp; levers'!$C$12="Off",Constants!$H67*'Activity data'!BJ9*Constants!$H85*EF!$H210*MMVolatEF*NtoN2O*kgtoGg,Constants!$H67*'Net zero Activity data'!BJ9*Constants!$H85*EF!$H210*MMVolatEF*NtoN2O*kgtoGg)</f>
        <v>1.5191829884949286E-2</v>
      </c>
      <c r="AR1038" s="94">
        <f>IF('Net zero activities &amp; levers'!$C$12="Off",Constants!$H67*'Activity data'!BK9*Constants!$H85*EF!$H210*MMVolatEF*NtoN2O*kgtoGg,Constants!$H67*'Net zero Activity data'!BK9*Constants!$H85*EF!$H210*MMVolatEF*NtoN2O*kgtoGg)</f>
        <v>1.5316550076301718E-2</v>
      </c>
      <c r="AS1038" s="94">
        <f>IF('Net zero activities &amp; levers'!$C$12="Off",Constants!$H67*'Activity data'!BL9*Constants!$H85*EF!$H210*MMVolatEF*NtoN2O*kgtoGg,Constants!$H67*'Net zero Activity data'!BL9*Constants!$H85*EF!$H210*MMVolatEF*NtoN2O*kgtoGg)</f>
        <v>1.543401396671688E-2</v>
      </c>
      <c r="AT1038" s="94">
        <f>IF('Net zero activities &amp; levers'!$C$12="Off",Constants!$H67*'Activity data'!BM9*Constants!$H85*EF!$H210*MMVolatEF*NtoN2O*kgtoGg,Constants!$H67*'Net zero Activity data'!BM9*Constants!$H85*EF!$H210*MMVolatEF*NtoN2O*kgtoGg)</f>
        <v>1.5156962127248126E-2</v>
      </c>
      <c r="AU1038" s="94">
        <f>IF('Net zero activities &amp; levers'!$C$12="Off",Constants!$H67*'Activity data'!BN9*Constants!$H85*EF!$H210*MMVolatEF*NtoN2O*kgtoGg,Constants!$H67*'Net zero Activity data'!BN9*Constants!$H85*EF!$H210*MMVolatEF*NtoN2O*kgtoGg)</f>
        <v>1.4805465516917016E-2</v>
      </c>
      <c r="AV1038" s="94">
        <f>IF('Net zero activities &amp; levers'!$C$12="Off",Constants!$H67*'Activity data'!BO9*Constants!$H85*EF!$H210*MMVolatEF*NtoN2O*kgtoGg,Constants!$H67*'Net zero Activity data'!BO9*Constants!$H85*EF!$H210*MMVolatEF*NtoN2O*kgtoGg)</f>
        <v>1.4453871378974806E-2</v>
      </c>
      <c r="AW1038" s="94">
        <f>IF('Net zero activities &amp; levers'!$C$12="Off",Constants!$H67*'Activity data'!BP9*Constants!$H85*EF!$H210*MMVolatEF*NtoN2O*kgtoGg,Constants!$H67*'Net zero Activity data'!BP9*Constants!$H85*EF!$H210*MMVolatEF*NtoN2O*kgtoGg)</f>
        <v>1.4074787157733198E-2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0.16370016056893649</v>
      </c>
      <c r="M1039" s="94">
        <f>IF('Net zero activities &amp; levers'!$C$12="Off",Constants!$H68*'Activity data'!AF10*Constants!$H86*EF!$H211*MMVolatEF*NtoN2O*kgtoGg,Constants!$H68*'Net zero Activity data'!AF10*Constants!$H86*EF!$H211*MMVolatEF*NtoN2O*kgtoGg)</f>
        <v>0.17003774892948592</v>
      </c>
      <c r="N1039" s="94">
        <f>IF('Net zero activities &amp; levers'!$C$12="Off",Constants!$H68*'Activity data'!AG10*Constants!$H86*EF!$H211*MMVolatEF*NtoN2O*kgtoGg,Constants!$H68*'Net zero Activity data'!AG10*Constants!$H86*EF!$H211*MMVolatEF*NtoN2O*kgtoGg)</f>
        <v>0.17476418316081979</v>
      </c>
      <c r="O1039" s="94">
        <f>IF('Net zero activities &amp; levers'!$C$12="Off",Constants!$H68*'Activity data'!AH10*Constants!$H86*EF!$H211*MMVolatEF*NtoN2O*kgtoGg,Constants!$H68*'Net zero Activity data'!AH10*Constants!$H86*EF!$H211*MMVolatEF*NtoN2O*kgtoGg)</f>
        <v>0.17840915017095665</v>
      </c>
      <c r="P1039" s="94">
        <f>IF('Net zero activities &amp; levers'!$C$12="Off",Constants!$H68*'Activity data'!AI10*Constants!$H86*EF!$H211*MMVolatEF*NtoN2O*kgtoGg,Constants!$H68*'Net zero Activity data'!AI10*Constants!$H86*EF!$H211*MMVolatEF*NtoN2O*kgtoGg)</f>
        <v>0.18092055691117109</v>
      </c>
      <c r="Q1039" s="94">
        <f>IF('Net zero activities &amp; levers'!$C$12="Off",Constants!$H68*'Activity data'!AJ10*Constants!$H86*EF!$H211*MMVolatEF*NtoN2O*kgtoGg,Constants!$H68*'Net zero Activity data'!AJ10*Constants!$H86*EF!$H211*MMVolatEF*NtoN2O*kgtoGg)</f>
        <v>0.18434967364231722</v>
      </c>
      <c r="R1039" s="94">
        <f>IF('Net zero activities &amp; levers'!$C$12="Off",Constants!$H68*'Activity data'!AK10*Constants!$H86*EF!$H211*MMVolatEF*NtoN2O*kgtoGg,Constants!$H68*'Net zero Activity data'!AK10*Constants!$H86*EF!$H211*MMVolatEF*NtoN2O*kgtoGg)</f>
        <v>0.18794438918293391</v>
      </c>
      <c r="S1039" s="94">
        <f>IF('Net zero activities &amp; levers'!$C$12="Off",Constants!$H68*'Activity data'!AL10*Constants!$H86*EF!$H211*MMVolatEF*NtoN2O*kgtoGg,Constants!$H68*'Net zero Activity data'!AL10*Constants!$H86*EF!$H211*MMVolatEF*NtoN2O*kgtoGg)</f>
        <v>0.17201842480005375</v>
      </c>
      <c r="T1039" s="94">
        <f>IF('Net zero activities &amp; levers'!$C$12="Off",Constants!$H68*'Activity data'!AM10*Constants!$H86*EF!$H211*MMVolatEF*NtoN2O*kgtoGg,Constants!$H68*'Net zero Activity data'!AM10*Constants!$H86*EF!$H211*MMVolatEF*NtoN2O*kgtoGg)</f>
        <v>0.17902425245502246</v>
      </c>
      <c r="U1039" s="94">
        <f>IF('Net zero activities &amp; levers'!$C$12="Off",Constants!$H68*'Activity data'!AN10*Constants!$H86*EF!$H211*MMVolatEF*NtoN2O*kgtoGg,Constants!$H68*'Net zero Activity data'!AN10*Constants!$H86*EF!$H211*MMVolatEF*NtoN2O*kgtoGg)</f>
        <v>0.18366961680112739</v>
      </c>
      <c r="V1039" s="94">
        <f>IF('Net zero activities &amp; levers'!$C$12="Off",Constants!$H68*'Activity data'!AO10*Constants!$H86*EF!$H211*MMVolatEF*NtoN2O*kgtoGg,Constants!$H68*'Net zero Activity data'!AO10*Constants!$H86*EF!$H211*MMVolatEF*NtoN2O*kgtoGg)</f>
        <v>0.18773650742852169</v>
      </c>
      <c r="W1039" s="94">
        <f>IF('Net zero activities &amp; levers'!$C$12="Off",Constants!$H68*'Activity data'!AP10*Constants!$H86*EF!$H211*MMVolatEF*NtoN2O*kgtoGg,Constants!$H68*'Net zero Activity data'!AP10*Constants!$H86*EF!$H211*MMVolatEF*NtoN2O*kgtoGg)</f>
        <v>0.1923052269063614</v>
      </c>
      <c r="X1039" s="94">
        <f>IF('Net zero activities &amp; levers'!$C$12="Off",Constants!$H68*'Activity data'!AQ10*Constants!$H86*EF!$H211*MMVolatEF*NtoN2O*kgtoGg,Constants!$H68*'Net zero Activity data'!AQ10*Constants!$H86*EF!$H211*MMVolatEF*NtoN2O*kgtoGg)</f>
        <v>0.19759239881737778</v>
      </c>
      <c r="Y1039" s="94">
        <f>IF('Net zero activities &amp; levers'!$C$12="Off",Constants!$H68*'Activity data'!AR10*Constants!$H86*EF!$H211*MMVolatEF*NtoN2O*kgtoGg,Constants!$H68*'Net zero Activity data'!AR10*Constants!$H86*EF!$H211*MMVolatEF*NtoN2O*kgtoGg)</f>
        <v>0.20325258725254483</v>
      </c>
      <c r="Z1039" s="94">
        <f>IF('Net zero activities &amp; levers'!$C$12="Off",Constants!$H68*'Activity data'!AS10*Constants!$H86*EF!$H211*MMVolatEF*NtoN2O*kgtoGg,Constants!$H68*'Net zero Activity data'!AS10*Constants!$H86*EF!$H211*MMVolatEF*NtoN2O*kgtoGg)</f>
        <v>0.20954981594850242</v>
      </c>
      <c r="AA1039" s="94">
        <f>IF('Net zero activities &amp; levers'!$C$12="Off",Constants!$H68*'Activity data'!AT10*Constants!$H86*EF!$H211*MMVolatEF*NtoN2O*kgtoGg,Constants!$H68*'Net zero Activity data'!AT10*Constants!$H86*EF!$H211*MMVolatEF*NtoN2O*kgtoGg)</f>
        <v>0.2163009887167861</v>
      </c>
      <c r="AB1039" s="94">
        <f>IF('Net zero activities &amp; levers'!$C$12="Off",Constants!$H68*'Activity data'!AU10*Constants!$H86*EF!$H211*MMVolatEF*NtoN2O*kgtoGg,Constants!$H68*'Net zero Activity data'!AU10*Constants!$H86*EF!$H211*MMVolatEF*NtoN2O*kgtoGg)</f>
        <v>0.22340451974058295</v>
      </c>
      <c r="AC1039" s="94">
        <f>IF('Net zero activities &amp; levers'!$C$12="Off",Constants!$H68*'Activity data'!AV10*Constants!$H86*EF!$H211*MMVolatEF*NtoN2O*kgtoGg,Constants!$H68*'Net zero Activity data'!AV10*Constants!$H86*EF!$H211*MMVolatEF*NtoN2O*kgtoGg)</f>
        <v>0.23053299718174192</v>
      </c>
      <c r="AD1039" s="94">
        <f>IF('Net zero activities &amp; levers'!$C$12="Off",Constants!$H68*'Activity data'!AW10*Constants!$H86*EF!$H211*MMVolatEF*NtoN2O*kgtoGg,Constants!$H68*'Net zero Activity data'!AW10*Constants!$H86*EF!$H211*MMVolatEF*NtoN2O*kgtoGg)</f>
        <v>0.23964861683720101</v>
      </c>
      <c r="AE1039" s="94">
        <f>IF('Net zero activities &amp; levers'!$C$12="Off",Constants!$H68*'Activity data'!AX10*Constants!$H86*EF!$H211*MMVolatEF*NtoN2O*kgtoGg,Constants!$H68*'Net zero Activity data'!AX10*Constants!$H86*EF!$H211*MMVolatEF*NtoN2O*kgtoGg)</f>
        <v>0.24934513399210423</v>
      </c>
      <c r="AF1039" s="94">
        <f>IF('Net zero activities &amp; levers'!$C$12="Off",Constants!$H68*'Activity data'!AY10*Constants!$H86*EF!$H211*MMVolatEF*NtoN2O*kgtoGg,Constants!$H68*'Net zero Activity data'!AY10*Constants!$H86*EF!$H211*MMVolatEF*NtoN2O*kgtoGg)</f>
        <v>0.25964014308652628</v>
      </c>
      <c r="AG1039" s="94">
        <f>IF('Net zero activities &amp; levers'!$C$12="Off",Constants!$H68*'Activity data'!AZ10*Constants!$H86*EF!$H211*MMVolatEF*NtoN2O*kgtoGg,Constants!$H68*'Net zero Activity data'!AZ10*Constants!$H86*EF!$H211*MMVolatEF*NtoN2O*kgtoGg)</f>
        <v>0.27138858391623261</v>
      </c>
      <c r="AH1039" s="94">
        <f>IF('Net zero activities &amp; levers'!$C$12="Off",Constants!$H68*'Activity data'!BA10*Constants!$H86*EF!$H211*MMVolatEF*NtoN2O*kgtoGg,Constants!$H68*'Net zero Activity data'!BA10*Constants!$H86*EF!$H211*MMVolatEF*NtoN2O*kgtoGg)</f>
        <v>0.28272114828840883</v>
      </c>
      <c r="AI1039" s="94">
        <f>IF('Net zero activities &amp; levers'!$C$12="Off",Constants!$H68*'Activity data'!BB10*Constants!$H86*EF!$H211*MMVolatEF*NtoN2O*kgtoGg,Constants!$H68*'Net zero Activity data'!BB10*Constants!$H86*EF!$H211*MMVolatEF*NtoN2O*kgtoGg)</f>
        <v>0.29492135813748688</v>
      </c>
      <c r="AJ1039" s="94">
        <f>IF('Net zero activities &amp; levers'!$C$12="Off",Constants!$H68*'Activity data'!BC10*Constants!$H86*EF!$H211*MMVolatEF*NtoN2O*kgtoGg,Constants!$H68*'Net zero Activity data'!BC10*Constants!$H86*EF!$H211*MMVolatEF*NtoN2O*kgtoGg)</f>
        <v>0.30827348432620832</v>
      </c>
      <c r="AK1039" s="94">
        <f>IF('Net zero activities &amp; levers'!$C$12="Off",Constants!$H68*'Activity data'!BD10*Constants!$H86*EF!$H211*MMVolatEF*NtoN2O*kgtoGg,Constants!$H68*'Net zero Activity data'!BD10*Constants!$H86*EF!$H211*MMVolatEF*NtoN2O*kgtoGg)</f>
        <v>0.32111397036111317</v>
      </c>
      <c r="AL1039" s="94">
        <f>IF('Net zero activities &amp; levers'!$C$12="Off",Constants!$H68*'Activity data'!BE10*Constants!$H86*EF!$H211*MMVolatEF*NtoN2O*kgtoGg,Constants!$H68*'Net zero Activity data'!BE10*Constants!$H86*EF!$H211*MMVolatEF*NtoN2O*kgtoGg)</f>
        <v>0.33432066957394929</v>
      </c>
      <c r="AM1039" s="94">
        <f>IF('Net zero activities &amp; levers'!$C$12="Off",Constants!$H68*'Activity data'!BF10*Constants!$H86*EF!$H211*MMVolatEF*NtoN2O*kgtoGg,Constants!$H68*'Net zero Activity data'!BF10*Constants!$H86*EF!$H211*MMVolatEF*NtoN2O*kgtoGg)</f>
        <v>0.34774716766452368</v>
      </c>
      <c r="AN1039" s="94">
        <f>IF('Net zero activities &amp; levers'!$C$12="Off",Constants!$H68*'Activity data'!BG10*Constants!$H86*EF!$H211*MMVolatEF*NtoN2O*kgtoGg,Constants!$H68*'Net zero Activity data'!BG10*Constants!$H86*EF!$H211*MMVolatEF*NtoN2O*kgtoGg)</f>
        <v>0.36194480254651368</v>
      </c>
      <c r="AO1039" s="94">
        <f>IF('Net zero activities &amp; levers'!$C$12="Off",Constants!$H68*'Activity data'!BH10*Constants!$H86*EF!$H211*MMVolatEF*NtoN2O*kgtoGg,Constants!$H68*'Net zero Activity data'!BH10*Constants!$H86*EF!$H211*MMVolatEF*NtoN2O*kgtoGg)</f>
        <v>0.37557318734716766</v>
      </c>
      <c r="AP1039" s="94">
        <f>IF('Net zero activities &amp; levers'!$C$12="Off",Constants!$H68*'Activity data'!BI10*Constants!$H86*EF!$H211*MMVolatEF*NtoN2O*kgtoGg,Constants!$H68*'Net zero Activity data'!BI10*Constants!$H86*EF!$H211*MMVolatEF*NtoN2O*kgtoGg)</f>
        <v>0.38948703502526855</v>
      </c>
      <c r="AQ1039" s="94">
        <f>IF('Net zero activities &amp; levers'!$C$12="Off",Constants!$H68*'Activity data'!BJ10*Constants!$H86*EF!$H211*MMVolatEF*NtoN2O*kgtoGg,Constants!$H68*'Net zero Activity data'!BJ10*Constants!$H86*EF!$H211*MMVolatEF*NtoN2O*kgtoGg)</f>
        <v>0.40390637125857315</v>
      </c>
      <c r="AR1039" s="94">
        <f>IF('Net zero activities &amp; levers'!$C$12="Off",Constants!$H68*'Activity data'!BK10*Constants!$H86*EF!$H211*MMVolatEF*NtoN2O*kgtoGg,Constants!$H68*'Net zero Activity data'!BK10*Constants!$H86*EF!$H211*MMVolatEF*NtoN2O*kgtoGg)</f>
        <v>0.41890228717975414</v>
      </c>
      <c r="AS1039" s="94">
        <f>IF('Net zero activities &amp; levers'!$C$12="Off",Constants!$H68*'Activity data'!BL10*Constants!$H86*EF!$H211*MMVolatEF*NtoN2O*kgtoGg,Constants!$H68*'Net zero Activity data'!BL10*Constants!$H86*EF!$H211*MMVolatEF*NtoN2O*kgtoGg)</f>
        <v>0.43428487691995377</v>
      </c>
      <c r="AT1039" s="94">
        <f>IF('Net zero activities &amp; levers'!$C$12="Off",Constants!$H68*'Activity data'!BM10*Constants!$H86*EF!$H211*MMVolatEF*NtoN2O*kgtoGg,Constants!$H68*'Net zero Activity data'!BM10*Constants!$H86*EF!$H211*MMVolatEF*NtoN2O*kgtoGg)</f>
        <v>0.43885440843683049</v>
      </c>
      <c r="AU1039" s="94">
        <f>IF('Net zero activities &amp; levers'!$C$12="Off",Constants!$H68*'Activity data'!BN10*Constants!$H86*EF!$H211*MMVolatEF*NtoN2O*kgtoGg,Constants!$H68*'Net zero Activity data'!BN10*Constants!$H86*EF!$H211*MMVolatEF*NtoN2O*kgtoGg)</f>
        <v>0.44118115168203109</v>
      </c>
      <c r="AV1039" s="94">
        <f>IF('Net zero activities &amp; levers'!$C$12="Off",Constants!$H68*'Activity data'!BO10*Constants!$H86*EF!$H211*MMVolatEF*NtoN2O*kgtoGg,Constants!$H68*'Net zero Activity data'!BO10*Constants!$H86*EF!$H211*MMVolatEF*NtoN2O*kgtoGg)</f>
        <v>0.44334879007058303</v>
      </c>
      <c r="AW1039" s="94">
        <f>IF('Net zero activities &amp; levers'!$C$12="Off",Constants!$H68*'Activity data'!BP10*Constants!$H86*EF!$H211*MMVolatEF*NtoN2O*kgtoGg,Constants!$H68*'Net zero Activity data'!BP10*Constants!$H86*EF!$H211*MMVolatEF*NtoN2O*kgtoGg)</f>
        <v>0.44448327694422263</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1.1954428343883336E-4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1.1972414946511682E-4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1.1992409593240921E-4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1.201494432196152E-4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1.2040280553587867E-4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1.20683571903458E-4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1.208561929207764E-4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1.2105201901517219E-4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1.2126927937934441E-4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1.2150663188161378E-4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1.217620162739404E-4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1.2193226371992196E-4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1.2211986652799648E-4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1.2232417459292339E-4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1.225475355465248E-4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1.2278276607159908E-4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1.2293256429505119E-4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1.230978476293963E-4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1.2327243869311014E-4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1.2345892287223388E-4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1.2365640627209754E-4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1.2377352045527126E-4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1.238978013116334E-4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1.2403174964714311E-4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1.2417575771180698E-4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1.2432974109192677E-4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1.2439755609371689E-4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1.2443831246581265E-4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1.2447938848615019E-4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1.2452718899099723E-4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1.2457878954312868E-4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8.2037446108146881E-4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8.2160879441916146E-4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8.2298093008831763E-4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8.2452737926999174E-4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8.2626608201414545E-4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8.2819284547674618E-4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8.2937745983035799E-4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8.3072131937791938E-4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8.3221227192742679E-4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8.3384110707984281E-4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8.3559368635169708E-4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8.3676201203595308E-4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8.3804943915621617E-4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8.3945150635539529E-4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8.4098432429253393E-4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8.4259859734421398E-4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8.4362658992822041E-4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8.4476084932096247E-4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8.459589831478902E-4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8.4723873365998492E-4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8.4859396649149558E-4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8.4939766435259193E-4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8.5025054361731239E-4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8.511697661045403E-4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8.5215802363590486E-4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8.5321473692111954E-4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8.5368011840107399E-4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8.5395980962370581E-4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8.5424169443725287E-4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8.5456972612789762E-4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8.5492383570075702E-4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1.4486129996083081E-5</v>
      </c>
      <c r="L1042" s="22">
        <f t="shared" si="363"/>
        <v>1.4523786941695509E-5</v>
      </c>
      <c r="M1042" s="22">
        <f t="shared" si="363"/>
        <v>1.4575733367418303E-5</v>
      </c>
      <c r="N1042" s="22">
        <f t="shared" si="363"/>
        <v>1.4639017833045651E-5</v>
      </c>
      <c r="O1042" s="22">
        <f t="shared" si="363"/>
        <v>1.471355007817218E-5</v>
      </c>
      <c r="P1042" s="22">
        <f t="shared" si="363"/>
        <v>1.4798876460462532E-5</v>
      </c>
      <c r="Q1042" s="22">
        <f t="shared" si="363"/>
        <v>1.4890706011157255E-5</v>
      </c>
      <c r="R1042" s="22">
        <f t="shared" si="363"/>
        <v>1.4988675221399694E-5</v>
      </c>
      <c r="S1042" s="22">
        <f t="shared" si="363"/>
        <v>1.5077522192544314E-5</v>
      </c>
      <c r="T1042" s="22">
        <f t="shared" si="363"/>
        <v>1.5120920479031429E-5</v>
      </c>
      <c r="U1042" s="22">
        <f t="shared" si="363"/>
        <v>1.5166907233408302E-5</v>
      </c>
      <c r="V1042" s="22">
        <f t="shared" si="363"/>
        <v>1.5216572085594984E-5</v>
      </c>
      <c r="W1042" s="22">
        <f t="shared" si="363"/>
        <v>1.5270470246664915E-5</v>
      </c>
      <c r="X1042" s="22">
        <f t="shared" si="363"/>
        <v>1.5328532701029456E-5</v>
      </c>
      <c r="Y1042" s="22">
        <f t="shared" si="363"/>
        <v>1.5365202172762824E-5</v>
      </c>
      <c r="Z1042" s="22">
        <f t="shared" si="363"/>
        <v>1.5405433024200575E-5</v>
      </c>
      <c r="AA1042" s="22">
        <f t="shared" ref="L1042:AW1045" si="364">AA1539</f>
        <v>1.5448921544458292E-5</v>
      </c>
      <c r="AB1042" s="22">
        <f t="shared" si="364"/>
        <v>1.5495442671566232E-5</v>
      </c>
      <c r="AC1042" s="22">
        <f t="shared" si="364"/>
        <v>1.5544634955286424E-5</v>
      </c>
      <c r="AD1042" s="22">
        <f t="shared" si="364"/>
        <v>1.5577248144482508E-5</v>
      </c>
      <c r="AE1042" s="22">
        <f t="shared" si="364"/>
        <v>1.5612527634225129E-5</v>
      </c>
      <c r="AF1042" s="22">
        <f t="shared" si="364"/>
        <v>1.5650367913370624E-5</v>
      </c>
      <c r="AG1042" s="22">
        <f t="shared" si="364"/>
        <v>1.5691218739742962E-5</v>
      </c>
      <c r="AH1042" s="22">
        <f t="shared" si="364"/>
        <v>1.5733757991980536E-5</v>
      </c>
      <c r="AI1042" s="22">
        <f t="shared" si="364"/>
        <v>1.5760001504124704E-5</v>
      </c>
      <c r="AJ1042" s="22">
        <f t="shared" si="364"/>
        <v>1.5788696702721565E-5</v>
      </c>
      <c r="AK1042" s="22">
        <f t="shared" si="364"/>
        <v>1.5818711363536487E-5</v>
      </c>
      <c r="AL1042" s="22">
        <f t="shared" si="364"/>
        <v>1.5850532342473721E-5</v>
      </c>
      <c r="AM1042" s="22">
        <f t="shared" si="364"/>
        <v>1.5884002909389034E-5</v>
      </c>
      <c r="AN1042" s="22">
        <f t="shared" si="364"/>
        <v>1.5902381704405965E-5</v>
      </c>
      <c r="AO1042" s="22">
        <f t="shared" si="364"/>
        <v>1.5921780591527528E-5</v>
      </c>
      <c r="AP1042" s="22">
        <f t="shared" si="364"/>
        <v>1.594266408976779E-5</v>
      </c>
      <c r="AQ1042" s="22">
        <f t="shared" si="364"/>
        <v>1.5965108266139178E-5</v>
      </c>
      <c r="AR1042" s="22">
        <f t="shared" si="364"/>
        <v>1.5989101247110622E-5</v>
      </c>
      <c r="AS1042" s="22">
        <f t="shared" si="364"/>
        <v>1.5997171097699661E-5</v>
      </c>
      <c r="AT1042" s="22">
        <f t="shared" si="364"/>
        <v>1.6000132033753247E-5</v>
      </c>
      <c r="AU1042" s="22">
        <f t="shared" si="364"/>
        <v>1.6002977464491909E-5</v>
      </c>
      <c r="AV1042" s="22">
        <f t="shared" si="364"/>
        <v>1.6006874225162621E-5</v>
      </c>
      <c r="AW1042" s="22">
        <f t="shared" si="364"/>
        <v>1.6011296478644884E-5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1.4738364076719785E-3</v>
      </c>
      <c r="L1043" s="22">
        <f t="shared" si="364"/>
        <v>1.4776676709189829E-3</v>
      </c>
      <c r="M1043" s="22">
        <f t="shared" si="364"/>
        <v>1.4829527631761545E-3</v>
      </c>
      <c r="N1043" s="22">
        <f t="shared" si="364"/>
        <v>1.4893914013429299E-3</v>
      </c>
      <c r="O1043" s="22">
        <f t="shared" si="364"/>
        <v>1.4969744022163664E-3</v>
      </c>
      <c r="P1043" s="22">
        <f t="shared" si="364"/>
        <v>1.5056556116759296E-3</v>
      </c>
      <c r="Q1043" s="22">
        <f t="shared" si="364"/>
        <v>1.5149984613639165E-3</v>
      </c>
      <c r="R1043" s="22">
        <f t="shared" si="364"/>
        <v>1.5249659674490624E-3</v>
      </c>
      <c r="S1043" s="22">
        <f t="shared" si="364"/>
        <v>1.5340053658818901E-3</v>
      </c>
      <c r="T1043" s="22">
        <f t="shared" si="364"/>
        <v>1.538420760101918E-3</v>
      </c>
      <c r="U1043" s="22">
        <f t="shared" si="364"/>
        <v>1.5430995081795373E-3</v>
      </c>
      <c r="V1043" s="22">
        <f t="shared" si="364"/>
        <v>1.5481524703822901E-3</v>
      </c>
      <c r="W1043" s="22">
        <f t="shared" si="364"/>
        <v>1.5536361345571189E-3</v>
      </c>
      <c r="X1043" s="22">
        <f t="shared" si="364"/>
        <v>1.559543478974461E-3</v>
      </c>
      <c r="Y1043" s="22">
        <f t="shared" si="364"/>
        <v>1.5632742754332356E-3</v>
      </c>
      <c r="Z1043" s="22">
        <f t="shared" si="364"/>
        <v>1.56736741097576E-3</v>
      </c>
      <c r="AA1043" s="22">
        <f t="shared" si="364"/>
        <v>1.5717919856888779E-3</v>
      </c>
      <c r="AB1043" s="22">
        <f t="shared" si="364"/>
        <v>1.5765251014952495E-3</v>
      </c>
      <c r="AC1043" s="22">
        <f t="shared" si="364"/>
        <v>1.5815299840099691E-3</v>
      </c>
      <c r="AD1043" s="22">
        <f t="shared" si="364"/>
        <v>1.5848480893714753E-3</v>
      </c>
      <c r="AE1043" s="22">
        <f t="shared" si="364"/>
        <v>1.588437467379323E-3</v>
      </c>
      <c r="AF1043" s="22">
        <f t="shared" si="364"/>
        <v>1.5922873832019885E-3</v>
      </c>
      <c r="AG1043" s="22">
        <f t="shared" si="364"/>
        <v>1.5964435957451118E-3</v>
      </c>
      <c r="AH1043" s="22">
        <f t="shared" si="364"/>
        <v>1.6007715907803513E-3</v>
      </c>
      <c r="AI1043" s="22">
        <f t="shared" si="364"/>
        <v>1.6034416374852828E-3</v>
      </c>
      <c r="AJ1043" s="22">
        <f t="shared" si="364"/>
        <v>1.6063611217387633E-3</v>
      </c>
      <c r="AK1043" s="22">
        <f t="shared" si="364"/>
        <v>1.6094148496761016E-3</v>
      </c>
      <c r="AL1043" s="22">
        <f t="shared" si="364"/>
        <v>1.6126523546065516E-3</v>
      </c>
      <c r="AM1043" s="22">
        <f t="shared" si="364"/>
        <v>1.6160576906154474E-3</v>
      </c>
      <c r="AN1043" s="22">
        <f t="shared" si="364"/>
        <v>1.6179275714761335E-3</v>
      </c>
      <c r="AO1043" s="22">
        <f t="shared" si="364"/>
        <v>1.6199012377428185E-3</v>
      </c>
      <c r="AP1043" s="22">
        <f t="shared" si="364"/>
        <v>1.6220259501424986E-3</v>
      </c>
      <c r="AQ1043" s="22">
        <f t="shared" si="364"/>
        <v>1.6243094478251309E-3</v>
      </c>
      <c r="AR1043" s="22">
        <f t="shared" si="364"/>
        <v>1.6267505227632862E-3</v>
      </c>
      <c r="AS1043" s="22">
        <f t="shared" si="364"/>
        <v>1.6275715591343393E-3</v>
      </c>
      <c r="AT1043" s="22">
        <f t="shared" si="364"/>
        <v>1.6278728083539546E-3</v>
      </c>
      <c r="AU1043" s="22">
        <f t="shared" si="364"/>
        <v>1.6281623059229595E-3</v>
      </c>
      <c r="AV1043" s="22">
        <f t="shared" si="364"/>
        <v>1.6285587670723503E-3</v>
      </c>
      <c r="AW1043" s="22">
        <f t="shared" si="364"/>
        <v>1.6290086924967307E-3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0.13004550543955873</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0.10645582631892825</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0.10780204810068256</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0.10763043157018623</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0.10709838736664135</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0.1068504180548161</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0.10698603174448645</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0.10732528533321652</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0.10795725471874085</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0.1087642002592808</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0.10968021248055237</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0.11053240249536506</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0.1120016645138466</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0.11362549644765359</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0.11539722040020252</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0.11768820374003125</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0.11963370875387938</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0.1218304131618427</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0.1243519403090952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0.12648925772095415</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0.12861562242958183</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0.13067004529129198</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0.1330564447087742</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0.13507083791692001</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0.13704526497447814</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0.13905666435648104</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0.14112314362241812</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0.14319174981988672</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0.14149412995307076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0.13907409816419206</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0.13664554729439307</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0.13393654190379831</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1.2655466337890216E-2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1.2355059245839614E-2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1.2094642930917438E-2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1.0359820755801856E-2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1.0490829239214957E-2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1.0474128260450789E-2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1.0422352018853869E-2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1.039822071752187E-2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1.0411418055475068E-2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1.044443274796805E-2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1.0505933276248876E-2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1.0584461727426765E-2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1.0673604076423874E-2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1.0756535524223586E-2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1.0899517751510759E-2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1.1057542054674673E-2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1.1229958569691703E-2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1.1452907163261861E-2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1.1642235299822451E-2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1.1856009075358243E-2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1.2101393195511182E-2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1.230938768534566E-2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1.2516316305455655E-2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1.2716243856064072E-2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1.2948477929780244E-2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1.3144509967571915E-2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1.3336652672381962E-2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1.3532393363957198E-2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1.3733494191699147E-2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1.3934802003221948E-2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1.3769596977439586E-2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1.3534089946748597E-2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1.3297753875934681E-2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1.3034125183701499E-2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6.4453339767617121E-2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6.5763803942104557E-2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6.7295612361813639E-2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6.9415657765503513E-2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7.0122113289878357E-2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6.8766561354121403E-2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7.0478155574691351E-2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7.1687438875068552E-2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7.2773902727780379E-2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7.3965586831732863E-2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7.5307129485095534E-2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7.6675484159145477E-2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7.8173836938361371E-2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7.9763149300346448E-2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8.1421693977763471E-2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8.3081264166084148E-2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8.4976160867746633E-2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8.6975326167795686E-2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8.9080782821135934E-2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9.1464139350533755E-2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9.3744446842035839E-2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9.6141045661249105E-2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9.8747362434866398E-2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0.10123005578156853</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0.10376440206494507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0.10632089496141642</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0.10905755311835959</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0.11166573328272066</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0.11431298807220699</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0.11704151133344828</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0.11986414616687295</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0.12270469662876107</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0.12345592258908764</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0.12377593599665673</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0.12406559493377273</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0.1241596603487197</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0.31034319165291735</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0.31442985679016994</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0.32099421325528482</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0.32287903178152944</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0.32172327535887107</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0.31753924052538918</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0.31577785743754255</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0.26503640685083257</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0.27553319962484762</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0.28011246601536188</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0.28320648287278166</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0.28739674652836844</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0.29314685098328896</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0.300032895456538</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0.30821144929016975</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0.31723041742861824</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0.32683803571801312</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0.33629611478109744</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0.34885207487336911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0.36231677891876807</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0.37669399446438362</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0.39374172099975535</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0.40949476161521309</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0.42693639911582354</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0.44628261677312608</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0.46414086365065893</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0.48229667450006081</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0.50045311821249594</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0.5208352044245389</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0.5397232528286966</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0.5587839587516773</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0.57842657568398048</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0.59876737138810709</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0.61972276959193795</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0.62048676557725702</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0.61715661626430041</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0.61358866383131794</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0.60822995480625597</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8.9709854381943815E-2</v>
      </c>
      <c r="M1050" s="22">
        <f t="shared" si="365"/>
        <v>9.0417475033143083E-2</v>
      </c>
      <c r="N1050" s="22">
        <f t="shared" si="365"/>
        <v>9.0872196678668984E-2</v>
      </c>
      <c r="O1050" s="22">
        <f t="shared" si="365"/>
        <v>9.1174361291842948E-2</v>
      </c>
      <c r="P1050" s="22">
        <f t="shared" si="365"/>
        <v>9.1320994898161756E-2</v>
      </c>
      <c r="Q1050" s="22">
        <f t="shared" si="365"/>
        <v>9.1644963105957017E-2</v>
      </c>
      <c r="R1050" s="22">
        <f t="shared" si="365"/>
        <v>9.2016609055475665E-2</v>
      </c>
      <c r="S1050" s="22">
        <f t="shared" si="365"/>
        <v>8.9250625029696246E-2</v>
      </c>
      <c r="T1050" s="22">
        <f t="shared" si="365"/>
        <v>9.0189110025271801E-2</v>
      </c>
      <c r="U1050" s="22">
        <f t="shared" si="365"/>
        <v>9.0756386376235856E-2</v>
      </c>
      <c r="V1050" s="22">
        <f t="shared" si="365"/>
        <v>9.1241975995008148E-2</v>
      </c>
      <c r="W1050" s="22">
        <f t="shared" si="365"/>
        <v>9.1816227619415533E-2</v>
      </c>
      <c r="X1050" s="22">
        <f t="shared" si="365"/>
        <v>9.2510170679410794E-2</v>
      </c>
      <c r="Y1050" s="22">
        <f t="shared" si="365"/>
        <v>9.3205336582555712E-2</v>
      </c>
      <c r="Z1050" s="22">
        <f t="shared" si="365"/>
        <v>9.4001725839704633E-2</v>
      </c>
      <c r="AA1050" s="22">
        <f t="shared" si="365"/>
        <v>9.4869016122447317E-2</v>
      </c>
      <c r="AB1050" s="22">
        <f t="shared" si="365"/>
        <v>9.5790122133852532E-2</v>
      </c>
      <c r="AC1050" s="22">
        <f t="shared" si="365"/>
        <v>9.671473247430501E-2</v>
      </c>
      <c r="AD1050" s="22">
        <f t="shared" si="365"/>
        <v>9.7790682208780219E-2</v>
      </c>
      <c r="AE1050" s="22">
        <f t="shared" si="365"/>
        <v>9.8941991144077271E-2</v>
      </c>
      <c r="AF1050" s="22">
        <f t="shared" si="365"/>
        <v>0.1001690158795282</v>
      </c>
      <c r="AG1050" s="22">
        <f t="shared" si="365"/>
        <v>0.1015927268927518</v>
      </c>
      <c r="AH1050" s="22">
        <f t="shared" si="365"/>
        <v>0.1029409355559671</v>
      </c>
      <c r="AI1050" s="22">
        <f t="shared" si="365"/>
        <v>0.10434976804643124</v>
      </c>
      <c r="AJ1050" s="22">
        <f t="shared" si="365"/>
        <v>0.10590320655274854</v>
      </c>
      <c r="AK1050" s="22">
        <f t="shared" si="365"/>
        <v>0.1073662436226855</v>
      </c>
      <c r="AL1050" s="22">
        <f t="shared" si="365"/>
        <v>0.10886213747822628</v>
      </c>
      <c r="AM1050" s="22">
        <f t="shared" si="365"/>
        <v>0.11037002214389161</v>
      </c>
      <c r="AN1050" s="22">
        <f t="shared" si="365"/>
        <v>0.11198109961767445</v>
      </c>
      <c r="AO1050" s="22">
        <f t="shared" si="365"/>
        <v>0.11349909182768024</v>
      </c>
      <c r="AP1050" s="22">
        <f t="shared" si="365"/>
        <v>0.11504022559618203</v>
      </c>
      <c r="AQ1050" s="22">
        <f t="shared" si="365"/>
        <v>0.1166332119939366</v>
      </c>
      <c r="AR1050" s="22">
        <f t="shared" si="365"/>
        <v>0.11828633867698118</v>
      </c>
      <c r="AS1050" s="22">
        <f t="shared" si="365"/>
        <v>0.11992882982268192</v>
      </c>
      <c r="AT1050" s="22">
        <f t="shared" si="365"/>
        <v>0.12014786209757918</v>
      </c>
      <c r="AU1050" s="22">
        <f t="shared" si="365"/>
        <v>0.12007917719268496</v>
      </c>
      <c r="AV1050" s="22">
        <f t="shared" si="365"/>
        <v>0.1199958046222647</v>
      </c>
      <c r="AW1050" s="22">
        <f t="shared" si="365"/>
        <v>0.11978651047256277</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2.7090100081973278E-2</v>
      </c>
      <c r="M1051" s="22">
        <f t="shared" si="366"/>
        <v>2.730378356628085E-2</v>
      </c>
      <c r="N1051" s="22">
        <f t="shared" si="366"/>
        <v>2.7441097966929517E-2</v>
      </c>
      <c r="O1051" s="22">
        <f t="shared" si="366"/>
        <v>2.7532344014183842E-2</v>
      </c>
      <c r="P1051" s="22">
        <f t="shared" si="366"/>
        <v>2.757662364319367E-2</v>
      </c>
      <c r="Q1051" s="22">
        <f t="shared" si="366"/>
        <v>2.7674453822865853E-2</v>
      </c>
      <c r="R1051" s="22">
        <f t="shared" si="366"/>
        <v>2.7786681470952937E-2</v>
      </c>
      <c r="S1051" s="22">
        <f t="shared" si="366"/>
        <v>2.6951424468255294E-2</v>
      </c>
      <c r="T1051" s="22">
        <f t="shared" si="366"/>
        <v>2.7234823127530002E-2</v>
      </c>
      <c r="U1051" s="22">
        <f t="shared" si="366"/>
        <v>2.7406126193705155E-2</v>
      </c>
      <c r="V1051" s="22">
        <f t="shared" si="366"/>
        <v>2.7552761939152935E-2</v>
      </c>
      <c r="W1051" s="22">
        <f t="shared" si="366"/>
        <v>2.7726171360945087E-2</v>
      </c>
      <c r="X1051" s="22">
        <f t="shared" si="366"/>
        <v>2.7935724559709919E-2</v>
      </c>
      <c r="Y1051" s="22">
        <f t="shared" si="366"/>
        <v>2.8145647026082365E-2</v>
      </c>
      <c r="Z1051" s="22">
        <f t="shared" si="366"/>
        <v>2.8386136377324862E-2</v>
      </c>
      <c r="AA1051" s="22">
        <f t="shared" si="366"/>
        <v>2.8648036039535779E-2</v>
      </c>
      <c r="AB1051" s="22">
        <f t="shared" si="366"/>
        <v>2.8926186686496342E-2</v>
      </c>
      <c r="AC1051" s="22">
        <f t="shared" si="366"/>
        <v>2.9205395551924244E-2</v>
      </c>
      <c r="AD1051" s="22">
        <f t="shared" si="366"/>
        <v>2.9530305074862588E-2</v>
      </c>
      <c r="AE1051" s="22">
        <f t="shared" si="366"/>
        <v>2.9877971164584224E-2</v>
      </c>
      <c r="AF1051" s="22">
        <f t="shared" si="366"/>
        <v>3.0248501505040468E-2</v>
      </c>
      <c r="AG1051" s="22">
        <f t="shared" si="366"/>
        <v>3.0678426111448002E-2</v>
      </c>
      <c r="AH1051" s="22">
        <f t="shared" si="366"/>
        <v>3.108555092364966E-2</v>
      </c>
      <c r="AI1051" s="22">
        <f t="shared" si="366"/>
        <v>3.1510982593652363E-2</v>
      </c>
      <c r="AJ1051" s="22">
        <f t="shared" si="366"/>
        <v>3.198008161178427E-2</v>
      </c>
      <c r="AK1051" s="22">
        <f t="shared" si="366"/>
        <v>3.2421881689616149E-2</v>
      </c>
      <c r="AL1051" s="22">
        <f t="shared" si="366"/>
        <v>3.2873603683122858E-2</v>
      </c>
      <c r="AM1051" s="22">
        <f t="shared" si="366"/>
        <v>3.3328946597080022E-2</v>
      </c>
      <c r="AN1051" s="22">
        <f t="shared" si="366"/>
        <v>3.3815451121084403E-2</v>
      </c>
      <c r="AO1051" s="22">
        <f t="shared" si="366"/>
        <v>3.4273846257003714E-2</v>
      </c>
      <c r="AP1051" s="22">
        <f t="shared" si="366"/>
        <v>3.473922955648686E-2</v>
      </c>
      <c r="AQ1051" s="22">
        <f t="shared" si="366"/>
        <v>3.5220271034501774E-2</v>
      </c>
      <c r="AR1051" s="22">
        <f t="shared" si="366"/>
        <v>3.5719473352913658E-2</v>
      </c>
      <c r="AS1051" s="22">
        <f t="shared" si="366"/>
        <v>3.6215464008871552E-2</v>
      </c>
      <c r="AT1051" s="22">
        <f t="shared" si="366"/>
        <v>3.6281606199035935E-2</v>
      </c>
      <c r="AU1051" s="22">
        <f t="shared" si="366"/>
        <v>3.6260865100295726E-2</v>
      </c>
      <c r="AV1051" s="22">
        <f t="shared" si="366"/>
        <v>3.6235688699193122E-2</v>
      </c>
      <c r="AW1051" s="22">
        <f t="shared" si="366"/>
        <v>3.617248717578124E-2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1.4564639612104711E-3</v>
      </c>
      <c r="M1052" s="22">
        <f t="shared" si="367"/>
        <v>1.4679523755410987E-3</v>
      </c>
      <c r="N1052" s="22">
        <f t="shared" si="367"/>
        <v>1.4753349055168039E-3</v>
      </c>
      <c r="O1052" s="22">
        <f t="shared" si="367"/>
        <v>1.4802406304505133E-3</v>
      </c>
      <c r="P1052" s="22">
        <f t="shared" si="367"/>
        <v>1.4826212670547866E-3</v>
      </c>
      <c r="Q1052" s="22">
        <f t="shared" si="367"/>
        <v>1.4878809792957942E-3</v>
      </c>
      <c r="R1052" s="22">
        <f t="shared" si="367"/>
        <v>1.4939147526814829E-3</v>
      </c>
      <c r="S1052" s="22">
        <f t="shared" si="367"/>
        <v>1.4490082473863142E-3</v>
      </c>
      <c r="T1052" s="22">
        <f t="shared" si="367"/>
        <v>1.4642448073340431E-3</v>
      </c>
      <c r="U1052" s="22">
        <f t="shared" si="367"/>
        <v>1.4734546936605608E-3</v>
      </c>
      <c r="V1052" s="22">
        <f t="shared" si="367"/>
        <v>1.4813383736035544E-3</v>
      </c>
      <c r="W1052" s="22">
        <f t="shared" si="367"/>
        <v>1.4906615053974703E-3</v>
      </c>
      <c r="X1052" s="22">
        <f t="shared" si="367"/>
        <v>1.5019278603032773E-3</v>
      </c>
      <c r="Y1052" s="22">
        <f t="shared" si="367"/>
        <v>1.513214068401244E-3</v>
      </c>
      <c r="Z1052" s="22">
        <f t="shared" si="367"/>
        <v>1.526143665267985E-3</v>
      </c>
      <c r="AA1052" s="22">
        <f t="shared" si="367"/>
        <v>1.5402243596289937E-3</v>
      </c>
      <c r="AB1052" s="22">
        <f t="shared" si="367"/>
        <v>1.5551787670272522E-3</v>
      </c>
      <c r="AC1052" s="22">
        <f t="shared" si="367"/>
        <v>1.5701900681636706E-3</v>
      </c>
      <c r="AD1052" s="22">
        <f t="shared" si="367"/>
        <v>1.5876584056516031E-3</v>
      </c>
      <c r="AE1052" s="22">
        <f t="shared" si="367"/>
        <v>1.6063502203249454E-3</v>
      </c>
      <c r="AF1052" s="22">
        <f t="shared" si="367"/>
        <v>1.6262713016711409E-3</v>
      </c>
      <c r="AG1052" s="22">
        <f t="shared" si="367"/>
        <v>1.6493856383984103E-3</v>
      </c>
      <c r="AH1052" s="22">
        <f t="shared" si="367"/>
        <v>1.6712741738741754E-3</v>
      </c>
      <c r="AI1052" s="22">
        <f t="shared" si="367"/>
        <v>1.6941469537251745E-3</v>
      </c>
      <c r="AJ1052" s="22">
        <f t="shared" si="367"/>
        <v>1.719367451696055E-3</v>
      </c>
      <c r="AK1052" s="22">
        <f t="shared" si="367"/>
        <v>1.7431202576832982E-3</v>
      </c>
      <c r="AL1052" s="22">
        <f t="shared" si="367"/>
        <v>1.7674065025490553E-3</v>
      </c>
      <c r="AM1052" s="22">
        <f t="shared" si="367"/>
        <v>1.7918874214886084E-3</v>
      </c>
      <c r="AN1052" s="22">
        <f t="shared" si="367"/>
        <v>1.8180437038217894E-3</v>
      </c>
      <c r="AO1052" s="22">
        <f t="shared" si="367"/>
        <v>1.8426887215013264E-3</v>
      </c>
      <c r="AP1052" s="22">
        <f t="shared" si="367"/>
        <v>1.8677094486967004E-3</v>
      </c>
      <c r="AQ1052" s="22">
        <f t="shared" si="367"/>
        <v>1.893572017474819E-3</v>
      </c>
      <c r="AR1052" s="22">
        <f t="shared" si="367"/>
        <v>1.9204109801925469E-3</v>
      </c>
      <c r="AS1052" s="22">
        <f t="shared" si="367"/>
        <v>1.9470772720598308E-3</v>
      </c>
      <c r="AT1052" s="22">
        <f t="shared" si="367"/>
        <v>1.950633320800826E-3</v>
      </c>
      <c r="AU1052" s="22">
        <f t="shared" si="367"/>
        <v>1.9495182026307342E-3</v>
      </c>
      <c r="AV1052" s="22">
        <f t="shared" si="367"/>
        <v>1.9481646262036276E-3</v>
      </c>
      <c r="AW1052" s="22">
        <f t="shared" si="367"/>
        <v>1.9447666785820073E-3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3.0040206026371367E-2</v>
      </c>
      <c r="M1053" s="94">
        <f>IF('Net zero activities &amp; levers'!$C$12="Off",Constants!$H66*'Activity data'!AF8*Constants!$H84*FracLEACHMM*MMLeachEF*NtoN2O*kgtoGg,Constants!$H66*'Net zero Activity data'!AF8*Constants!$H84*FracLEACHMM*MMLeachEF*NtoN2O*kgtoGg)</f>
        <v>2.994016283719321E-2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2.7620505669412019E-2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2.3806392540351405E-2</v>
      </c>
      <c r="T1053" s="94">
        <f>IF('Net zero activities &amp; levers'!$C$12="Off",Constants!$H66*'Activity data'!AM8*Constants!$H84*FracLEACHMM*MMLeachEF*NtoN2O*kgtoGg,Constants!$H66*'Net zero Activity data'!AM8*Constants!$H84*FracLEACHMM*MMLeachEF*NtoN2O*kgtoGg)</f>
        <v>2.4193083541638325E-2</v>
      </c>
      <c r="U1053" s="94">
        <f>IF('Net zero activities &amp; levers'!$C$12="Off",Constants!$H66*'Activity data'!AN8*Constants!$H84*FracLEACHMM*MMLeachEF*NtoN2O*kgtoGg,Constants!$H66*'Net zero Activity data'!AN8*Constants!$H84*FracLEACHMM*MMLeachEF*NtoN2O*kgtoGg)</f>
        <v>2.4244751236175342E-2</v>
      </c>
      <c r="V1053" s="94">
        <f>IF('Net zero activities &amp; levers'!$C$12="Off",Constants!$H66*'Activity data'!AO8*Constants!$H84*FracLEACHMM*MMLeachEF*NtoN2O*kgtoGg,Constants!$H66*'Net zero Activity data'!AO8*Constants!$H84*FracLEACHMM*MMLeachEF*NtoN2O*kgtoGg)</f>
        <v>2.4213542757026627E-2</v>
      </c>
      <c r="W1053" s="94">
        <f>IF('Net zero activities &amp; levers'!$C$12="Off",Constants!$H66*'Activity data'!AP8*Constants!$H84*FracLEACHMM*MMLeachEF*NtoN2O*kgtoGg,Constants!$H66*'Net zero Activity data'!AP8*Constants!$H84*FracLEACHMM*MMLeachEF*NtoN2O*kgtoGg)</f>
        <v>2.4240806999592503E-2</v>
      </c>
      <c r="X1053" s="94">
        <f>IF('Net zero activities &amp; levers'!$C$12="Off",Constants!$H66*'Activity data'!AQ8*Constants!$H84*FracLEACHMM*MMLeachEF*NtoN2O*kgtoGg,Constants!$H66*'Net zero Activity data'!AQ8*Constants!$H84*FracLEACHMM*MMLeachEF*NtoN2O*kgtoGg)</f>
        <v>2.4348932328445559E-2</v>
      </c>
      <c r="Y1053" s="94">
        <f>IF('Net zero activities &amp; levers'!$C$12="Off",Constants!$H66*'Activity data'!AR8*Constants!$H84*FracLEACHMM*MMLeachEF*NtoN2O*kgtoGg,Constants!$H66*'Net zero Activity data'!AR8*Constants!$H84*FracLEACHMM*MMLeachEF*NtoN2O*kgtoGg)</f>
        <v>2.4490511284030972E-2</v>
      </c>
      <c r="Z1053" s="94">
        <f>IF('Net zero activities &amp; levers'!$C$12="Off",Constants!$H66*'Activity data'!AS8*Constants!$H84*FracLEACHMM*MMLeachEF*NtoN2O*kgtoGg,Constants!$H66*'Net zero Activity data'!AS8*Constants!$H84*FracLEACHMM*MMLeachEF*NtoN2O*kgtoGg)</f>
        <v>2.4693995717248608E-2</v>
      </c>
      <c r="AA1053" s="94">
        <f>IF('Net zero activities &amp; levers'!$C$12="Off",Constants!$H66*'Activity data'!AT8*Constants!$H84*FracLEACHMM*MMLeachEF*NtoN2O*kgtoGg,Constants!$H66*'Net zero Activity data'!AT8*Constants!$H84*FracLEACHMM*MMLeachEF*NtoN2O*kgtoGg)</f>
        <v>2.4933755629167303E-2</v>
      </c>
      <c r="AB1053" s="94">
        <f>IF('Net zero activities &amp; levers'!$C$12="Off",Constants!$H66*'Activity data'!AU8*Constants!$H84*FracLEACHMM*MMLeachEF*NtoN2O*kgtoGg,Constants!$H66*'Net zero Activity data'!AU8*Constants!$H84*FracLEACHMM*MMLeachEF*NtoN2O*kgtoGg)</f>
        <v>2.5195456120674233E-2</v>
      </c>
      <c r="AC1053" s="94">
        <f>IF('Net zero activities &amp; levers'!$C$12="Off",Constants!$H66*'Activity data'!AV8*Constants!$H84*FracLEACHMM*MMLeachEF*NtoN2O*kgtoGg,Constants!$H66*'Net zero Activity data'!AV8*Constants!$H84*FracLEACHMM*MMLeachEF*NtoN2O*kgtoGg)</f>
        <v>2.5440996600346759E-2</v>
      </c>
      <c r="AD1053" s="94">
        <f>IF('Net zero activities &amp; levers'!$C$12="Off",Constants!$H66*'Activity data'!AW8*Constants!$H84*FracLEACHMM*MMLeachEF*NtoN2O*kgtoGg,Constants!$H66*'Net zero Activity data'!AW8*Constants!$H84*FracLEACHMM*MMLeachEF*NtoN2O*kgtoGg)</f>
        <v>2.5598070309367119E-2</v>
      </c>
      <c r="AE1053" s="94">
        <f>IF('Net zero activities &amp; levers'!$C$12="Off",Constants!$H66*'Activity data'!AX8*Constants!$H84*FracLEACHMM*MMLeachEF*NtoN2O*kgtoGg,Constants!$H66*'Net zero Activity data'!AX8*Constants!$H84*FracLEACHMM*MMLeachEF*NtoN2O*kgtoGg)</f>
        <v>2.5777319387410531E-2</v>
      </c>
      <c r="AF1053" s="94">
        <f>IF('Net zero activities &amp; levers'!$C$12="Off",Constants!$H66*'Activity data'!AY8*Constants!$H84*FracLEACHMM*MMLeachEF*NtoN2O*kgtoGg,Constants!$H66*'Net zero Activity data'!AY8*Constants!$H84*FracLEACHMM*MMLeachEF*NtoN2O*kgtoGg)</f>
        <v>2.5976317402752185E-2</v>
      </c>
      <c r="AG1053" s="94">
        <f>IF('Net zero activities &amp; levers'!$C$12="Off",Constants!$H66*'Activity data'!AZ8*Constants!$H84*FracLEACHMM*MMLeachEF*NtoN2O*kgtoGg,Constants!$H66*'Net zero Activity data'!AZ8*Constants!$H84*FracLEACHMM*MMLeachEF*NtoN2O*kgtoGg)</f>
        <v>2.627372867492429E-2</v>
      </c>
      <c r="AH1053" s="94">
        <f>IF('Net zero activities &amp; levers'!$C$12="Off",Constants!$H66*'Activity data'!BA8*Constants!$H84*FracLEACHMM*MMLeachEF*NtoN2O*kgtoGg,Constants!$H66*'Net zero Activity data'!BA8*Constants!$H84*FracLEACHMM*MMLeachEF*NtoN2O*kgtoGg)</f>
        <v>2.6482535929321333E-2</v>
      </c>
      <c r="AI1053" s="94">
        <f>IF('Net zero activities &amp; levers'!$C$12="Off",Constants!$H66*'Activity data'!BB8*Constants!$H84*FracLEACHMM*MMLeachEF*NtoN2O*kgtoGg,Constants!$H66*'Net zero Activity data'!BB8*Constants!$H84*FracLEACHMM*MMLeachEF*NtoN2O*kgtoGg)</f>
        <v>2.6724933781653751E-2</v>
      </c>
      <c r="AJ1053" s="94">
        <f>IF('Net zero activities &amp; levers'!$C$12="Off",Constants!$H66*'Activity data'!BC8*Constants!$H84*FracLEACHMM*MMLeachEF*NtoN2O*kgtoGg,Constants!$H66*'Net zero Activity data'!BC8*Constants!$H84*FracLEACHMM*MMLeachEF*NtoN2O*kgtoGg)</f>
        <v>2.7019975260661341E-2</v>
      </c>
      <c r="AK1053" s="94">
        <f>IF('Net zero activities &amp; levers'!$C$12="Off",Constants!$H66*'Activity data'!BD8*Constants!$H84*FracLEACHMM*MMLeachEF*NtoN2O*kgtoGg,Constants!$H66*'Net zero Activity data'!BD8*Constants!$H84*FracLEACHMM*MMLeachEF*NtoN2O*kgtoGg)</f>
        <v>2.721865824122132E-2</v>
      </c>
      <c r="AL1053" s="94">
        <f>IF('Net zero activities &amp; levers'!$C$12="Off",Constants!$H66*'Activity data'!BE8*Constants!$H84*FracLEACHMM*MMLeachEF*NtoN2O*kgtoGg,Constants!$H66*'Net zero Activity data'!BE8*Constants!$H84*FracLEACHMM*MMLeachEF*NtoN2O*kgtoGg)</f>
        <v>2.7399388894615552E-2</v>
      </c>
      <c r="AM1053" s="94">
        <f>IF('Net zero activities &amp; levers'!$C$12="Off",Constants!$H66*'Activity data'!BF8*Constants!$H84*FracLEACHMM*MMLeachEF*NtoN2O*kgtoGg,Constants!$H66*'Net zero Activity data'!BF8*Constants!$H84*FracLEACHMM*MMLeachEF*NtoN2O*kgtoGg)</f>
        <v>2.7549495314602303E-2</v>
      </c>
      <c r="AN1053" s="94">
        <f>IF('Net zero activities &amp; levers'!$C$12="Off",Constants!$H66*'Activity data'!BG8*Constants!$H84*FracLEACHMM*MMLeachEF*NtoN2O*kgtoGg,Constants!$H66*'Net zero Activity data'!BG8*Constants!$H84*FracLEACHMM*MMLeachEF*NtoN2O*kgtoGg)</f>
        <v>2.7887421185767935E-2</v>
      </c>
      <c r="AO1053" s="94">
        <f>IF('Net zero activities &amp; levers'!$C$12="Off",Constants!$H66*'Activity data'!BH8*Constants!$H84*FracLEACHMM*MMLeachEF*NtoN2O*kgtoGg,Constants!$H66*'Net zero Activity data'!BH8*Constants!$H84*FracLEACHMM*MMLeachEF*NtoN2O*kgtoGg)</f>
        <v>2.8140730091611818E-2</v>
      </c>
      <c r="AP1053" s="94">
        <f>IF('Net zero activities &amp; levers'!$C$12="Off",Constants!$H66*'Activity data'!BI8*Constants!$H84*FracLEACHMM*MMLeachEF*NtoN2O*kgtoGg,Constants!$H66*'Net zero Activity data'!BI8*Constants!$H84*FracLEACHMM*MMLeachEF*NtoN2O*kgtoGg)</f>
        <v>2.8376706221257122E-2</v>
      </c>
      <c r="AQ1053" s="94">
        <f>IF('Net zero activities &amp; levers'!$C$12="Off",Constants!$H66*'Activity data'!BJ8*Constants!$H84*FracLEACHMM*MMLeachEF*NtoN2O*kgtoGg,Constants!$H66*'Net zero Activity data'!BJ8*Constants!$H84*FracLEACHMM*MMLeachEF*NtoN2O*kgtoGg)</f>
        <v>2.8610530774908279E-2</v>
      </c>
      <c r="AR1053" s="94">
        <f>IF('Net zero activities &amp; levers'!$C$12="Off",Constants!$H66*'Activity data'!BK8*Constants!$H84*FracLEACHMM*MMLeachEF*NtoN2O*kgtoGg,Constants!$H66*'Net zero Activity data'!BK8*Constants!$H84*FracLEACHMM*MMLeachEF*NtoN2O*kgtoGg)</f>
        <v>2.884541432086454E-2</v>
      </c>
      <c r="AS1053" s="94">
        <f>IF('Net zero activities &amp; levers'!$C$12="Off",Constants!$H66*'Activity data'!BL8*Constants!$H84*FracLEACHMM*MMLeachEF*NtoN2O*kgtoGg,Constants!$H66*'Net zero Activity data'!BL8*Constants!$H84*FracLEACHMM*MMLeachEF*NtoN2O*kgtoGg)</f>
        <v>2.906663219106943E-2</v>
      </c>
      <c r="AT1053" s="94">
        <f>IF('Net zero activities &amp; levers'!$C$12="Off",Constants!$H66*'Activity data'!BM8*Constants!$H84*FracLEACHMM*MMLeachEF*NtoN2O*kgtoGg,Constants!$H66*'Net zero Activity data'!BM8*Constants!$H84*FracLEACHMM*MMLeachEF*NtoN2O*kgtoGg)</f>
        <v>2.854486488328653E-2</v>
      </c>
      <c r="AU1053" s="94">
        <f>IF('Net zero activities &amp; levers'!$C$12="Off",Constants!$H66*'Activity data'!BN8*Constants!$H84*FracLEACHMM*MMLeachEF*NtoN2O*kgtoGg,Constants!$H66*'Net zero Activity data'!BN8*Constants!$H84*FracLEACHMM*MMLeachEF*NtoN2O*kgtoGg)</f>
        <v>2.7882896926607576E-2</v>
      </c>
      <c r="AV1053" s="94">
        <f>IF('Net zero activities &amp; levers'!$C$12="Off",Constants!$H66*'Activity data'!BO8*Constants!$H84*FracLEACHMM*MMLeachEF*NtoN2O*kgtoGg,Constants!$H66*'Net zero Activity data'!BO8*Constants!$H84*FracLEACHMM*MMLeachEF*NtoN2O*kgtoGg)</f>
        <v>2.7220745297735088E-2</v>
      </c>
      <c r="AW1053" s="94">
        <f>IF('Net zero activities &amp; levers'!$C$12="Off",Constants!$H66*'Activity data'!BP8*Constants!$H84*FracLEACHMM*MMLeachEF*NtoN2O*kgtoGg,Constants!$H66*'Net zero Activity data'!BP8*Constants!$H84*FracLEACHMM*MMLeachEF*NtoN2O*kgtoGg)</f>
        <v>2.6506822033700889E-2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4.0226293185258929E-2</v>
      </c>
      <c r="L1054" s="94">
        <f>IF('Net zero activities &amp; levers'!$C$12="Off",Constants!$H67*'Activity data'!AE9*Constants!$H85*FracLEACHMM*MMLeachEF*NtoN2O*kgtoGg,Constants!$H67*'Net zero Activity data'!AE9*Constants!$H85*FracLEACHMM*MMLeachEF*NtoN2O*kgtoGg)</f>
        <v>3.9877423391049029E-2</v>
      </c>
      <c r="M1054" s="94">
        <f>IF('Net zero activities &amp; levers'!$C$12="Off",Constants!$H67*'Activity data'!AF9*Constants!$H85*FracLEACHMM*MMLeachEF*NtoN2O*kgtoGg,Constants!$H67*'Net zero Activity data'!AF9*Constants!$H85*FracLEACHMM*MMLeachEF*NtoN2O*kgtoGg)</f>
        <v>3.9744619221572103E-2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3.6665347697252743E-2</v>
      </c>
      <c r="R1054" s="94">
        <f>IF('Net zero activities &amp; levers'!$C$12="Off",Constants!$H67*'Activity data'!AK9*Constants!$H85*FracLEACHMM*MMLeachEF*NtoN2O*kgtoGg,Constants!$H67*'Net zero Activity data'!AK9*Constants!$H85*FracLEACHMM*MMLeachEF*NtoN2O*kgtoGg)</f>
        <v>3.5923531179771248E-2</v>
      </c>
      <c r="S1054" s="94">
        <f>IF('Net zero activities &amp; levers'!$C$12="Off",Constants!$H67*'Activity data'!AL9*Constants!$H85*FracLEACHMM*MMLeachEF*NtoN2O*kgtoGg,Constants!$H67*'Net zero Activity data'!AL9*Constants!$H85*FracLEACHMM*MMLeachEF*NtoN2O*kgtoGg)</f>
        <v>3.1602233150854891E-2</v>
      </c>
      <c r="T1054" s="94">
        <f>IF('Net zero activities &amp; levers'!$C$12="Off",Constants!$H67*'Activity data'!AM9*Constants!$H85*FracLEACHMM*MMLeachEF*NtoN2O*kgtoGg,Constants!$H67*'Net zero Activity data'!AM9*Constants!$H85*FracLEACHMM*MMLeachEF*NtoN2O*kgtoGg)</f>
        <v>3.211555322483476E-2</v>
      </c>
      <c r="U1054" s="94">
        <f>IF('Net zero activities &amp; levers'!$C$12="Off",Constants!$H67*'Activity data'!AN9*Constants!$H85*FracLEACHMM*MMLeachEF*NtoN2O*kgtoGg,Constants!$H67*'Net zero Activity data'!AN9*Constants!$H85*FracLEACHMM*MMLeachEF*NtoN2O*kgtoGg)</f>
        <v>3.2184140455191405E-2</v>
      </c>
      <c r="V1054" s="94">
        <f>IF('Net zero activities &amp; levers'!$C$12="Off",Constants!$H67*'Activity data'!AO9*Constants!$H85*FracLEACHMM*MMLeachEF*NtoN2O*kgtoGg,Constants!$H67*'Net zero Activity data'!AO9*Constants!$H85*FracLEACHMM*MMLeachEF*NtoN2O*kgtoGg)</f>
        <v>3.2142712186180492E-2</v>
      </c>
      <c r="W1054" s="94">
        <f>IF('Net zero activities &amp; levers'!$C$12="Off",Constants!$H67*'Activity data'!AP9*Constants!$H85*FracLEACHMM*MMLeachEF*NtoN2O*kgtoGg,Constants!$H67*'Net zero Activity data'!AP9*Constants!$H85*FracLEACHMM*MMLeachEF*NtoN2O*kgtoGg)</f>
        <v>3.2178904605875663E-2</v>
      </c>
      <c r="X1054" s="94">
        <f>IF('Net zero activities &amp; levers'!$C$12="Off",Constants!$H67*'Activity data'!AQ9*Constants!$H85*FracLEACHMM*MMLeachEF*NtoN2O*kgtoGg,Constants!$H67*'Net zero Activity data'!AQ9*Constants!$H85*FracLEACHMM*MMLeachEF*NtoN2O*kgtoGg)</f>
        <v>3.2322437560149811E-2</v>
      </c>
      <c r="Y1054" s="94">
        <f>IF('Net zero activities &amp; levers'!$C$12="Off",Constants!$H67*'Activity data'!AR9*Constants!$H85*FracLEACHMM*MMLeachEF*NtoN2O*kgtoGg,Constants!$H67*'Net zero Activity data'!AR9*Constants!$H85*FracLEACHMM*MMLeachEF*NtoN2O*kgtoGg)</f>
        <v>3.2510379145842865E-2</v>
      </c>
      <c r="Z1054" s="94">
        <f>IF('Net zero activities &amp; levers'!$C$12="Off",Constants!$H67*'Activity data'!AS9*Constants!$H85*FracLEACHMM*MMLeachEF*NtoN2O*kgtoGg,Constants!$H67*'Net zero Activity data'!AS9*Constants!$H85*FracLEACHMM*MMLeachEF*NtoN2O*kgtoGg)</f>
        <v>3.2780498295151762E-2</v>
      </c>
      <c r="AA1054" s="94">
        <f>IF('Net zero activities &amp; levers'!$C$12="Off",Constants!$H67*'Activity data'!AT9*Constants!$H85*FracLEACHMM*MMLeachEF*NtoN2O*kgtoGg,Constants!$H67*'Net zero Activity data'!AT9*Constants!$H85*FracLEACHMM*MMLeachEF*NtoN2O*kgtoGg)</f>
        <v>3.3098771995118695E-2</v>
      </c>
      <c r="AB1054" s="94">
        <f>IF('Net zero activities &amp; levers'!$C$12="Off",Constants!$H67*'Activity data'!AU9*Constants!$H85*FracLEACHMM*MMLeachEF*NtoN2O*kgtoGg,Constants!$H67*'Net zero Activity data'!AU9*Constants!$H85*FracLEACHMM*MMLeachEF*NtoN2O*kgtoGg)</f>
        <v>3.3446171120554334E-2</v>
      </c>
      <c r="AC1054" s="94">
        <f>IF('Net zero activities &amp; levers'!$C$12="Off",Constants!$H67*'Activity data'!AV9*Constants!$H85*FracLEACHMM*MMLeachEF*NtoN2O*kgtoGg,Constants!$H67*'Net zero Activity data'!AV9*Constants!$H85*FracLEACHMM*MMLeachEF*NtoN2O*kgtoGg)</f>
        <v>3.37721183413872E-2</v>
      </c>
      <c r="AD1054" s="94">
        <f>IF('Net zero activities &amp; levers'!$C$12="Off",Constants!$H67*'Activity data'!AW9*Constants!$H85*FracLEACHMM*MMLeachEF*NtoN2O*kgtoGg,Constants!$H67*'Net zero Activity data'!AW9*Constants!$H85*FracLEACHMM*MMLeachEF*NtoN2O*kgtoGg)</f>
        <v>3.398062872219846E-2</v>
      </c>
      <c r="AE1054" s="94">
        <f>IF('Net zero activities &amp; levers'!$C$12="Off",Constants!$H67*'Activity data'!AX9*Constants!$H85*FracLEACHMM*MMLeachEF*NtoN2O*kgtoGg,Constants!$H67*'Net zero Activity data'!AX9*Constants!$H85*FracLEACHMM*MMLeachEF*NtoN2O*kgtoGg)</f>
        <v>3.4218576204027212E-2</v>
      </c>
      <c r="AF1054" s="94">
        <f>IF('Net zero activities &amp; levers'!$C$12="Off",Constants!$H67*'Activity data'!AY9*Constants!$H85*FracLEACHMM*MMLeachEF*NtoN2O*kgtoGg,Constants!$H67*'Net zero Activity data'!AY9*Constants!$H85*FracLEACHMM*MMLeachEF*NtoN2O*kgtoGg)</f>
        <v>3.4482739775501765E-2</v>
      </c>
      <c r="AG1054" s="94">
        <f>IF('Net zero activities &amp; levers'!$C$12="Off",Constants!$H67*'Activity data'!AZ9*Constants!$H85*FracLEACHMM*MMLeachEF*NtoN2O*kgtoGg,Constants!$H67*'Net zero Activity data'!AZ9*Constants!$H85*FracLEACHMM*MMLeachEF*NtoN2O*kgtoGg)</f>
        <v>3.4877543832813024E-2</v>
      </c>
      <c r="AH1054" s="94">
        <f>IF('Net zero activities &amp; levers'!$C$12="Off",Constants!$H67*'Activity data'!BA9*Constants!$H85*FracLEACHMM*MMLeachEF*NtoN2O*kgtoGg,Constants!$H67*'Net zero Activity data'!BA9*Constants!$H85*FracLEACHMM*MMLeachEF*NtoN2O*kgtoGg)</f>
        <v>3.5154728858887874E-2</v>
      </c>
      <c r="AI1054" s="94">
        <f>IF('Net zero activities &amp; levers'!$C$12="Off",Constants!$H67*'Activity data'!BB9*Constants!$H85*FracLEACHMM*MMLeachEF*NtoN2O*kgtoGg,Constants!$H67*'Net zero Activity data'!BB9*Constants!$H85*FracLEACHMM*MMLeachEF*NtoN2O*kgtoGg)</f>
        <v>3.5476504341321484E-2</v>
      </c>
      <c r="AJ1054" s="94">
        <f>IF('Net zero activities &amp; levers'!$C$12="Off",Constants!$H67*'Activity data'!BC9*Constants!$H85*FracLEACHMM*MMLeachEF*NtoN2O*kgtoGg,Constants!$H67*'Net zero Activity data'!BC9*Constants!$H85*FracLEACHMM*MMLeachEF*NtoN2O*kgtoGg)</f>
        <v>3.5868162573158446E-2</v>
      </c>
      <c r="AK1054" s="94">
        <f>IF('Net zero activities &amp; levers'!$C$12="Off",Constants!$H67*'Activity data'!BD9*Constants!$H85*FracLEACHMM*MMLeachEF*NtoN2O*kgtoGg,Constants!$H67*'Net zero Activity data'!BD9*Constants!$H85*FracLEACHMM*MMLeachEF*NtoN2O*kgtoGg)</f>
        <v>3.6131907945924219E-2</v>
      </c>
      <c r="AL1054" s="94">
        <f>IF('Net zero activities &amp; levers'!$C$12="Off",Constants!$H67*'Activity data'!BE9*Constants!$H85*FracLEACHMM*MMLeachEF*NtoN2O*kgtoGg,Constants!$H67*'Net zero Activity data'!BE9*Constants!$H85*FracLEACHMM*MMLeachEF*NtoN2O*kgtoGg)</f>
        <v>3.637182217217208E-2</v>
      </c>
      <c r="AM1054" s="94">
        <f>IF('Net zero activities &amp; levers'!$C$12="Off",Constants!$H67*'Activity data'!BF9*Constants!$H85*FracLEACHMM*MMLeachEF*NtoN2O*kgtoGg,Constants!$H67*'Net zero Activity data'!BF9*Constants!$H85*FracLEACHMM*MMLeachEF*NtoN2O*kgtoGg)</f>
        <v>3.6571083697152014E-2</v>
      </c>
      <c r="AN1054" s="94">
        <f>IF('Net zero activities &amp; levers'!$C$12="Off",Constants!$H67*'Activity data'!BG9*Constants!$H85*FracLEACHMM*MMLeachEF*NtoN2O*kgtoGg,Constants!$H67*'Net zero Activity data'!BG9*Constants!$H85*FracLEACHMM*MMLeachEF*NtoN2O*kgtoGg)</f>
        <v>3.701966960323505E-2</v>
      </c>
      <c r="AO1054" s="94">
        <f>IF('Net zero activities &amp; levers'!$C$12="Off",Constants!$H67*'Activity data'!BH9*Constants!$H85*FracLEACHMM*MMLeachEF*NtoN2O*kgtoGg,Constants!$H67*'Net zero Activity data'!BH9*Constants!$H85*FracLEACHMM*MMLeachEF*NtoN2O*kgtoGg)</f>
        <v>3.7355929164111297E-2</v>
      </c>
      <c r="AP1054" s="94">
        <f>IF('Net zero activities &amp; levers'!$C$12="Off",Constants!$H67*'Activity data'!BI9*Constants!$H85*FracLEACHMM*MMLeachEF*NtoN2O*kgtoGg,Constants!$H67*'Net zero Activity data'!BI9*Constants!$H85*FracLEACHMM*MMLeachEF*NtoN2O*kgtoGg)</f>
        <v>3.7669180012783451E-2</v>
      </c>
      <c r="AQ1054" s="94">
        <f>IF('Net zero activities &amp; levers'!$C$12="Off",Constants!$H67*'Activity data'!BJ9*Constants!$H85*FracLEACHMM*MMLeachEF*NtoN2O*kgtoGg,Constants!$H67*'Net zero Activity data'!BJ9*Constants!$H85*FracLEACHMM*MMLeachEF*NtoN2O*kgtoGg)</f>
        <v>3.7979574712373218E-2</v>
      </c>
      <c r="AR1054" s="94">
        <f>IF('Net zero activities &amp; levers'!$C$12="Off",Constants!$H67*'Activity data'!BK9*Constants!$H85*FracLEACHMM*MMLeachEF*NtoN2O*kgtoGg,Constants!$H67*'Net zero Activity data'!BK9*Constants!$H85*FracLEACHMM*MMLeachEF*NtoN2O*kgtoGg)</f>
        <v>3.8291375190754297E-2</v>
      </c>
      <c r="AS1054" s="94">
        <f>IF('Net zero activities &amp; levers'!$C$12="Off",Constants!$H67*'Activity data'!BL9*Constants!$H85*FracLEACHMM*MMLeachEF*NtoN2O*kgtoGg,Constants!$H67*'Net zero Activity data'!BL9*Constants!$H85*FracLEACHMM*MMLeachEF*NtoN2O*kgtoGg)</f>
        <v>3.8585034916792202E-2</v>
      </c>
      <c r="AT1054" s="94">
        <f>IF('Net zero activities &amp; levers'!$C$12="Off",Constants!$H67*'Activity data'!BM9*Constants!$H85*FracLEACHMM*MMLeachEF*NtoN2O*kgtoGg,Constants!$H67*'Net zero Activity data'!BM9*Constants!$H85*FracLEACHMM*MMLeachEF*NtoN2O*kgtoGg)</f>
        <v>3.7892405318120319E-2</v>
      </c>
      <c r="AU1054" s="94">
        <f>IF('Net zero activities &amp; levers'!$C$12="Off",Constants!$H67*'Activity data'!BN9*Constants!$H85*FracLEACHMM*MMLeachEF*NtoN2O*kgtoGg,Constants!$H67*'Net zero Activity data'!BN9*Constants!$H85*FracLEACHMM*MMLeachEF*NtoN2O*kgtoGg)</f>
        <v>3.7013663792292539E-2</v>
      </c>
      <c r="AV1054" s="94">
        <f>IF('Net zero activities &amp; levers'!$C$12="Off",Constants!$H67*'Activity data'!BO9*Constants!$H85*FracLEACHMM*MMLeachEF*NtoN2O*kgtoGg,Constants!$H67*'Net zero Activity data'!BO9*Constants!$H85*FracLEACHMM*MMLeachEF*NtoN2O*kgtoGg)</f>
        <v>3.6134678447437021E-2</v>
      </c>
      <c r="AW1054" s="94">
        <f>IF('Net zero activities &amp; levers'!$C$12="Off",Constants!$H67*'Activity data'!BP9*Constants!$H85*FracLEACHMM*MMLeachEF*NtoN2O*kgtoGg,Constants!$H67*'Net zero Activity data'!BP9*Constants!$H85*FracLEACHMM*MMLeachEF*NtoN2O*kgtoGg)</f>
        <v>3.5186967894332989E-2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4.3383434779753489E-2</v>
      </c>
      <c r="M1055" s="94">
        <f>IF('Net zero activities &amp; levers'!$C$12="Off",Constants!$H68*'Activity data'!AF10*Constants!$H86*FracLEACHMM*MMLeachEF*NtoN2O*kgtoGg,Constants!$H68*'Net zero Activity data'!AF10*Constants!$H86*FracLEACHMM*MMLeachEF*NtoN2O*kgtoGg)</f>
        <v>4.506300766682491E-2</v>
      </c>
      <c r="N1055" s="94">
        <f>IF('Net zero activities &amp; levers'!$C$12="Off",Constants!$H68*'Activity data'!AG10*Constants!$H86*FracLEACHMM*MMLeachEF*NtoN2O*kgtoGg,Constants!$H68*'Net zero Activity data'!AG10*Constants!$H86*FracLEACHMM*MMLeachEF*NtoN2O*kgtoGg)</f>
        <v>4.6315596244033509E-2</v>
      </c>
      <c r="O1055" s="94">
        <f>IF('Net zero activities &amp; levers'!$C$12="Off",Constants!$H68*'Activity data'!AH10*Constants!$H86*FracLEACHMM*MMLeachEF*NtoN2O*kgtoGg,Constants!$H68*'Net zero Activity data'!AH10*Constants!$H86*FracLEACHMM*MMLeachEF*NtoN2O*kgtoGg)</f>
        <v>4.7281576900430208E-2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4.8855920576585839E-2</v>
      </c>
      <c r="R1055" s="94">
        <f>IF('Net zero activities &amp; levers'!$C$12="Off",Constants!$H68*'Activity data'!AK10*Constants!$H86*FracLEACHMM*MMLeachEF*NtoN2O*kgtoGg,Constants!$H68*'Net zero Activity data'!AK10*Constants!$H86*FracLEACHMM*MMLeachEF*NtoN2O*kgtoGg)</f>
        <v>4.9808583705724545E-2</v>
      </c>
      <c r="S1055" s="94">
        <f>IF('Net zero activities &amp; levers'!$C$12="Off",Constants!$H68*'Activity data'!AL10*Constants!$H86*FracLEACHMM*MMLeachEF*NtoN2O*kgtoGg,Constants!$H68*'Net zero Activity data'!AL10*Constants!$H86*FracLEACHMM*MMLeachEF*NtoN2O*kgtoGg)</f>
        <v>4.5587921766798704E-2</v>
      </c>
      <c r="T1055" s="94">
        <f>IF('Net zero activities &amp; levers'!$C$12="Off",Constants!$H68*'Activity data'!AM10*Constants!$H86*FracLEACHMM*MMLeachEF*NtoN2O*kgtoGg,Constants!$H68*'Net zero Activity data'!AM10*Constants!$H86*FracLEACHMM*MMLeachEF*NtoN2O*kgtoGg)</f>
        <v>4.7444589873239178E-2</v>
      </c>
      <c r="U1055" s="94">
        <f>IF('Net zero activities &amp; levers'!$C$12="Off",Constants!$H68*'Activity data'!AN10*Constants!$H86*FracLEACHMM*MMLeachEF*NtoN2O*kgtoGg,Constants!$H68*'Net zero Activity data'!AN10*Constants!$H86*FracLEACHMM*MMLeachEF*NtoN2O*kgtoGg)</f>
        <v>4.8675693498531999E-2</v>
      </c>
      <c r="V1055" s="94">
        <f>IF('Net zero activities &amp; levers'!$C$12="Off",Constants!$H68*'Activity data'!AO10*Constants!$H86*FracLEACHMM*MMLeachEF*NtoN2O*kgtoGg,Constants!$H68*'Net zero Activity data'!AO10*Constants!$H86*FracLEACHMM*MMLeachEF*NtoN2O*kgtoGg)</f>
        <v>4.9753491367982787E-2</v>
      </c>
      <c r="W1055" s="94">
        <f>IF('Net zero activities &amp; levers'!$C$12="Off",Constants!$H68*'Activity data'!AP10*Constants!$H86*FracLEACHMM*MMLeachEF*NtoN2O*kgtoGg,Constants!$H68*'Net zero Activity data'!AP10*Constants!$H86*FracLEACHMM*MMLeachEF*NtoN2O*kgtoGg)</f>
        <v>5.0964282749035708E-2</v>
      </c>
      <c r="X1055" s="94">
        <f>IF('Net zero activities &amp; levers'!$C$12="Off",Constants!$H68*'Activity data'!AQ10*Constants!$H86*FracLEACHMM*MMLeachEF*NtoN2O*kgtoGg,Constants!$H68*'Net zero Activity data'!AQ10*Constants!$H86*FracLEACHMM*MMLeachEF*NtoN2O*kgtoGg)</f>
        <v>5.2365476718386338E-2</v>
      </c>
      <c r="Y1055" s="94">
        <f>IF('Net zero activities &amp; levers'!$C$12="Off",Constants!$H68*'Activity data'!AR10*Constants!$H86*FracLEACHMM*MMLeachEF*NtoN2O*kgtoGg,Constants!$H68*'Net zero Activity data'!AR10*Constants!$H86*FracLEACHMM*MMLeachEF*NtoN2O*kgtoGg)</f>
        <v>5.3865526657034854E-2</v>
      </c>
      <c r="Z1055" s="94">
        <f>IF('Net zero activities &amp; levers'!$C$12="Off",Constants!$H68*'Activity data'!AS10*Constants!$H86*FracLEACHMM*MMLeachEF*NtoN2O*kgtoGg,Constants!$H68*'Net zero Activity data'!AS10*Constants!$H86*FracLEACHMM*MMLeachEF*NtoN2O*kgtoGg)</f>
        <v>5.553440351992113E-2</v>
      </c>
      <c r="AA1055" s="94">
        <f>IF('Net zero activities &amp; levers'!$C$12="Off",Constants!$H68*'Activity data'!AT10*Constants!$H86*FracLEACHMM*MMLeachEF*NtoN2O*kgtoGg,Constants!$H68*'Net zero Activity data'!AT10*Constants!$H86*FracLEACHMM*MMLeachEF*NtoN2O*kgtoGg)</f>
        <v>5.7323583582187129E-2</v>
      </c>
      <c r="AB1055" s="94">
        <f>IF('Net zero activities &amp; levers'!$C$12="Off",Constants!$H68*'Activity data'!AU10*Constants!$H86*FracLEACHMM*MMLeachEF*NtoN2O*kgtoGg,Constants!$H68*'Net zero Activity data'!AU10*Constants!$H86*FracLEACHMM*MMLeachEF*NtoN2O*kgtoGg)</f>
        <v>5.9206144807574981E-2</v>
      </c>
      <c r="AC1055" s="94">
        <f>IF('Net zero activities &amp; levers'!$C$12="Off",Constants!$H68*'Activity data'!AV10*Constants!$H86*FracLEACHMM*MMLeachEF*NtoN2O*kgtoGg,Constants!$H68*'Net zero Activity data'!AV10*Constants!$H86*FracLEACHMM*MMLeachEF*NtoN2O*kgtoGg)</f>
        <v>6.1095317274313235E-2</v>
      </c>
      <c r="AD1055" s="94">
        <f>IF('Net zero activities &amp; levers'!$C$12="Off",Constants!$H68*'Activity data'!AW10*Constants!$H86*FracLEACHMM*MMLeachEF*NtoN2O*kgtoGg,Constants!$H68*'Net zero Activity data'!AW10*Constants!$H86*FracLEACHMM*MMLeachEF*NtoN2O*kgtoGg)</f>
        <v>6.3511117536360712E-2</v>
      </c>
      <c r="AE1055" s="94">
        <f>IF('Net zero activities &amp; levers'!$C$12="Off",Constants!$H68*'Activity data'!AX10*Constants!$H86*FracLEACHMM*MMLeachEF*NtoN2O*kgtoGg,Constants!$H68*'Net zero Activity data'!AX10*Constants!$H86*FracLEACHMM*MMLeachEF*NtoN2O*kgtoGg)</f>
        <v>6.6080865898967542E-2</v>
      </c>
      <c r="AF1055" s="94">
        <f>IF('Net zero activities &amp; levers'!$C$12="Off",Constants!$H68*'Activity data'!AY10*Constants!$H86*FracLEACHMM*MMLeachEF*NtoN2O*kgtoGg,Constants!$H68*'Net zero Activity data'!AY10*Constants!$H86*FracLEACHMM*MMLeachEF*NtoN2O*kgtoGg)</f>
        <v>6.8809225199609456E-2</v>
      </c>
      <c r="AG1055" s="94">
        <f>IF('Net zero activities &amp; levers'!$C$12="Off",Constants!$H68*'Activity data'!AZ10*Constants!$H86*FracLEACHMM*MMLeachEF*NtoN2O*kgtoGg,Constants!$H68*'Net zero Activity data'!AZ10*Constants!$H86*FracLEACHMM*MMLeachEF*NtoN2O*kgtoGg)</f>
        <v>7.192276958910758E-2</v>
      </c>
      <c r="AH1055" s="94">
        <f>IF('Net zero activities &amp; levers'!$C$12="Off",Constants!$H68*'Activity data'!BA10*Constants!$H86*FracLEACHMM*MMLeachEF*NtoN2O*kgtoGg,Constants!$H68*'Net zero Activity data'!BA10*Constants!$H86*FracLEACHMM*MMLeachEF*NtoN2O*kgtoGg)</f>
        <v>7.4926099369719654E-2</v>
      </c>
      <c r="AI1055" s="94">
        <f>IF('Net zero activities &amp; levers'!$C$12="Off",Constants!$H68*'Activity data'!BB10*Constants!$H86*FracLEACHMM*MMLeachEF*NtoN2O*kgtoGg,Constants!$H68*'Net zero Activity data'!BB10*Constants!$H86*FracLEACHMM*MMLeachEF*NtoN2O*kgtoGg)</f>
        <v>7.8159370531136113E-2</v>
      </c>
      <c r="AJ1055" s="94">
        <f>IF('Net zero activities &amp; levers'!$C$12="Off",Constants!$H68*'Activity data'!BC10*Constants!$H86*FracLEACHMM*MMLeachEF*NtoN2O*kgtoGg,Constants!$H68*'Net zero Activity data'!BC10*Constants!$H86*FracLEACHMM*MMLeachEF*NtoN2O*kgtoGg)</f>
        <v>8.1697919874436864E-2</v>
      </c>
      <c r="AK1055" s="94">
        <f>IF('Net zero activities &amp; levers'!$C$12="Off",Constants!$H68*'Activity data'!BD10*Constants!$H86*FracLEACHMM*MMLeachEF*NtoN2O*kgtoGg,Constants!$H68*'Net zero Activity data'!BD10*Constants!$H86*FracLEACHMM*MMLeachEF*NtoN2O*kgtoGg)</f>
        <v>8.5100875537397508E-2</v>
      </c>
      <c r="AL1055" s="94">
        <f>IF('Net zero activities &amp; levers'!$C$12="Off",Constants!$H68*'Activity data'!BE10*Constants!$H86*FracLEACHMM*MMLeachEF*NtoN2O*kgtoGg,Constants!$H68*'Net zero Activity data'!BE10*Constants!$H86*FracLEACHMM*MMLeachEF*NtoN2O*kgtoGg)</f>
        <v>8.8600884162707408E-2</v>
      </c>
      <c r="AM1055" s="94">
        <f>IF('Net zero activities &amp; levers'!$C$12="Off",Constants!$H68*'Activity data'!BF10*Constants!$H86*FracLEACHMM*MMLeachEF*NtoN2O*kgtoGg,Constants!$H68*'Net zero Activity data'!BF10*Constants!$H86*FracLEACHMM*MMLeachEF*NtoN2O*kgtoGg)</f>
        <v>9.2159143373990393E-2</v>
      </c>
      <c r="AN1055" s="94">
        <f>IF('Net zero activities &amp; levers'!$C$12="Off",Constants!$H68*'Activity data'!BG10*Constants!$H86*FracLEACHMM*MMLeachEF*NtoN2O*kgtoGg,Constants!$H68*'Net zero Activity data'!BG10*Constants!$H86*FracLEACHMM*MMLeachEF*NtoN2O*kgtoGg)</f>
        <v>9.5921767459323404E-2</v>
      </c>
      <c r="AO1055" s="94">
        <f>IF('Net zero activities &amp; levers'!$C$12="Off",Constants!$H68*'Activity data'!BH10*Constants!$H86*FracLEACHMM*MMLeachEF*NtoN2O*kgtoGg,Constants!$H68*'Net zero Activity data'!BH10*Constants!$H86*FracLEACHMM*MMLeachEF*NtoN2O*kgtoGg)</f>
        <v>9.9533530215680496E-2</v>
      </c>
      <c r="AP1055" s="94">
        <f>IF('Net zero activities &amp; levers'!$C$12="Off",Constants!$H68*'Activity data'!BI10*Constants!$H86*FracLEACHMM*MMLeachEF*NtoN2O*kgtoGg,Constants!$H68*'Net zero Activity data'!BI10*Constants!$H86*FracLEACHMM*MMLeachEF*NtoN2O*kgtoGg)</f>
        <v>0.10322094567807474</v>
      </c>
      <c r="AQ1055" s="94">
        <f>IF('Net zero activities &amp; levers'!$C$12="Off",Constants!$H68*'Activity data'!BJ10*Constants!$H86*FracLEACHMM*MMLeachEF*NtoN2O*kgtoGg,Constants!$H68*'Net zero Activity data'!BJ10*Constants!$H86*FracLEACHMM*MMLeachEF*NtoN2O*kgtoGg)</f>
        <v>0.10704232453849112</v>
      </c>
      <c r="AR1055" s="94">
        <f>IF('Net zero activities &amp; levers'!$C$12="Off",Constants!$H68*'Activity data'!BK10*Constants!$H86*FracLEACHMM*MMLeachEF*NtoN2O*kgtoGg,Constants!$H68*'Net zero Activity data'!BK10*Constants!$H86*FracLEACHMM*MMLeachEF*NtoN2O*kgtoGg)</f>
        <v>0.11101650720311504</v>
      </c>
      <c r="AS1055" s="94">
        <f>IF('Net zero activities &amp; levers'!$C$12="Off",Constants!$H68*'Activity data'!BL10*Constants!$H86*FracLEACHMM*MMLeachEF*NtoN2O*kgtoGg,Constants!$H68*'Net zero Activity data'!BL10*Constants!$H86*FracLEACHMM*MMLeachEF*NtoN2O*kgtoGg)</f>
        <v>0.11509316526147187</v>
      </c>
      <c r="AT1055" s="94">
        <f>IF('Net zero activities &amp; levers'!$C$12="Off",Constants!$H68*'Activity data'!BM10*Constants!$H86*FracLEACHMM*MMLeachEF*NtoN2O*kgtoGg,Constants!$H68*'Net zero Activity data'!BM10*Constants!$H86*FracLEACHMM*MMLeachEF*NtoN2O*kgtoGg)</f>
        <v>0.11630417184721657</v>
      </c>
      <c r="AU1055" s="94">
        <f>IF('Net zero activities &amp; levers'!$C$12="Off",Constants!$H68*'Activity data'!BN10*Constants!$H86*FracLEACHMM*MMLeachEF*NtoN2O*kgtoGg,Constants!$H68*'Net zero Activity data'!BN10*Constants!$H86*FracLEACHMM*MMLeachEF*NtoN2O*kgtoGg)</f>
        <v>0.11692079991573261</v>
      </c>
      <c r="AV1055" s="94">
        <f>IF('Net zero activities &amp; levers'!$C$12="Off",Constants!$H68*'Activity data'!BO10*Constants!$H86*FracLEACHMM*MMLeachEF*NtoN2O*kgtoGg,Constants!$H68*'Net zero Activity data'!BO10*Constants!$H86*FracLEACHMM*MMLeachEF*NtoN2O*kgtoGg)</f>
        <v>0.11749526238619695</v>
      </c>
      <c r="AW1055" s="94">
        <f>IF('Net zero activities &amp; levers'!$C$12="Off",Constants!$H68*'Activity data'!BP10*Constants!$H86*FracLEACHMM*MMLeachEF*NtoN2O*kgtoGg,Constants!$H68*'Net zero Activity data'!BP10*Constants!$H86*FracLEACHMM*MMLeachEF*NtoN2O*kgtoGg)</f>
        <v>0.1177959214516491</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4.4829106289562513E-3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4.48965560494188E-3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4.4971535974653457E-3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4.505604120735569E-3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4.5151052075954505E-3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4.5256339463796754E-3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4.5321072345291145E-3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4.5394507130689567E-3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4.5475979767254163E-3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4.5564986955605171E-3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4.5660756102727657E-3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4.5724598894970733E-3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4.5794949947998683E-3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4.5871565472346268E-3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4.5955325829946797E-3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4.6043537276849655E-3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4.6099711610644188E-3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4.6161692861023612E-3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4.6227164509916301E-3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4.6297096077087705E-3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4.6371152352036576E-3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4.6415070170726727E-3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4.6461675491862534E-3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4.6511906117678676E-3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4.6565909141927618E-3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4.6623652909472532E-3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4.6649083535143842E-3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4.6664367174679752E-3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4.6679770682306323E-3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4.6697695871623975E-3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4.6717046078673255E-3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3.7289748230975848E-3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3.7345854291780068E-3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3.7408224094923528E-3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3.7478517239545078E-3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3.755754918246115E-3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3.7645129339852093E-3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3.7698975446834454E-3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3.7760059971723601E-3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3.7827830542155757E-3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3.7901868503629212E-3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3.7981531197804411E-3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3.8034636910725143E-3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3.8093156325282552E-3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3.8156886652517962E-3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3.8226560195115172E-3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3.8299936242918819E-3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3.8346663178555475E-3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3.8398220423680111E-3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3.8452681052176816E-3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3.8510851529999311E-3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3.8572453022340698E-3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3.8608984743299644E-3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3.8647751982605109E-3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3.8689534822933655E-3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3.8734455619813856E-3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3.8782488041869062E-3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3.8803641745503359E-3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3.8816354982895724E-3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3.8829167928966031E-3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3.8844078460358979E-3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3.8860174350034411E-3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5.4322987485311551E-4</v>
      </c>
      <c r="L1058" s="22">
        <f t="shared" si="369"/>
        <v>5.4464201031358161E-4</v>
      </c>
      <c r="M1058" s="22">
        <f t="shared" si="369"/>
        <v>5.4659000127818633E-4</v>
      </c>
      <c r="N1058" s="22">
        <f t="shared" si="369"/>
        <v>5.4896316873921192E-4</v>
      </c>
      <c r="O1058" s="22">
        <f t="shared" si="369"/>
        <v>5.5175812793145673E-4</v>
      </c>
      <c r="P1058" s="22">
        <f t="shared" si="369"/>
        <v>5.5495786726734487E-4</v>
      </c>
      <c r="Q1058" s="22">
        <f t="shared" si="369"/>
        <v>5.5840147541839707E-4</v>
      </c>
      <c r="R1058" s="22">
        <f t="shared" si="369"/>
        <v>5.620753208024884E-4</v>
      </c>
      <c r="S1058" s="22">
        <f t="shared" si="369"/>
        <v>5.6540708222041177E-4</v>
      </c>
      <c r="T1058" s="22">
        <f t="shared" si="369"/>
        <v>5.6703451796367857E-4</v>
      </c>
      <c r="U1058" s="22">
        <f t="shared" si="369"/>
        <v>5.6875902125281142E-4</v>
      </c>
      <c r="V1058" s="22">
        <f t="shared" si="369"/>
        <v>5.7062145320981202E-4</v>
      </c>
      <c r="W1058" s="22">
        <f t="shared" si="369"/>
        <v>5.7264263424993431E-4</v>
      </c>
      <c r="X1058" s="22">
        <f t="shared" si="369"/>
        <v>5.7481997628860461E-4</v>
      </c>
      <c r="Y1058" s="22">
        <f t="shared" si="369"/>
        <v>5.7619508147860592E-4</v>
      </c>
      <c r="Z1058" s="22">
        <f t="shared" si="369"/>
        <v>5.7770373840752148E-4</v>
      </c>
      <c r="AA1058" s="22">
        <f t="shared" si="369"/>
        <v>5.793345579171859E-4</v>
      </c>
      <c r="AB1058" s="22">
        <f t="shared" si="369"/>
        <v>5.8107910018373368E-4</v>
      </c>
      <c r="AC1058" s="22">
        <f t="shared" si="369"/>
        <v>5.8292381082324085E-4</v>
      </c>
      <c r="AD1058" s="22">
        <f t="shared" si="369"/>
        <v>5.84146805418094E-4</v>
      </c>
      <c r="AE1058" s="22">
        <f t="shared" si="369"/>
        <v>5.8546978628344225E-4</v>
      </c>
      <c r="AF1058" s="22">
        <f t="shared" si="369"/>
        <v>5.868887967513984E-4</v>
      </c>
      <c r="AG1058" s="22">
        <f t="shared" si="369"/>
        <v>5.8842070274036111E-4</v>
      </c>
      <c r="AH1058" s="22">
        <f t="shared" si="369"/>
        <v>5.9001592469927011E-4</v>
      </c>
      <c r="AI1058" s="22">
        <f t="shared" si="369"/>
        <v>5.9100005640467634E-4</v>
      </c>
      <c r="AJ1058" s="22">
        <f t="shared" si="369"/>
        <v>5.9207612635205867E-4</v>
      </c>
      <c r="AK1058" s="22">
        <f t="shared" si="369"/>
        <v>5.9320167613261812E-4</v>
      </c>
      <c r="AL1058" s="22">
        <f t="shared" si="369"/>
        <v>5.9439496284276454E-4</v>
      </c>
      <c r="AM1058" s="22">
        <f t="shared" si="369"/>
        <v>5.9565010910208878E-4</v>
      </c>
      <c r="AN1058" s="22">
        <f t="shared" si="369"/>
        <v>5.9633931391522366E-4</v>
      </c>
      <c r="AO1058" s="22">
        <f t="shared" si="369"/>
        <v>5.9706677218228225E-4</v>
      </c>
      <c r="AP1058" s="22">
        <f t="shared" si="369"/>
        <v>5.9784990336629216E-4</v>
      </c>
      <c r="AQ1058" s="22">
        <f t="shared" si="369"/>
        <v>5.9869155998021925E-4</v>
      </c>
      <c r="AR1058" s="22">
        <f t="shared" si="369"/>
        <v>5.9959129676664838E-4</v>
      </c>
      <c r="AS1058" s="22">
        <f t="shared" si="369"/>
        <v>5.9989391616373721E-4</v>
      </c>
      <c r="AT1058" s="22">
        <f t="shared" si="369"/>
        <v>6.0000495126574663E-4</v>
      </c>
      <c r="AU1058" s="22">
        <f t="shared" si="369"/>
        <v>6.0011165491844658E-4</v>
      </c>
      <c r="AV1058" s="22">
        <f t="shared" si="369"/>
        <v>6.0025778344359828E-4</v>
      </c>
      <c r="AW1058" s="22">
        <f t="shared" si="369"/>
        <v>6.0042361794918314E-4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6.6992563985089938E-3</v>
      </c>
      <c r="L1059" s="22">
        <f t="shared" si="370"/>
        <v>6.716671231449923E-3</v>
      </c>
      <c r="M1059" s="22">
        <f t="shared" si="370"/>
        <v>6.7406943780734287E-3</v>
      </c>
      <c r="N1059" s="22">
        <f t="shared" si="370"/>
        <v>6.769960915195136E-3</v>
      </c>
      <c r="O1059" s="22">
        <f t="shared" si="370"/>
        <v>6.8044291009834827E-3</v>
      </c>
      <c r="P1059" s="22">
        <f t="shared" si="370"/>
        <v>6.8438891439814974E-3</v>
      </c>
      <c r="Q1059" s="22">
        <f t="shared" si="370"/>
        <v>6.8863566425632549E-3</v>
      </c>
      <c r="R1059" s="22">
        <f t="shared" si="370"/>
        <v>6.9316634884048281E-3</v>
      </c>
      <c r="S1059" s="22">
        <f t="shared" si="370"/>
        <v>6.9727516630994982E-3</v>
      </c>
      <c r="T1059" s="22">
        <f t="shared" si="370"/>
        <v>6.9928216368269E-3</v>
      </c>
      <c r="U1059" s="22">
        <f t="shared" si="370"/>
        <v>7.0140886735433504E-3</v>
      </c>
      <c r="V1059" s="22">
        <f t="shared" si="370"/>
        <v>7.0370566835558646E-3</v>
      </c>
      <c r="W1059" s="22">
        <f t="shared" si="370"/>
        <v>7.061982429805087E-3</v>
      </c>
      <c r="X1059" s="22">
        <f t="shared" si="370"/>
        <v>7.0888339953384602E-3</v>
      </c>
      <c r="Y1059" s="22">
        <f t="shared" si="370"/>
        <v>7.1057921610601614E-3</v>
      </c>
      <c r="Z1059" s="22">
        <f t="shared" si="370"/>
        <v>7.1243973226170904E-3</v>
      </c>
      <c r="AA1059" s="22">
        <f t="shared" si="370"/>
        <v>7.1445090258585361E-3</v>
      </c>
      <c r="AB1059" s="22">
        <f t="shared" si="370"/>
        <v>7.1660231886147702E-3</v>
      </c>
      <c r="AC1059" s="22">
        <f t="shared" si="370"/>
        <v>7.1887726545907674E-3</v>
      </c>
      <c r="AD1059" s="22">
        <f t="shared" si="370"/>
        <v>7.203854951688524E-3</v>
      </c>
      <c r="AE1059" s="22">
        <f t="shared" si="370"/>
        <v>7.2201703062696491E-3</v>
      </c>
      <c r="AF1059" s="22">
        <f t="shared" si="370"/>
        <v>7.2376699236454027E-3</v>
      </c>
      <c r="AG1059" s="22">
        <f t="shared" si="370"/>
        <v>7.2565617988414174E-3</v>
      </c>
      <c r="AH1059" s="22">
        <f t="shared" si="370"/>
        <v>7.2762345035470499E-3</v>
      </c>
      <c r="AI1059" s="22">
        <f t="shared" si="370"/>
        <v>7.2883710794785584E-3</v>
      </c>
      <c r="AJ1059" s="22">
        <f t="shared" si="370"/>
        <v>7.3016414624489231E-3</v>
      </c>
      <c r="AK1059" s="22">
        <f t="shared" si="370"/>
        <v>7.3155220439822801E-3</v>
      </c>
      <c r="AL1059" s="22">
        <f t="shared" si="370"/>
        <v>7.3302379754843251E-3</v>
      </c>
      <c r="AM1059" s="22">
        <f t="shared" si="370"/>
        <v>7.345716775524762E-3</v>
      </c>
      <c r="AN1059" s="22">
        <f t="shared" si="370"/>
        <v>7.3542162339824248E-3</v>
      </c>
      <c r="AO1059" s="22">
        <f t="shared" si="370"/>
        <v>7.3631874442855383E-3</v>
      </c>
      <c r="AP1059" s="22">
        <f t="shared" si="370"/>
        <v>7.3728452279204493E-3</v>
      </c>
      <c r="AQ1059" s="22">
        <f t="shared" si="370"/>
        <v>7.3832247628415025E-3</v>
      </c>
      <c r="AR1059" s="22">
        <f t="shared" si="370"/>
        <v>7.3943205580149366E-3</v>
      </c>
      <c r="AS1059" s="22">
        <f t="shared" si="370"/>
        <v>7.3980525415197253E-3</v>
      </c>
      <c r="AT1059" s="22">
        <f t="shared" si="370"/>
        <v>7.3994218561543382E-3</v>
      </c>
      <c r="AU1059" s="22">
        <f t="shared" si="370"/>
        <v>7.4007377541952706E-3</v>
      </c>
      <c r="AV1059" s="22">
        <f t="shared" si="370"/>
        <v>7.402539850328866E-3</v>
      </c>
      <c r="AW1059" s="22">
        <f t="shared" si="370"/>
        <v>7.4045849658942297E-3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2.6729002214214585E-2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2.1880479511974839E-2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2.2157176233354871E-2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2.2121902898777659E-2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2.2012548787333792E-2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2.1961582225571961E-2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2.1989455688781814E-2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2.2059184434067524E-2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2.2189076744054705E-2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2.2354932911608817E-2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2.2543206182629286E-2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2.2718361707734662E-2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2.3020347598077539E-2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2.3354103133938115E-2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2.371825576874538E-2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2.4189134778027799E-2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2.4589005635902859E-2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2.5040506952968489E-2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2.5558770959666043E-2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2.5998066125161857E-2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2.6435110118439676E-2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2.6857367489303636E-2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2.7347857914930294E-2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2.7761887760397373E-2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2.8167703132600332E-2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2.8581117639726164E-2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2.9005853032834639E-2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2.9431025586438758E-2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2.9082103991450552E-2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2.8584700910699923E-2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2.8085546854150392E-2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2.7528749363619823E-2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3.9947810410006996E-3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3.8999555700251309E-3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3.2701454405940208E-3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3.3114991285400747E-3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3.3062273549402735E-3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3.2898838443351855E-3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3.2822666406319028E-3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3.2864324670060186E-3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3.2968537714545615E-3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3.316266816997752E-3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3.3410548382028925E-3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3.3691932059418794E-3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3.3953710619392626E-3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3.440504340754658E-3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3.4903857495816515E-3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3.5448101545744008E-3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3.615185341938719E-3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3.6749480113075911E-3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3.7424271071206574E-3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3.8198842157547912E-3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3.8855390420914327E-3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3.950857419651406E-3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4.0139658636565885E-3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4.0872720737942696E-3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4.149150873602246E-3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4.2098019799185482E-3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4.2715888143804292E-3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4.3350676110161437E-3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4.3986117434412714E-3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4.3464636923736064E-3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4.272124351877714E-3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4.1975233194238258E-3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4.1143071918249676E-3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1.6726645268412749E-2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1.7066731126843742E-2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1.8014444056791572E-2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1.8197780265539368E-2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1.7845993431000365E-2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1.8290178782359352E-2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1.8604006628477995E-2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1.8885960915513943E-2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1.9195221496124446E-2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1.9543372703744517E-2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1.9898482048221148E-2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2.0287327925180291E-2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2.0699779230193723E-2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2.1130197399073566E-2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2.156088170400108E-2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2.205263690339446E-2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2.257145142762864E-2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2.3117850213097563E-2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2.3736368343564129E-2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2.4328143644126953E-2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2.4950098354995447E-2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2.5626478140536261E-2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2.6270775721860345E-2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2.6928478044535919E-2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2.7591927758153049E-2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2.8302133162204045E-2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2.8978996526657606E-2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2.9666000364759599E-2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3.0374094636708027E-2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3.1106612327043159E-2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3.1843779401927626E-2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3.2038734235922399E-2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3.2121782698094313E-2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3.2196953702536175E-2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3.2221365142401308E-2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7.7585797913229351E-2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7.8607464197542484E-2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8.0719757945382359E-2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8.0430818839717769E-2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7.9384810131347294E-2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7.8944464359385638E-2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7.8604018955287361E-2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6.6259101712708143E-2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6.8883299906211906E-2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7.0028116503840471E-2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7.0801620718195415E-2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7.184918663209211E-2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7.3286712745822241E-2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7.5008223864134499E-2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7.7052862322542437E-2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7.930760435715456E-2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8.170950892950328E-2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8.4074028695274361E-2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8.7213018718342278E-2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9.0579194729692017E-2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9.4173498616095905E-2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9.8435430249938838E-2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0.10237369040380326</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0.10673409977895588</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0.11157065419328152</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0.11603521591266473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0.12057416862501522</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0.12511327955312401</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0.13020880110613473</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0.13493081320717418</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0.13969598968791935</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0.14460664392099515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0.1496918428470268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0.15493069239798449</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0.15512169139431425</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0.1542891540660751</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0.15339716595782951</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0.15205748870156399</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73.83596289834658</v>
      </c>
      <c r="P1067" s="93">
        <f>IF('Net zero activities &amp; levers'!$C$14="Off",('Activity data'!AI5*EF!$H4)*kgtoGg,IF('Net zero activities &amp; levers'!$C$14="On",('Net zero Activity data'!AI5*EF!$H4)*kgtoGg,"ERROR"))</f>
        <v>73.954711561483919</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72.278058710529962</v>
      </c>
      <c r="T1067" s="93">
        <f>IF('Net zero activities &amp; levers'!$C$14="Off",('Activity data'!AM5*EF!$H4)*kgtoGg,IF('Net zero activities &amp; levers'!$C$14="On",('Net zero Activity data'!AM5*EF!$H4)*kgtoGg,"ERROR"))</f>
        <v>73.03807438085822</v>
      </c>
      <c r="U1067" s="93">
        <f>IF('Net zero activities &amp; levers'!$C$14="Off",('Activity data'!AN5*EF!$H4)*kgtoGg,IF('Net zero activities &amp; levers'!$C$14="On",('Net zero Activity data'!AN5*EF!$H4)*kgtoGg,"ERROR"))</f>
        <v>73.497473218529493</v>
      </c>
      <c r="V1067" s="93">
        <f>IF('Net zero activities &amp; levers'!$C$14="Off",('Activity data'!AO5*EF!$H4)*kgtoGg,IF('Net zero activities &amp; levers'!$C$14="On",('Net zero Activity data'!AO5*EF!$H4)*kgtoGg,"ERROR"))</f>
        <v>73.890719483899275</v>
      </c>
      <c r="W1067" s="93">
        <f>IF('Net zero activities &amp; levers'!$C$14="Off",('Activity data'!AP5*EF!$H4)*kgtoGg,IF('Net zero activities &amp; levers'!$C$14="On",('Net zero Activity data'!AP5*EF!$H4)*kgtoGg,"ERROR"))</f>
        <v>74.35576712485107</v>
      </c>
      <c r="X1067" s="93">
        <f>IF('Net zero activities &amp; levers'!$C$14="Off",('Activity data'!AQ5*EF!$H4)*kgtoGg,IF('Net zero activities &amp; levers'!$C$14="On",('Net zero Activity data'!AQ5*EF!$H4)*kgtoGg,"ERROR"))</f>
        <v>74.917744782883318</v>
      </c>
      <c r="Y1067" s="93">
        <f>IF('Net zero activities &amp; levers'!$C$14="Off",('Activity data'!AR5*EF!$H4)*kgtoGg,IF('Net zero activities &amp; levers'!$C$14="On",('Net zero Activity data'!AR5*EF!$H4)*kgtoGg,"ERROR"))</f>
        <v>75.480712739066789</v>
      </c>
      <c r="Z1067" s="93">
        <f>IF('Net zero activities &amp; levers'!$C$14="Off",('Activity data'!AS5*EF!$H4)*kgtoGg,IF('Net zero activities &amp; levers'!$C$14="On",('Net zero Activity data'!AS5*EF!$H4)*kgtoGg,"ERROR"))</f>
        <v>76.125654659254948</v>
      </c>
      <c r="AA1067" s="93">
        <f>IF('Net zero activities &amp; levers'!$C$14="Off",('Activity data'!AT5*EF!$H4)*kgtoGg,IF('Net zero activities &amp; levers'!$C$14="On",('Net zero Activity data'!AT5*EF!$H4)*kgtoGg,"ERROR"))</f>
        <v>76.828014535774486</v>
      </c>
      <c r="AB1067" s="93">
        <f>IF('Net zero activities &amp; levers'!$C$14="Off",('Activity data'!AU5*EF!$H4)*kgtoGg,IF('Net zero activities &amp; levers'!$C$14="On",('Net zero Activity data'!AU5*EF!$H4)*kgtoGg,"ERROR"))</f>
        <v>77.573956139531504</v>
      </c>
      <c r="AC1067" s="93">
        <f>IF('Net zero activities &amp; levers'!$C$14="Off",('Activity data'!AV5*EF!$H4)*kgtoGg,IF('Net zero activities &amp; levers'!$C$14="On",('Net zero Activity data'!AV5*EF!$H4)*kgtoGg,"ERROR"))</f>
        <v>78.322735662916926</v>
      </c>
      <c r="AD1067" s="93">
        <f>IF('Net zero activities &amp; levers'!$C$14="Off",('Activity data'!AW5*EF!$H4)*kgtoGg,IF('Net zero activities &amp; levers'!$C$14="On",('Net zero Activity data'!AW5*EF!$H4)*kgtoGg,"ERROR"))</f>
        <v>79.194074749361434</v>
      </c>
      <c r="AE1067" s="93">
        <f>IF('Net zero activities &amp; levers'!$C$14="Off",('Activity data'!AX5*EF!$H4)*kgtoGg,IF('Net zero activities &amp; levers'!$C$14="On",('Net zero Activity data'!AX5*EF!$H4)*kgtoGg,"ERROR"))</f>
        <v>80.126442167423448</v>
      </c>
      <c r="AF1067" s="93">
        <f>IF('Net zero activities &amp; levers'!$C$14="Off",('Activity data'!AY5*EF!$H4)*kgtoGg,IF('Net zero activities &amp; levers'!$C$14="On",('Net zero Activity data'!AY5*EF!$H4)*kgtoGg,"ERROR"))</f>
        <v>81.120126702839158</v>
      </c>
      <c r="AG1067" s="93">
        <f>IF('Net zero activities &amp; levers'!$C$14="Off",('Activity data'!AZ5*EF!$H4)*kgtoGg,IF('Net zero activities &amp; levers'!$C$14="On",('Net zero Activity data'!AZ5*EF!$H4)*kgtoGg,"ERROR"))</f>
        <v>82.27309418252193</v>
      </c>
      <c r="AH1067" s="93">
        <f>IF('Net zero activities &amp; levers'!$C$14="Off",('Activity data'!BA5*EF!$H4)*kgtoGg,IF('Net zero activities &amp; levers'!$C$14="On",('Net zero Activity data'!BA5*EF!$H4)*kgtoGg,"ERROR"))</f>
        <v>83.364917403720654</v>
      </c>
      <c r="AI1067" s="93">
        <f>IF('Net zero activities &amp; levers'!$C$14="Off",('Activity data'!BB5*EF!$H4)*kgtoGg,IF('Net zero activities &amp; levers'!$C$14="On",('Net zero Activity data'!BB5*EF!$H4)*kgtoGg,"ERROR"))</f>
        <v>84.505835771801443</v>
      </c>
      <c r="AJ1067" s="93">
        <f>IF('Net zero activities &amp; levers'!$C$14="Off",('Activity data'!BC5*EF!$H4)*kgtoGg,IF('Net zero activities &amp; levers'!$C$14="On",('Net zero Activity data'!BC5*EF!$H4)*kgtoGg,"ERROR"))</f>
        <v>85.763860794320209</v>
      </c>
      <c r="AK1067" s="93">
        <f>IF('Net zero activities &amp; levers'!$C$14="Off",('Activity data'!BD5*EF!$H4)*kgtoGg,IF('Net zero activities &amp; levers'!$C$14="On",('Net zero Activity data'!BD5*EF!$H4)*kgtoGg,"ERROR"))</f>
        <v>86.948675793670645</v>
      </c>
      <c r="AL1067" s="93">
        <f>IF('Net zero activities &amp; levers'!$C$14="Off",('Activity data'!BE5*EF!$H4)*kgtoGg,IF('Net zero activities &amp; levers'!$C$14="On",('Net zero Activity data'!BE5*EF!$H4)*kgtoGg,"ERROR"))</f>
        <v>88.160099286554015</v>
      </c>
      <c r="AM1067" s="93">
        <f>IF('Net zero activities &amp; levers'!$C$14="Off",('Activity data'!BF5*EF!$H4)*kgtoGg,IF('Net zero activities &amp; levers'!$C$14="On",('Net zero Activity data'!BF5*EF!$H4)*kgtoGg,"ERROR"))</f>
        <v>89.381233327434984</v>
      </c>
      <c r="AN1067" s="93">
        <f>IF('Net zero activities &amp; levers'!$C$14="Off",('Activity data'!BG5*EF!$H4)*kgtoGg,IF('Net zero activities &amp; levers'!$C$14="On",('Net zero Activity data'!BG5*EF!$H4)*kgtoGg,"ERROR"))</f>
        <v>90.68593626031128</v>
      </c>
      <c r="AO1067" s="93">
        <f>IF('Net zero activities &amp; levers'!$C$14="Off",('Activity data'!BH5*EF!$H4)*kgtoGg,IF('Net zero activities &amp; levers'!$C$14="On",('Net zero Activity data'!BH5*EF!$H4)*kgtoGg,"ERROR"))</f>
        <v>91.915255719311389</v>
      </c>
      <c r="AP1067" s="93">
        <f>IF('Net zero activities &amp; levers'!$C$14="Off",('Activity data'!BI5*EF!$H4)*kgtoGg,IF('Net zero activities &amp; levers'!$C$14="On",('Net zero Activity data'!BI5*EF!$H4)*kgtoGg,"ERROR"))</f>
        <v>93.16331596497902</v>
      </c>
      <c r="AQ1067" s="93">
        <f>IF('Net zero activities &amp; levers'!$C$14="Off",('Activity data'!BJ5*EF!$H4)*kgtoGg,IF('Net zero activities &amp; levers'!$C$14="On",('Net zero Activity data'!BJ5*EF!$H4)*kgtoGg,"ERROR"))</f>
        <v>94.453368156139248</v>
      </c>
      <c r="AR1067" s="93">
        <f>IF('Net zero activities &amp; levers'!$C$14="Off",('Activity data'!BK5*EF!$H4)*kgtoGg,IF('Net zero activities &amp; levers'!$C$14="On",('Net zero Activity data'!BK5*EF!$H4)*kgtoGg,"ERROR"))</f>
        <v>95.792123906177778</v>
      </c>
      <c r="AS1067" s="93">
        <f>IF('Net zero activities &amp; levers'!$C$14="Off",('Activity data'!BL5*EF!$H4)*kgtoGg,IF('Net zero activities &amp; levers'!$C$14="On",('Net zero Activity data'!BL5*EF!$H4)*kgtoGg,"ERROR"))</f>
        <v>97.122266652191996</v>
      </c>
      <c r="AT1067" s="93">
        <f>IF('Net zero activities &amp; levers'!$C$14="Off",('Activity data'!BM5*EF!$H4)*kgtoGg,IF('Net zero activities &amp; levers'!$C$14="On",('Net zero Activity data'!BM5*EF!$H4)*kgtoGg,"ERROR"))</f>
        <v>97.29964611165525</v>
      </c>
      <c r="AU1067" s="93">
        <f>IF('Net zero activities &amp; levers'!$C$14="Off",('Activity data'!BN5*EF!$H4)*kgtoGg,IF('Net zero activities &amp; levers'!$C$14="On",('Net zero Activity data'!BN5*EF!$H4)*kgtoGg,"ERROR"))</f>
        <v>97.244022841937863</v>
      </c>
      <c r="AV1067" s="93">
        <f>IF('Net zero activities &amp; levers'!$C$14="Off",('Activity data'!BO5*EF!$H4)*kgtoGg,IF('Net zero activities &amp; levers'!$C$14="On",('Net zero Activity data'!BO5*EF!$H4)*kgtoGg,"ERROR"))</f>
        <v>97.176505023013036</v>
      </c>
      <c r="AW1067" s="93">
        <f>IF('Net zero activities &amp; levers'!$C$14="Off",('Activity data'!BP5*EF!$H4)*kgtoGg,IF('Net zero activities &amp; levers'!$C$14="On",('Net zero Activity data'!BP5*EF!$H4)*kgtoGg,"ERROR"))</f>
        <v>97.007011814031102</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59.055225455337663</v>
      </c>
      <c r="P1068" s="93">
        <f>IF('Net zero activities &amp; levers'!$C$14="Off",('Activity data'!AI6*EF!$H5)*kgtoGg,IF('Net zero activities &amp; levers'!$C$14="On",('Net zero Activity data'!AI6*EF!$H5)*kgtoGg,"ERROR"))</f>
        <v>59.150202601958618</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57.809187895348245</v>
      </c>
      <c r="T1068" s="93">
        <f>IF('Net zero activities &amp; levers'!$C$14="Off",('Activity data'!AM6*EF!$H5)*kgtoGg,IF('Net zero activities &amp; levers'!$C$14="On",('Net zero Activity data'!AM6*EF!$H5)*kgtoGg,"ERROR"))</f>
        <v>58.417061010277578</v>
      </c>
      <c r="U1068" s="93">
        <f>IF('Net zero activities &amp; levers'!$C$14="Off",('Activity data'!AN6*EF!$H5)*kgtoGg,IF('Net zero activities &amp; levers'!$C$14="On",('Net zero Activity data'!AN6*EF!$H5)*kgtoGg,"ERROR"))</f>
        <v>58.784495805838496</v>
      </c>
      <c r="V1068" s="93">
        <f>IF('Net zero activities &amp; levers'!$C$14="Off",('Activity data'!AO6*EF!$H5)*kgtoGg,IF('Net zero activities &amp; levers'!$C$14="On",('Net zero Activity data'!AO6*EF!$H5)*kgtoGg,"ERROR"))</f>
        <v>59.099020678939354</v>
      </c>
      <c r="W1068" s="93">
        <f>IF('Net zero activities &amp; levers'!$C$14="Off",('Activity data'!AP6*EF!$H5)*kgtoGg,IF('Net zero activities &amp; levers'!$C$14="On",('Net zero Activity data'!AP6*EF!$H5)*kgtoGg,"ERROR"))</f>
        <v>59.470973480878037</v>
      </c>
      <c r="X1068" s="93">
        <f>IF('Net zero activities &amp; levers'!$C$14="Off",('Activity data'!AQ6*EF!$H5)*kgtoGg,IF('Net zero activities &amp; levers'!$C$14="On",('Net zero Activity data'!AQ6*EF!$H5)*kgtoGg,"ERROR"))</f>
        <v>59.920452515121127</v>
      </c>
      <c r="Y1068" s="93">
        <f>IF('Net zero activities &amp; levers'!$C$14="Off",('Activity data'!AR6*EF!$H5)*kgtoGg,IF('Net zero activities &amp; levers'!$C$14="On",('Net zero Activity data'!AR6*EF!$H5)*kgtoGg,"ERROR"))</f>
        <v>60.37072360621962</v>
      </c>
      <c r="Z1068" s="93">
        <f>IF('Net zero activities &amp; levers'!$C$14="Off",('Activity data'!AS6*EF!$H5)*kgtoGg,IF('Net zero activities &amp; levers'!$C$14="On",('Net zero Activity data'!AS6*EF!$H5)*kgtoGg,"ERROR"))</f>
        <v>60.886558830780118</v>
      </c>
      <c r="AA1068" s="93">
        <f>IF('Net zero activities &amp; levers'!$C$14="Off",('Activity data'!AT6*EF!$H5)*kgtoGg,IF('Net zero activities &amp; levers'!$C$14="On",('Net zero Activity data'!AT6*EF!$H5)*kgtoGg,"ERROR"))</f>
        <v>61.448317887349177</v>
      </c>
      <c r="AB1068" s="93">
        <f>IF('Net zero activities &amp; levers'!$C$14="Off",('Activity data'!AU6*EF!$H5)*kgtoGg,IF('Net zero activities &amp; levers'!$C$14="On",('Net zero Activity data'!AU6*EF!$H5)*kgtoGg,"ERROR"))</f>
        <v>62.044934330843475</v>
      </c>
      <c r="AC1068" s="93">
        <f>IF('Net zero activities &amp; levers'!$C$14="Off",('Activity data'!AV6*EF!$H5)*kgtoGg,IF('Net zero activities &amp; levers'!$C$14="On",('Net zero Activity data'!AV6*EF!$H5)*kgtoGg,"ERROR"))</f>
        <v>62.643820589437333</v>
      </c>
      <c r="AD1068" s="93">
        <f>IF('Net zero activities &amp; levers'!$C$14="Off",('Activity data'!AW6*EF!$H5)*kgtoGg,IF('Net zero activities &amp; levers'!$C$14="On",('Net zero Activity data'!AW6*EF!$H5)*kgtoGg,"ERROR"))</f>
        <v>63.340732015497736</v>
      </c>
      <c r="AE1068" s="93">
        <f>IF('Net zero activities &amp; levers'!$C$14="Off",('Activity data'!AX6*EF!$H5)*kgtoGg,IF('Net zero activities &amp; levers'!$C$14="On",('Net zero Activity data'!AX6*EF!$H5)*kgtoGg,"ERROR"))</f>
        <v>64.086454911489056</v>
      </c>
      <c r="AF1068" s="93">
        <f>IF('Net zero activities &amp; levers'!$C$14="Off",('Activity data'!AY6*EF!$H5)*kgtoGg,IF('Net zero activities &amp; levers'!$C$14="On",('Net zero Activity data'!AY6*EF!$H5)*kgtoGg,"ERROR"))</f>
        <v>64.881220253023869</v>
      </c>
      <c r="AG1068" s="93">
        <f>IF('Net zero activities &amp; levers'!$C$14="Off",('Activity data'!AZ6*EF!$H5)*kgtoGg,IF('Net zero activities &amp; levers'!$C$14="On",('Net zero Activity data'!AZ6*EF!$H5)*kgtoGg,"ERROR"))</f>
        <v>65.803382730258434</v>
      </c>
      <c r="AH1068" s="93">
        <f>IF('Net zero activities &amp; levers'!$C$14="Off",('Activity data'!BA6*EF!$H5)*kgtoGg,IF('Net zero activities &amp; levers'!$C$14="On",('Net zero Activity data'!BA6*EF!$H5)*kgtoGg,"ERROR"))</f>
        <v>66.676641017335072</v>
      </c>
      <c r="AI1068" s="93">
        <f>IF('Net zero activities &amp; levers'!$C$14="Off",('Activity data'!BB6*EF!$H5)*kgtoGg,IF('Net zero activities &amp; levers'!$C$14="On",('Net zero Activity data'!BB6*EF!$H5)*kgtoGg,"ERROR"))</f>
        <v>67.589166415641429</v>
      </c>
      <c r="AJ1068" s="93">
        <f>IF('Net zero activities &amp; levers'!$C$14="Off",('Activity data'!BC6*EF!$H5)*kgtoGg,IF('Net zero activities &amp; levers'!$C$14="On",('Net zero Activity data'!BC6*EF!$H5)*kgtoGg,"ERROR"))</f>
        <v>68.595355654828083</v>
      </c>
      <c r="AK1068" s="93">
        <f>IF('Net zero activities &amp; levers'!$C$14="Off",('Activity data'!BD6*EF!$H5)*kgtoGg,IF('Net zero activities &amp; levers'!$C$14="On",('Net zero Activity data'!BD6*EF!$H5)*kgtoGg,"ERROR"))</f>
        <v>69.542990305517719</v>
      </c>
      <c r="AL1068" s="93">
        <f>IF('Net zero activities &amp; levers'!$C$14="Off",('Activity data'!BE6*EF!$H5)*kgtoGg,IF('Net zero activities &amp; levers'!$C$14="On",('Net zero Activity data'!BE6*EF!$H5)*kgtoGg,"ERROR"))</f>
        <v>70.511906869829502</v>
      </c>
      <c r="AM1068" s="93">
        <f>IF('Net zero activities &amp; levers'!$C$14="Off",('Activity data'!BF6*EF!$H5)*kgtoGg,IF('Net zero activities &amp; levers'!$C$14="On",('Net zero Activity data'!BF6*EF!$H5)*kgtoGg,"ERROR"))</f>
        <v>71.488590091184619</v>
      </c>
      <c r="AN1068" s="93">
        <f>IF('Net zero activities &amp; levers'!$C$14="Off",('Activity data'!BG6*EF!$H5)*kgtoGg,IF('Net zero activities &amp; levers'!$C$14="On",('Net zero Activity data'!BG6*EF!$H5)*kgtoGg,"ERROR"))</f>
        <v>72.532113095812164</v>
      </c>
      <c r="AO1068" s="93">
        <f>IF('Net zero activities &amp; levers'!$C$14="Off",('Activity data'!BH6*EF!$H5)*kgtoGg,IF('Net zero activities &amp; levers'!$C$14="On",('Net zero Activity data'!BH6*EF!$H5)*kgtoGg,"ERROR"))</f>
        <v>73.515343150085755</v>
      </c>
      <c r="AP1068" s="93">
        <f>IF('Net zero activities &amp; levers'!$C$14="Off",('Activity data'!BI6*EF!$H5)*kgtoGg,IF('Net zero activities &amp; levers'!$C$14="On",('Net zero Activity data'!BI6*EF!$H5)*kgtoGg,"ERROR"))</f>
        <v>74.513562395783396</v>
      </c>
      <c r="AQ1068" s="93">
        <f>IF('Net zero activities &amp; levers'!$C$14="Off",('Activity data'!BJ6*EF!$H5)*kgtoGg,IF('Net zero activities &amp; levers'!$C$14="On",('Net zero Activity data'!BJ6*EF!$H5)*kgtoGg,"ERROR"))</f>
        <v>75.545367494648374</v>
      </c>
      <c r="AR1068" s="93">
        <f>IF('Net zero activities &amp; levers'!$C$14="Off",('Activity data'!BK6*EF!$H5)*kgtoGg,IF('Net zero activities &amp; levers'!$C$14="On",('Net zero Activity data'!BK6*EF!$H5)*kgtoGg,"ERROR"))</f>
        <v>76.616126506175064</v>
      </c>
      <c r="AS1068" s="93">
        <f>IF('Net zero activities &amp; levers'!$C$14="Off",('Activity data'!BL6*EF!$H5)*kgtoGg,IF('Net zero activities &amp; levers'!$C$14="On",('Net zero Activity data'!BL6*EF!$H5)*kgtoGg,"ERROR"))</f>
        <v>77.679996694497746</v>
      </c>
      <c r="AT1068" s="93">
        <f>IF('Net zero activities &amp; levers'!$C$14="Off",('Activity data'!BM6*EF!$H5)*kgtoGg,IF('Net zero activities &amp; levers'!$C$14="On",('Net zero Activity data'!BM6*EF!$H5)*kgtoGg,"ERROR"))</f>
        <v>77.821867722633058</v>
      </c>
      <c r="AU1068" s="93">
        <f>IF('Net zero activities &amp; levers'!$C$14="Off",('Activity data'!BN6*EF!$H5)*kgtoGg,IF('Net zero activities &amp; levers'!$C$14="On",('Net zero Activity data'!BN6*EF!$H5)*kgtoGg,"ERROR"))</f>
        <v>77.777379310688787</v>
      </c>
      <c r="AV1068" s="93">
        <f>IF('Net zero activities &amp; levers'!$C$14="Off",('Activity data'!BO6*EF!$H5)*kgtoGg,IF('Net zero activities &amp; levers'!$C$14="On",('Net zero Activity data'!BO6*EF!$H5)*kgtoGg,"ERROR"))</f>
        <v>77.723377441378204</v>
      </c>
      <c r="AW1068" s="93">
        <f>IF('Net zero activities &amp; levers'!$C$14="Off",('Activity data'!BP6*EF!$H5)*kgtoGg,IF('Net zero activities &amp; levers'!$C$14="On",('Net zero Activity data'!BP6*EF!$H5)*kgtoGg,"ERROR"))</f>
        <v>77.587813966932046</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26.701143177813606</v>
      </c>
      <c r="P1069" s="93">
        <f>IF('Net zero activities &amp; levers'!$C$14="Off",('Activity data'!AI7*EF!$H6)*kgtoGg,IF('Net zero activities &amp; levers'!$C$14="On",('Net zero Activity data'!AI7*EF!$H6)*kgtoGg,"ERROR"))</f>
        <v>26.744086005835896</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26.137761579696217</v>
      </c>
      <c r="T1069" s="93">
        <f>IF('Net zero activities &amp; levers'!$C$14="Off",('Activity data'!AM7*EF!$H6)*kgtoGg,IF('Net zero activities &amp; levers'!$C$14="On",('Net zero Activity data'!AM7*EF!$H6)*kgtoGg,"ERROR"))</f>
        <v>26.412604439926199</v>
      </c>
      <c r="U1069" s="93">
        <f>IF('Net zero activities &amp; levers'!$C$14="Off",('Activity data'!AN7*EF!$H6)*kgtoGg,IF('Net zero activities &amp; levers'!$C$14="On",('Net zero Activity data'!AN7*EF!$H6)*kgtoGg,"ERROR"))</f>
        <v>26.578735870449691</v>
      </c>
      <c r="V1069" s="93">
        <f>IF('Net zero activities &amp; levers'!$C$14="Off",('Activity data'!AO7*EF!$H6)*kgtoGg,IF('Net zero activities &amp; levers'!$C$14="On",('Net zero Activity data'!AO7*EF!$H6)*kgtoGg,"ERROR"))</f>
        <v>26.720944686094654</v>
      </c>
      <c r="W1069" s="93">
        <f>IF('Net zero activities &amp; levers'!$C$14="Off",('Activity data'!AP7*EF!$H6)*kgtoGg,IF('Net zero activities &amp; levers'!$C$14="On",('Net zero Activity data'!AP7*EF!$H6)*kgtoGg,"ERROR"))</f>
        <v>26.889118881407221</v>
      </c>
      <c r="X1069" s="93">
        <f>IF('Net zero activities &amp; levers'!$C$14="Off",('Activity data'!AQ7*EF!$H6)*kgtoGg,IF('Net zero activities &amp; levers'!$C$14="On",('Net zero Activity data'!AQ7*EF!$H6)*kgtoGg,"ERROR"))</f>
        <v>27.092345673891938</v>
      </c>
      <c r="Y1069" s="93">
        <f>IF('Net zero activities &amp; levers'!$C$14="Off",('Activity data'!AR7*EF!$H6)*kgtoGg,IF('Net zero activities &amp; levers'!$C$14="On",('Net zero Activity data'!AR7*EF!$H6)*kgtoGg,"ERROR"))</f>
        <v>27.295930585803653</v>
      </c>
      <c r="Z1069" s="93">
        <f>IF('Net zero activities &amp; levers'!$C$14="Off",('Activity data'!AS7*EF!$H6)*kgtoGg,IF('Net zero activities &amp; levers'!$C$14="On",('Net zero Activity data'!AS7*EF!$H6)*kgtoGg,"ERROR"))</f>
        <v>27.529159569029972</v>
      </c>
      <c r="AA1069" s="93">
        <f>IF('Net zero activities &amp; levers'!$C$14="Off",('Activity data'!AT7*EF!$H6)*kgtoGg,IF('Net zero activities &amp; levers'!$C$14="On",('Net zero Activity data'!AT7*EF!$H6)*kgtoGg,"ERROR"))</f>
        <v>27.783152486426044</v>
      </c>
      <c r="AB1069" s="93">
        <f>IF('Net zero activities &amp; levers'!$C$14="Off",('Activity data'!AU7*EF!$H6)*kgtoGg,IF('Net zero activities &amp; levers'!$C$14="On",('Net zero Activity data'!AU7*EF!$H6)*kgtoGg,"ERROR"))</f>
        <v>28.052905771713675</v>
      </c>
      <c r="AC1069" s="93">
        <f>IF('Net zero activities &amp; levers'!$C$14="Off",('Activity data'!AV7*EF!$H6)*kgtoGg,IF('Net zero activities &amp; levers'!$C$14="On",('Net zero Activity data'!AV7*EF!$H6)*kgtoGg,"ERROR"))</f>
        <v>28.323685327877314</v>
      </c>
      <c r="AD1069" s="93">
        <f>IF('Net zero activities &amp; levers'!$C$14="Off",('Activity data'!AW7*EF!$H6)*kgtoGg,IF('Net zero activities &amp; levers'!$C$14="On",('Net zero Activity data'!AW7*EF!$H6)*kgtoGg,"ERROR"))</f>
        <v>28.638785839745914</v>
      </c>
      <c r="AE1069" s="93">
        <f>IF('Net zero activities &amp; levers'!$C$14="Off",('Activity data'!AX7*EF!$H6)*kgtoGg,IF('Net zero activities &amp; levers'!$C$14="On",('Net zero Activity data'!AX7*EF!$H6)*kgtoGg,"ERROR"))</f>
        <v>28.975955898166863</v>
      </c>
      <c r="AF1069" s="93">
        <f>IF('Net zero activities &amp; levers'!$C$14="Off",('Activity data'!AY7*EF!$H6)*kgtoGg,IF('Net zero activities &amp; levers'!$C$14="On",('Net zero Activity data'!AY7*EF!$H6)*kgtoGg,"ERROR"))</f>
        <v>29.335299936115451</v>
      </c>
      <c r="AG1069" s="93">
        <f>IF('Net zero activities &amp; levers'!$C$14="Off",('Activity data'!AZ7*EF!$H6)*kgtoGg,IF('Net zero activities &amp; levers'!$C$14="On",('Net zero Activity data'!AZ7*EF!$H6)*kgtoGg,"ERROR"))</f>
        <v>29.752245128484059</v>
      </c>
      <c r="AH1069" s="93">
        <f>IF('Net zero activities &amp; levers'!$C$14="Off",('Activity data'!BA7*EF!$H6)*kgtoGg,IF('Net zero activities &amp; levers'!$C$14="On",('Net zero Activity data'!BA7*EF!$H6)*kgtoGg,"ERROR"))</f>
        <v>30.147078851912642</v>
      </c>
      <c r="AI1069" s="93">
        <f>IF('Net zero activities &amp; levers'!$C$14="Off",('Activity data'!BB7*EF!$H6)*kgtoGg,IF('Net zero activities &amp; levers'!$C$14="On",('Net zero Activity data'!BB7*EF!$H6)*kgtoGg,"ERROR"))</f>
        <v>30.559666749523767</v>
      </c>
      <c r="AJ1069" s="93">
        <f>IF('Net zero activities &amp; levers'!$C$14="Off",('Activity data'!BC7*EF!$H6)*kgtoGg,IF('Net zero activities &amp; levers'!$C$14="On",('Net zero Activity data'!BC7*EF!$H6)*kgtoGg,"ERROR"))</f>
        <v>31.014603679022368</v>
      </c>
      <c r="AK1069" s="93">
        <f>IF('Net zero activities &amp; levers'!$C$14="Off",('Activity data'!BD7*EF!$H6)*kgtoGg,IF('Net zero activities &amp; levers'!$C$14="On",('Net zero Activity data'!BD7*EF!$H6)*kgtoGg,"ERROR"))</f>
        <v>31.443065822604513</v>
      </c>
      <c r="AL1069" s="93">
        <f>IF('Net zero activities &amp; levers'!$C$14="Off",('Activity data'!BE7*EF!$H6)*kgtoGg,IF('Net zero activities &amp; levers'!$C$14="On",('Net zero Activity data'!BE7*EF!$H6)*kgtoGg,"ERROR"))</f>
        <v>31.881150339454091</v>
      </c>
      <c r="AM1069" s="93">
        <f>IF('Net zero activities &amp; levers'!$C$14="Off",('Activity data'!BF7*EF!$H6)*kgtoGg,IF('Net zero activities &amp; levers'!$C$14="On",('Net zero Activity data'!BF7*EF!$H6)*kgtoGg,"ERROR"))</f>
        <v>32.322746461248492</v>
      </c>
      <c r="AN1069" s="93">
        <f>IF('Net zero activities &amp; levers'!$C$14="Off",('Activity data'!BG7*EF!$H6)*kgtoGg,IF('Net zero activities &amp; levers'!$C$14="On",('Net zero Activity data'!BG7*EF!$H6)*kgtoGg,"ERROR"))</f>
        <v>32.794563424795179</v>
      </c>
      <c r="AO1069" s="93">
        <f>IF('Net zero activities &amp; levers'!$C$14="Off",('Activity data'!BH7*EF!$H6)*kgtoGg,IF('Net zero activities &amp; levers'!$C$14="On",('Net zero Activity data'!BH7*EF!$H6)*kgtoGg,"ERROR"))</f>
        <v>33.239119622040477</v>
      </c>
      <c r="AP1069" s="93">
        <f>IF('Net zero activities &amp; levers'!$C$14="Off",('Activity data'!BI7*EF!$H6)*kgtoGg,IF('Net zero activities &amp; levers'!$C$14="On",('Net zero Activity data'!BI7*EF!$H6)*kgtoGg,"ERROR"))</f>
        <v>33.690453010351376</v>
      </c>
      <c r="AQ1069" s="93">
        <f>IF('Net zero activities &amp; levers'!$C$14="Off",('Activity data'!BJ7*EF!$H6)*kgtoGg,IF('Net zero activities &amp; levers'!$C$14="On",('Net zero Activity data'!BJ7*EF!$H6)*kgtoGg,"ERROR"))</f>
        <v>34.156971857142132</v>
      </c>
      <c r="AR1069" s="93">
        <f>IF('Net zero activities &amp; levers'!$C$14="Off",('Activity data'!BK7*EF!$H6)*kgtoGg,IF('Net zero activities &amp; levers'!$C$14="On",('Net zero Activity data'!BK7*EF!$H6)*kgtoGg,"ERROR"))</f>
        <v>34.641103268973431</v>
      </c>
      <c r="AS1069" s="93">
        <f>IF('Net zero activities &amp; levers'!$C$14="Off",('Activity data'!BL7*EF!$H6)*kgtoGg,IF('Net zero activities &amp; levers'!$C$14="On",('Net zero Activity data'!BL7*EF!$H6)*kgtoGg,"ERROR"))</f>
        <v>35.122119978366818</v>
      </c>
      <c r="AT1069" s="93">
        <f>IF('Net zero activities &amp; levers'!$C$14="Off",('Activity data'!BM7*EF!$H6)*kgtoGg,IF('Net zero activities &amp; levers'!$C$14="On",('Net zero Activity data'!BM7*EF!$H6)*kgtoGg,"ERROR"))</f>
        <v>35.186265337322219</v>
      </c>
      <c r="AU1069" s="93">
        <f>IF('Net zero activities &amp; levers'!$C$14="Off",('Activity data'!BN7*EF!$H6)*kgtoGg,IF('Net zero activities &amp; levers'!$C$14="On",('Net zero Activity data'!BN7*EF!$H6)*kgtoGg,"ERROR"))</f>
        <v>35.166150411878817</v>
      </c>
      <c r="AV1069" s="93">
        <f>IF('Net zero activities &amp; levers'!$C$14="Off",('Activity data'!BO7*EF!$H6)*kgtoGg,IF('Net zero activities &amp; levers'!$C$14="On",('Net zero Activity data'!BO7*EF!$H6)*kgtoGg,"ERROR"))</f>
        <v>35.141734085749938</v>
      </c>
      <c r="AW1069" s="93">
        <f>IF('Net zero activities &amp; levers'!$C$14="Off",('Activity data'!BP7*EF!$H6)*kgtoGg,IF('Net zero activities &amp; levers'!$C$14="On",('Net zero Activity data'!BP7*EF!$H6)*kgtoGg,"ERROR"))</f>
        <v>35.080440614885013</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463.23498593143177</v>
      </c>
      <c r="L1070" s="93">
        <f>IF('Net zero activities &amp; levers'!$C$14="Off",('Activity data'!AE8*EF!$H7)*kgtoGg,IF('Net zero activities &amp; levers'!$C$14="On",('Net zero Activity data'!AE8*EF!$H7)*kgtoGg,"ERROR"))</f>
        <v>459.21749683621607</v>
      </c>
      <c r="M1070" s="93">
        <f>IF('Net zero activities &amp; levers'!$C$14="Off",('Activity data'!AF8*EF!$H7)*kgtoGg,IF('Net zero activities &amp; levers'!$C$14="On",('Net zero Activity data'!AF8*EF!$H7)*kgtoGg,"ERROR"))</f>
        <v>457.68816035731265</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442.70486896910722</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422.22811200839209</v>
      </c>
      <c r="R1070" s="93">
        <f>IF('Net zero activities &amp; levers'!$C$14="Off",('Activity data'!AK8*EF!$H7)*kgtoGg,IF('Net zero activities &amp; levers'!$C$14="On",('Net zero Activity data'!AK8*EF!$H7)*kgtoGg,"ERROR"))</f>
        <v>413.68555596285597</v>
      </c>
      <c r="S1070" s="93">
        <f>IF('Net zero activities &amp; levers'!$C$14="Off",('Activity data'!AL8*EF!$H7)*kgtoGg,IF('Net zero activities &amp; levers'!$C$14="On",('Net zero Activity data'!AL8*EF!$H7)*kgtoGg,"ERROR"))</f>
        <v>363.92267022015108</v>
      </c>
      <c r="T1070" s="93">
        <f>IF('Net zero activities &amp; levers'!$C$14="Off",('Activity data'!AM8*EF!$H7)*kgtoGg,IF('Net zero activities &amp; levers'!$C$14="On",('Net zero Activity data'!AM8*EF!$H7)*kgtoGg,"ERROR"))</f>
        <v>369.83392374165419</v>
      </c>
      <c r="U1070" s="93">
        <f>IF('Net zero activities &amp; levers'!$C$14="Off",('Activity data'!AN8*EF!$H7)*kgtoGg,IF('Net zero activities &amp; levers'!$C$14="On",('Net zero Activity data'!AN8*EF!$H7)*kgtoGg,"ERROR"))</f>
        <v>370.62375552016323</v>
      </c>
      <c r="V1070" s="93">
        <f>IF('Net zero activities &amp; levers'!$C$14="Off",('Activity data'!AO8*EF!$H7)*kgtoGg,IF('Net zero activities &amp; levers'!$C$14="On",('Net zero Activity data'!AO8*EF!$H7)*kgtoGg,"ERROR"))</f>
        <v>370.14667890949841</v>
      </c>
      <c r="W1070" s="93">
        <f>IF('Net zero activities &amp; levers'!$C$14="Off",('Activity data'!AP8*EF!$H7)*kgtoGg,IF('Net zero activities &amp; levers'!$C$14="On",('Net zero Activity data'!AP8*EF!$H7)*kgtoGg,"ERROR"))</f>
        <v>370.56346091203341</v>
      </c>
      <c r="X1070" s="93">
        <f>IF('Net zero activities &amp; levers'!$C$14="Off",('Activity data'!AQ8*EF!$H7)*kgtoGg,IF('Net zero activities &amp; levers'!$C$14="On",('Net zero Activity data'!AQ8*EF!$H7)*kgtoGg,"ERROR"))</f>
        <v>372.21634714113918</v>
      </c>
      <c r="Y1070" s="93">
        <f>IF('Net zero activities &amp; levers'!$C$14="Off",('Activity data'!AR8*EF!$H7)*kgtoGg,IF('Net zero activities &amp; levers'!$C$14="On",('Net zero Activity data'!AR8*EF!$H7)*kgtoGg,"ERROR"))</f>
        <v>374.38063101893766</v>
      </c>
      <c r="Z1070" s="93">
        <f>IF('Net zero activities &amp; levers'!$C$14="Off",('Activity data'!AS8*EF!$H7)*kgtoGg,IF('Net zero activities &amp; levers'!$C$14="On",('Net zero Activity data'!AS8*EF!$H7)*kgtoGg,"ERROR"))</f>
        <v>377.49124923458203</v>
      </c>
      <c r="AA1070" s="93">
        <f>IF('Net zero activities &amp; levers'!$C$14="Off",('Activity data'!AT8*EF!$H7)*kgtoGg,IF('Net zero activities &amp; levers'!$C$14="On",('Net zero Activity data'!AT8*EF!$H7)*kgtoGg,"ERROR"))</f>
        <v>381.15640207994926</v>
      </c>
      <c r="AB1070" s="93">
        <f>IF('Net zero activities &amp; levers'!$C$14="Off",('Activity data'!AU8*EF!$H7)*kgtoGg,IF('Net zero activities &amp; levers'!$C$14="On",('Net zero Activity data'!AU8*EF!$H7)*kgtoGg,"ERROR"))</f>
        <v>385.15695535595285</v>
      </c>
      <c r="AC1070" s="93">
        <f>IF('Net zero activities &amp; levers'!$C$14="Off",('Activity data'!AV8*EF!$H7)*kgtoGg,IF('Net zero activities &amp; levers'!$C$14="On",('Net zero Activity data'!AV8*EF!$H7)*kgtoGg,"ERROR"))</f>
        <v>388.91047436804598</v>
      </c>
      <c r="AD1070" s="93">
        <f>IF('Net zero activities &amp; levers'!$C$14="Off",('Activity data'!AW8*EF!$H7)*kgtoGg,IF('Net zero activities &amp; levers'!$C$14="On",('Net zero Activity data'!AW8*EF!$H7)*kgtoGg,"ERROR"))</f>
        <v>391.31162286255994</v>
      </c>
      <c r="AE1070" s="93">
        <f>IF('Net zero activities &amp; levers'!$C$14="Off",('Activity data'!AX8*EF!$H7)*kgtoGg,IF('Net zero activities &amp; levers'!$C$14="On",('Net zero Activity data'!AX8*EF!$H7)*kgtoGg,"ERROR"))</f>
        <v>394.05176095805206</v>
      </c>
      <c r="AF1070" s="93">
        <f>IF('Net zero activities &amp; levers'!$C$14="Off",('Activity data'!AY8*EF!$H7)*kgtoGg,IF('Net zero activities &amp; levers'!$C$14="On",('Net zero Activity data'!AY8*EF!$H7)*kgtoGg,"ERROR"))</f>
        <v>397.09379636887275</v>
      </c>
      <c r="AG1070" s="93">
        <f>IF('Net zero activities &amp; levers'!$C$14="Off",('Activity data'!AZ8*EF!$H7)*kgtoGg,IF('Net zero activities &amp; levers'!$C$14="On",('Net zero Activity data'!AZ8*EF!$H7)*kgtoGg,"ERROR"))</f>
        <v>401.64025186980558</v>
      </c>
      <c r="AH1070" s="93">
        <f>IF('Net zero activities &amp; levers'!$C$14="Off",('Activity data'!BA8*EF!$H7)*kgtoGg,IF('Net zero activities &amp; levers'!$C$14="On",('Net zero Activity data'!BA8*EF!$H7)*kgtoGg,"ERROR"))</f>
        <v>404.832238788979</v>
      </c>
      <c r="AI1070" s="93">
        <f>IF('Net zero activities &amp; levers'!$C$14="Off",('Activity data'!BB8*EF!$H7)*kgtoGg,IF('Net zero activities &amp; levers'!$C$14="On",('Net zero Activity data'!BB8*EF!$H7)*kgtoGg,"ERROR"))</f>
        <v>408.53771720310334</v>
      </c>
      <c r="AJ1070" s="93">
        <f>IF('Net zero activities &amp; levers'!$C$14="Off",('Activity data'!BC8*EF!$H7)*kgtoGg,IF('Net zero activities &amp; levers'!$C$14="On",('Net zero Activity data'!BC8*EF!$H7)*kgtoGg,"ERROR"))</f>
        <v>413.04794623860931</v>
      </c>
      <c r="AK1070" s="93">
        <f>IF('Net zero activities &amp; levers'!$C$14="Off",('Activity data'!BD8*EF!$H7)*kgtoGg,IF('Net zero activities &amp; levers'!$C$14="On",('Net zero Activity data'!BD8*EF!$H7)*kgtoGg,"ERROR"))</f>
        <v>416.08516578752369</v>
      </c>
      <c r="AL1070" s="93">
        <f>IF('Net zero activities &amp; levers'!$C$14="Off",('Activity data'!BE8*EF!$H7)*kgtoGg,IF('Net zero activities &amp; levers'!$C$14="On",('Net zero Activity data'!BE8*EF!$H7)*kgtoGg,"ERROR"))</f>
        <v>418.84795237362164</v>
      </c>
      <c r="AM1070" s="93">
        <f>IF('Net zero activities &amp; levers'!$C$14="Off",('Activity data'!BF8*EF!$H7)*kgtoGg,IF('Net zero activities &amp; levers'!$C$14="On",('Net zero Activity data'!BF8*EF!$H7)*kgtoGg,"ERROR"))</f>
        <v>421.14259357497843</v>
      </c>
      <c r="AN1070" s="93">
        <f>IF('Net zero activities &amp; levers'!$C$14="Off",('Activity data'!BG8*EF!$H7)*kgtoGg,IF('Net zero activities &amp; levers'!$C$14="On",('Net zero Activity data'!BG8*EF!$H7)*kgtoGg,"ERROR"))</f>
        <v>426.30838613101645</v>
      </c>
      <c r="AO1070" s="93">
        <f>IF('Net zero activities &amp; levers'!$C$14="Off",('Activity data'!BH8*EF!$H7)*kgtoGg,IF('Net zero activities &amp; levers'!$C$14="On",('Net zero Activity data'!BH8*EF!$H7)*kgtoGg,"ERROR"))</f>
        <v>430.1806592294709</v>
      </c>
      <c r="AP1070" s="93">
        <f>IF('Net zero activities &amp; levers'!$C$14="Off",('Activity data'!BI8*EF!$H7)*kgtoGg,IF('Net zero activities &amp; levers'!$C$14="On",('Net zero Activity data'!BI8*EF!$H7)*kgtoGg,"ERROR"))</f>
        <v>433.78797029363898</v>
      </c>
      <c r="AQ1070" s="93">
        <f>IF('Net zero activities &amp; levers'!$C$14="Off",('Activity data'!BJ8*EF!$H7)*kgtoGg,IF('Net zero activities &amp; levers'!$C$14="On",('Net zero Activity data'!BJ8*EF!$H7)*kgtoGg,"ERROR"))</f>
        <v>437.36239072645054</v>
      </c>
      <c r="AR1070" s="93">
        <f>IF('Net zero activities &amp; levers'!$C$14="Off",('Activity data'!BK8*EF!$H7)*kgtoGg,IF('Net zero activities &amp; levers'!$C$14="On",('Net zero Activity data'!BK8*EF!$H7)*kgtoGg,"ERROR"))</f>
        <v>440.95299972318497</v>
      </c>
      <c r="AS1070" s="93">
        <f>IF('Net zero activities &amp; levers'!$C$14="Off",('Activity data'!BL8*EF!$H7)*kgtoGg,IF('Net zero activities &amp; levers'!$C$14="On",('Net zero Activity data'!BL8*EF!$H7)*kgtoGg,"ERROR"))</f>
        <v>444.33470477946031</v>
      </c>
      <c r="AT1070" s="93">
        <f>IF('Net zero activities &amp; levers'!$C$14="Off",('Activity data'!BM8*EF!$H7)*kgtoGg,IF('Net zero activities &amp; levers'!$C$14="On",('Net zero Activity data'!BM8*EF!$H7)*kgtoGg,"ERROR"))</f>
        <v>436.35857183281229</v>
      </c>
      <c r="AU1070" s="93">
        <f>IF('Net zero activities &amp; levers'!$C$14="Off",('Activity data'!BN8*EF!$H7)*kgtoGg,IF('Net zero activities &amp; levers'!$C$14="On",('Net zero Activity data'!BN8*EF!$H7)*kgtoGg,"ERROR"))</f>
        <v>426.23922485546348</v>
      </c>
      <c r="AV1070" s="93">
        <f>IF('Net zero activities &amp; levers'!$C$14="Off",('Activity data'!BO8*EF!$H7)*kgtoGg,IF('Net zero activities &amp; levers'!$C$14="On",('Net zero Activity data'!BO8*EF!$H7)*kgtoGg,"ERROR"))</f>
        <v>416.11707012490297</v>
      </c>
      <c r="AW1070" s="93">
        <f>IF('Net zero activities &amp; levers'!$C$14="Off",('Activity data'!BP8*EF!$H7)*kgtoGg,IF('Net zero activities &amp; levers'!$C$14="On",('Net zero Activity data'!BP8*EF!$H7)*kgtoGg,"ERROR"))</f>
        <v>405.20349470018323</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326.20040935577731</v>
      </c>
      <c r="L1071" s="93">
        <f>IF('Net zero activities &amp; levers'!$C$14="Off",('Activity data'!AE9*EF!$H8)*kgtoGg,IF('Net zero activities &amp; levers'!$C$14="On",('Net zero Activity data'!AE9*EF!$H8)*kgtoGg,"ERROR"))</f>
        <v>323.37137738012319</v>
      </c>
      <c r="M1071" s="93">
        <f>IF('Net zero activities &amp; levers'!$C$14="Off",('Activity data'!AF9*EF!$H8)*kgtoGg,IF('Net zero activities &amp; levers'!$C$14="On",('Net zero Activity data'!AF9*EF!$H8)*kgtoGg,"ERROR"))</f>
        <v>322.29445054900759</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311.74352945546798</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297.32422455466593</v>
      </c>
      <c r="R1071" s="93">
        <f>IF('Net zero activities &amp; levers'!$C$14="Off",('Activity data'!AK9*EF!$H8)*kgtoGg,IF('Net zero activities &amp; levers'!$C$14="On",('Net zero Activity data'!AK9*EF!$H8)*kgtoGg,"ERROR"))</f>
        <v>291.30873487096778</v>
      </c>
      <c r="S1071" s="93">
        <f>IF('Net zero activities &amp; levers'!$C$14="Off",('Activity data'!AL9*EF!$H8)*kgtoGg,IF('Net zero activities &amp; levers'!$C$14="On",('Net zero Activity data'!AL9*EF!$H8)*kgtoGg,"ERROR"))</f>
        <v>256.26674928484914</v>
      </c>
      <c r="T1071" s="93">
        <f>IF('Net zero activities &amp; levers'!$C$14="Off",('Activity data'!AM9*EF!$H8)*kgtoGg,IF('Net zero activities &amp; levers'!$C$14="On",('Net zero Activity data'!AM9*EF!$H8)*kgtoGg,"ERROR"))</f>
        <v>260.42933064653744</v>
      </c>
      <c r="U1071" s="93">
        <f>IF('Net zero activities &amp; levers'!$C$14="Off",('Activity data'!AN9*EF!$H8)*kgtoGg,IF('Net zero activities &amp; levers'!$C$14="On",('Net zero Activity data'!AN9*EF!$H8)*kgtoGg,"ERROR"))</f>
        <v>260.98551370113506</v>
      </c>
      <c r="V1071" s="93">
        <f>IF('Net zero activities &amp; levers'!$C$14="Off",('Activity data'!AO9*EF!$H8)*kgtoGg,IF('Net zero activities &amp; levers'!$C$14="On",('Net zero Activity data'!AO9*EF!$H8)*kgtoGg,"ERROR"))</f>
        <v>260.64956630851736</v>
      </c>
      <c r="W1071" s="93">
        <f>IF('Net zero activities &amp; levers'!$C$14="Off",('Activity data'!AP9*EF!$H8)*kgtoGg,IF('Net zero activities &amp; levers'!$C$14="On",('Net zero Activity data'!AP9*EF!$H8)*kgtoGg,"ERROR"))</f>
        <v>260.94305549644156</v>
      </c>
      <c r="X1071" s="93">
        <f>IF('Net zero activities &amp; levers'!$C$14="Off",('Activity data'!AQ9*EF!$H8)*kgtoGg,IF('Net zero activities &amp; levers'!$C$14="On",('Net zero Activity data'!AQ9*EF!$H8)*kgtoGg,"ERROR"))</f>
        <v>262.10698348316021</v>
      </c>
      <c r="Y1071" s="93">
        <f>IF('Net zero activities &amp; levers'!$C$14="Off",('Activity data'!AR9*EF!$H8)*kgtoGg,IF('Net zero activities &amp; levers'!$C$14="On",('Net zero Activity data'!AR9*EF!$H8)*kgtoGg,"ERROR"))</f>
        <v>263.63102702119397</v>
      </c>
      <c r="Z1071" s="93">
        <f>IF('Net zero activities &amp; levers'!$C$14="Off",('Activity data'!AS9*EF!$H8)*kgtoGg,IF('Net zero activities &amp; levers'!$C$14="On",('Net zero Activity data'!AS9*EF!$H8)*kgtoGg,"ERROR"))</f>
        <v>265.82145944989435</v>
      </c>
      <c r="AA1071" s="93">
        <f>IF('Net zero activities &amp; levers'!$C$14="Off",('Activity data'!AT9*EF!$H8)*kgtoGg,IF('Net zero activities &amp; levers'!$C$14="On",('Net zero Activity data'!AT9*EF!$H8)*kgtoGg,"ERROR"))</f>
        <v>268.40238359168012</v>
      </c>
      <c r="AB1071" s="93">
        <f>IF('Net zero activities &amp; levers'!$C$14="Off",('Activity data'!AU9*EF!$H8)*kgtoGg,IF('Net zero activities &amp; levers'!$C$14="On",('Net zero Activity data'!AU9*EF!$H8)*kgtoGg,"ERROR"))</f>
        <v>271.21948971689659</v>
      </c>
      <c r="AC1071" s="93">
        <f>IF('Net zero activities &amp; levers'!$C$14="Off",('Activity data'!AV9*EF!$H8)*kgtoGg,IF('Net zero activities &amp; levers'!$C$14="On",('Net zero Activity data'!AV9*EF!$H8)*kgtoGg,"ERROR"))</f>
        <v>273.86263946908457</v>
      </c>
      <c r="AD1071" s="93">
        <f>IF('Net zero activities &amp; levers'!$C$14="Off",('Activity data'!AW9*EF!$H8)*kgtoGg,IF('Net zero activities &amp; levers'!$C$14="On",('Net zero Activity data'!AW9*EF!$H8)*kgtoGg,"ERROR"))</f>
        <v>275.55347812683311</v>
      </c>
      <c r="AE1071" s="93">
        <f>IF('Net zero activities &amp; levers'!$C$14="Off",('Activity data'!AX9*EF!$H8)*kgtoGg,IF('Net zero activities &amp; levers'!$C$14="On",('Net zero Activity data'!AX9*EF!$H8)*kgtoGg,"ERROR"))</f>
        <v>277.48302618686068</v>
      </c>
      <c r="AF1071" s="93">
        <f>IF('Net zero activities &amp; levers'!$C$14="Off",('Activity data'!AY9*EF!$H8)*kgtoGg,IF('Net zero activities &amp; levers'!$C$14="On",('Net zero Activity data'!AY9*EF!$H8)*kgtoGg,"ERROR"))</f>
        <v>279.62516403573062</v>
      </c>
      <c r="AG1071" s="93">
        <f>IF('Net zero activities &amp; levers'!$C$14="Off",('Activity data'!AZ9*EF!$H8)*kgtoGg,IF('Net zero activities &amp; levers'!$C$14="On",('Net zero Activity data'!AZ9*EF!$H8)*kgtoGg,"ERROR"))</f>
        <v>282.82668311473566</v>
      </c>
      <c r="AH1071" s="93">
        <f>IF('Net zero activities &amp; levers'!$C$14="Off",('Activity data'!BA9*EF!$H8)*kgtoGg,IF('Net zero activities &amp; levers'!$C$14="On",('Net zero Activity data'!BA9*EF!$H8)*kgtoGg,"ERROR"))</f>
        <v>285.07441368629225</v>
      </c>
      <c r="AI1071" s="93">
        <f>IF('Net zero activities &amp; levers'!$C$14="Off",('Activity data'!BB9*EF!$H8)*kgtoGg,IF('Net zero activities &amp; levers'!$C$14="On",('Net zero Activity data'!BB9*EF!$H8)*kgtoGg,"ERROR"))</f>
        <v>287.68373425200031</v>
      </c>
      <c r="AJ1071" s="93">
        <f>IF('Net zero activities &amp; levers'!$C$14="Off",('Activity data'!BC9*EF!$H8)*kgtoGg,IF('Net zero activities &amp; levers'!$C$14="On",('Net zero Activity data'!BC9*EF!$H8)*kgtoGg,"ERROR"))</f>
        <v>290.85974341009984</v>
      </c>
      <c r="AK1071" s="93">
        <f>IF('Net zero activities &amp; levers'!$C$14="Off",('Activity data'!BD9*EF!$H8)*kgtoGg,IF('Net zero activities &amp; levers'!$C$14="On",('Net zero Activity data'!BD9*EF!$H8)*kgtoGg,"ERROR"))</f>
        <v>292.99849002952271</v>
      </c>
      <c r="AL1071" s="93">
        <f>IF('Net zero activities &amp; levers'!$C$14="Off",('Activity data'!BE9*EF!$H8)*kgtoGg,IF('Net zero activities &amp; levers'!$C$14="On",('Net zero Activity data'!BE9*EF!$H8)*kgtoGg,"ERROR"))</f>
        <v>294.94398668395985</v>
      </c>
      <c r="AM1071" s="93">
        <f>IF('Net zero activities &amp; levers'!$C$14="Off",('Activity data'!BF9*EF!$H8)*kgtoGg,IF('Net zero activities &amp; levers'!$C$14="On",('Net zero Activity data'!BF9*EF!$H8)*kgtoGg,"ERROR"))</f>
        <v>296.55982512867956</v>
      </c>
      <c r="AN1071" s="93">
        <f>IF('Net zero activities &amp; levers'!$C$14="Off",('Activity data'!BG9*EF!$H8)*kgtoGg,IF('Net zero activities &amp; levers'!$C$14="On",('Net zero Activity data'!BG9*EF!$H8)*kgtoGg,"ERROR"))</f>
        <v>300.19746843629463</v>
      </c>
      <c r="AO1071" s="93">
        <f>IF('Net zero activities &amp; levers'!$C$14="Off",('Activity data'!BH9*EF!$H8)*kgtoGg,IF('Net zero activities &amp; levers'!$C$14="On",('Net zero Activity data'!BH9*EF!$H8)*kgtoGg,"ERROR"))</f>
        <v>302.92424233769458</v>
      </c>
      <c r="AP1071" s="93">
        <f>IF('Net zero activities &amp; levers'!$C$14="Off",('Activity data'!BI9*EF!$H8)*kgtoGg,IF('Net zero activities &amp; levers'!$C$14="On",('Net zero Activity data'!BI9*EF!$H8)*kgtoGg,"ERROR"))</f>
        <v>305.46443550432082</v>
      </c>
      <c r="AQ1071" s="93">
        <f>IF('Net zero activities &amp; levers'!$C$14="Off",('Activity data'!BJ9*EF!$H8)*kgtoGg,IF('Net zero activities &amp; levers'!$C$14="On",('Net zero Activity data'!BJ9*EF!$H8)*kgtoGg,"ERROR"))</f>
        <v>307.98146777477501</v>
      </c>
      <c r="AR1071" s="93">
        <f>IF('Net zero activities &amp; levers'!$C$14="Off",('Activity data'!BK9*EF!$H8)*kgtoGg,IF('Net zero activities &amp; levers'!$C$14="On",('Net zero Activity data'!BK9*EF!$H8)*kgtoGg,"ERROR"))</f>
        <v>310.50989969408755</v>
      </c>
      <c r="AS1071" s="93">
        <f>IF('Net zero activities &amp; levers'!$C$14="Off",('Activity data'!BL9*EF!$H8)*kgtoGg,IF('Net zero activities &amp; levers'!$C$14="On",('Net zero Activity data'!BL9*EF!$H8)*kgtoGg,"ERROR"))</f>
        <v>312.89122581836426</v>
      </c>
      <c r="AT1071" s="93">
        <f>IF('Net zero activities &amp; levers'!$C$14="Off",('Activity data'!BM9*EF!$H8)*kgtoGg,IF('Net zero activities &amp; levers'!$C$14="On",('Net zero Activity data'!BM9*EF!$H8)*kgtoGg,"ERROR"))</f>
        <v>307.27459945962505</v>
      </c>
      <c r="AU1071" s="93">
        <f>IF('Net zero activities &amp; levers'!$C$14="Off",('Activity data'!BN9*EF!$H8)*kgtoGg,IF('Net zero activities &amp; levers'!$C$14="On",('Net zero Activity data'!BN9*EF!$H8)*kgtoGg,"ERROR"))</f>
        <v>300.14876650944944</v>
      </c>
      <c r="AV1071" s="93">
        <f>IF('Net zero activities &amp; levers'!$C$14="Off",('Activity data'!BO9*EF!$H8)*kgtoGg,IF('Net zero activities &amp; levers'!$C$14="On",('Net zero Activity data'!BO9*EF!$H8)*kgtoGg,"ERROR"))</f>
        <v>293.02095639806015</v>
      </c>
      <c r="AW1071" s="93">
        <f>IF('Net zero activities &amp; levers'!$C$14="Off",('Activity data'!BP9*EF!$H8)*kgtoGg,IF('Net zero activities &amp; levers'!$C$14="On",('Net zero Activity data'!BP9*EF!$H8)*kgtoGg,"ERROR"))</f>
        <v>285.33584435083299</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32.967337371253556</v>
      </c>
      <c r="M1072" s="93">
        <f>IF('Net zero activities &amp; levers'!$C$14="Off",('Activity data'!AF10*EF!$H9)*kgtoGg,IF('Net zero activities &amp; levers'!$C$14="On",('Net zero Activity data'!AF10*EF!$H9)*kgtoGg,"ERROR"))</f>
        <v>34.24365507843369</v>
      </c>
      <c r="N1072" s="93">
        <f>IF('Net zero activities &amp; levers'!$C$14="Off",('Activity data'!AG10*EF!$H9)*kgtoGg,IF('Net zero activities &amp; levers'!$C$14="On",('Net zero Activity data'!AG10*EF!$H9)*kgtoGg,"ERROR"))</f>
        <v>35.195504797614667</v>
      </c>
      <c r="O1072" s="93">
        <f>IF('Net zero activities &amp; levers'!$C$14="Off",('Activity data'!AH10*EF!$H9)*kgtoGg,IF('Net zero activities &amp; levers'!$C$14="On",('Net zero Activity data'!AH10*EF!$H9)*kgtoGg,"ERROR"))</f>
        <v>35.929559405213347</v>
      </c>
      <c r="P1072" s="93">
        <f>IF('Net zero activities &amp; levers'!$C$14="Off",('Activity data'!AI10*EF!$H9)*kgtoGg,IF('Net zero activities &amp; levers'!$C$14="On",('Net zero Activity data'!AI10*EF!$H9)*kgtoGg,"ERROR"))</f>
        <v>36.435327957872921</v>
      </c>
      <c r="Q1072" s="93">
        <f>IF('Net zero activities &amp; levers'!$C$14="Off",('Activity data'!AJ10*EF!$H9)*kgtoGg,IF('Net zero activities &amp; levers'!$C$14="On",('Net zero Activity data'!AJ10*EF!$H9)*kgtoGg,"ERROR"))</f>
        <v>37.125912791560353</v>
      </c>
      <c r="R1072" s="93">
        <f>IF('Net zero activities &amp; levers'!$C$14="Off",('Activity data'!AK10*EF!$H9)*kgtoGg,IF('Net zero activities &amp; levers'!$C$14="On",('Net zero Activity data'!AK10*EF!$H9)*kgtoGg,"ERROR"))</f>
        <v>37.849847328761328</v>
      </c>
      <c r="S1072" s="93">
        <f>IF('Net zero activities &amp; levers'!$C$14="Off",('Activity data'!AL10*EF!$H9)*kgtoGg,IF('Net zero activities &amp; levers'!$C$14="On",('Net zero Activity data'!AL10*EF!$H9)*kgtoGg,"ERROR"))</f>
        <v>34.642540512761734</v>
      </c>
      <c r="T1072" s="93">
        <f>IF('Net zero activities &amp; levers'!$C$14="Off",('Activity data'!AM10*EF!$H9)*kgtoGg,IF('Net zero activities &amp; levers'!$C$14="On",('Net zero Activity data'!AM10*EF!$H9)*kgtoGg,"ERROR"))</f>
        <v>36.053433960046704</v>
      </c>
      <c r="U1072" s="93">
        <f>IF('Net zero activities &amp; levers'!$C$14="Off",('Activity data'!AN10*EF!$H9)*kgtoGg,IF('Net zero activities &amp; levers'!$C$14="On",('Net zero Activity data'!AN10*EF!$H9)*kgtoGg,"ERROR"))</f>
        <v>36.988957132890164</v>
      </c>
      <c r="V1072" s="93">
        <f>IF('Net zero activities &amp; levers'!$C$14="Off",('Activity data'!AO10*EF!$H9)*kgtoGg,IF('Net zero activities &amp; levers'!$C$14="On",('Net zero Activity data'!AO10*EF!$H9)*kgtoGg,"ERROR"))</f>
        <v>37.80798232443135</v>
      </c>
      <c r="W1072" s="93">
        <f>IF('Net zero activities &amp; levers'!$C$14="Off",('Activity data'!AP10*EF!$H9)*kgtoGg,IF('Net zero activities &amp; levers'!$C$14="On",('Net zero Activity data'!AP10*EF!$H9)*kgtoGg,"ERROR"))</f>
        <v>38.728070098671076</v>
      </c>
      <c r="X1072" s="93">
        <f>IF('Net zero activities &amp; levers'!$C$14="Off",('Activity data'!AQ10*EF!$H9)*kgtoGg,IF('Net zero activities &amp; levers'!$C$14="On",('Net zero Activity data'!AQ10*EF!$H9)*kgtoGg,"ERROR"))</f>
        <v>39.792845964036765</v>
      </c>
      <c r="Y1072" s="93">
        <f>IF('Net zero activities &amp; levers'!$C$14="Off",('Activity data'!AR10*EF!$H9)*kgtoGg,IF('Net zero activities &amp; levers'!$C$14="On",('Net zero Activity data'!AR10*EF!$H9)*kgtoGg,"ERROR"))</f>
        <v>40.932743084958894</v>
      </c>
      <c r="Z1072" s="93">
        <f>IF('Net zero activities &amp; levers'!$C$14="Off",('Activity data'!AS10*EF!$H9)*kgtoGg,IF('Net zero activities &amp; levers'!$C$14="On",('Net zero Activity data'!AS10*EF!$H9)*kgtoGg,"ERROR"))</f>
        <v>42.200932817956428</v>
      </c>
      <c r="AA1072" s="93">
        <f>IF('Net zero activities &amp; levers'!$C$14="Off",('Activity data'!AT10*EF!$H9)*kgtoGg,IF('Net zero activities &amp; levers'!$C$14="On",('Net zero Activity data'!AT10*EF!$H9)*kgtoGg,"ERROR"))</f>
        <v>43.560541687795634</v>
      </c>
      <c r="AB1072" s="93">
        <f>IF('Net zero activities &amp; levers'!$C$14="Off",('Activity data'!AU10*EF!$H9)*kgtoGg,IF('Net zero activities &amp; levers'!$C$14="On",('Net zero Activity data'!AU10*EF!$H9)*kgtoGg,"ERROR"))</f>
        <v>44.991111474500634</v>
      </c>
      <c r="AC1072" s="93">
        <f>IF('Net zero activities &amp; levers'!$C$14="Off",('Activity data'!AV10*EF!$H9)*kgtoGg,IF('Net zero activities &amp; levers'!$C$14="On",('Net zero Activity data'!AV10*EF!$H9)*kgtoGg,"ERROR"))</f>
        <v>46.426705183934367</v>
      </c>
      <c r="AD1072" s="93">
        <f>IF('Net zero activities &amp; levers'!$C$14="Off",('Activity data'!AW10*EF!$H9)*kgtoGg,IF('Net zero activities &amp; levers'!$C$14="On",('Net zero Activity data'!AW10*EF!$H9)*kgtoGg,"ERROR"))</f>
        <v>48.262486575260489</v>
      </c>
      <c r="AE1072" s="93">
        <f>IF('Net zero activities &amp; levers'!$C$14="Off",('Activity data'!AX10*EF!$H9)*kgtoGg,IF('Net zero activities &amp; levers'!$C$14="On",('Net zero Activity data'!AX10*EF!$H9)*kgtoGg,"ERROR"))</f>
        <v>50.215254069567393</v>
      </c>
      <c r="AF1072" s="93">
        <f>IF('Net zero activities &amp; levers'!$C$14="Off",('Activity data'!AY10*EF!$H9)*kgtoGg,IF('Net zero activities &amp; levers'!$C$14="On",('Net zero Activity data'!AY10*EF!$H9)*kgtoGg,"ERROR"))</f>
        <v>52.288550985565294</v>
      </c>
      <c r="AG1072" s="93">
        <f>IF('Net zero activities &amp; levers'!$C$14="Off",('Activity data'!AZ10*EF!$H9)*kgtoGg,IF('Net zero activities &amp; levers'!$C$14="On",('Net zero Activity data'!AZ10*EF!$H9)*kgtoGg,"ERROR"))</f>
        <v>54.654552405924512</v>
      </c>
      <c r="AH1072" s="93">
        <f>IF('Net zero activities &amp; levers'!$C$14="Off",('Activity data'!BA10*EF!$H9)*kgtoGg,IF('Net zero activities &amp; levers'!$C$14="On",('Net zero Activity data'!BA10*EF!$H9)*kgtoGg,"ERROR"))</f>
        <v>56.936801071048151</v>
      </c>
      <c r="AI1072" s="93">
        <f>IF('Net zero activities &amp; levers'!$C$14="Off",('Activity data'!BB10*EF!$H9)*kgtoGg,IF('Net zero activities &amp; levers'!$C$14="On",('Net zero Activity data'!BB10*EF!$H9)*kgtoGg,"ERROR"))</f>
        <v>59.393783597496402</v>
      </c>
      <c r="AJ1072" s="93">
        <f>IF('Net zero activities &amp; levers'!$C$14="Off",('Activity data'!BC10*EF!$H9)*kgtoGg,IF('Net zero activities &amp; levers'!$C$14="On",('Net zero Activity data'!BC10*EF!$H9)*kgtoGg,"ERROR"))</f>
        <v>62.08274888108123</v>
      </c>
      <c r="AK1072" s="93">
        <f>IF('Net zero activities &amp; levers'!$C$14="Off",('Activity data'!BD10*EF!$H9)*kgtoGg,IF('Net zero activities &amp; levers'!$C$14="On",('Net zero Activity data'!BD10*EF!$H9)*kgtoGg,"ERROR"))</f>
        <v>64.668675697843938</v>
      </c>
      <c r="AL1072" s="93">
        <f>IF('Net zero activities &amp; levers'!$C$14="Off",('Activity data'!BE10*EF!$H9)*kgtoGg,IF('Net zero activities &amp; levers'!$C$14="On",('Net zero Activity data'!BE10*EF!$H9)*kgtoGg,"ERROR"))</f>
        <v>67.32835365415778</v>
      </c>
      <c r="AM1072" s="93">
        <f>IF('Net zero activities &amp; levers'!$C$14="Off",('Activity data'!BF10*EF!$H9)*kgtoGg,IF('Net zero activities &amp; levers'!$C$14="On",('Net zero Activity data'!BF10*EF!$H9)*kgtoGg,"ERROR"))</f>
        <v>70.03229658694471</v>
      </c>
      <c r="AN1072" s="93">
        <f>IF('Net zero activities &amp; levers'!$C$14="Off",('Activity data'!BG10*EF!$H9)*kgtoGg,IF('Net zero activities &amp; levers'!$C$14="On",('Net zero Activity data'!BG10*EF!$H9)*kgtoGg,"ERROR"))</f>
        <v>72.891537637177734</v>
      </c>
      <c r="AO1072" s="93">
        <f>IF('Net zero activities &amp; levers'!$C$14="Off",('Activity data'!BH10*EF!$H9)*kgtoGg,IF('Net zero activities &amp; levers'!$C$14="On",('Net zero Activity data'!BH10*EF!$H9)*kgtoGg,"ERROR"))</f>
        <v>75.636138241031261</v>
      </c>
      <c r="AP1072" s="93">
        <f>IF('Net zero activities &amp; levers'!$C$14="Off",('Activity data'!BI10*EF!$H9)*kgtoGg,IF('Net zero activities &amp; levers'!$C$14="On",('Net zero Activity data'!BI10*EF!$H9)*kgtoGg,"ERROR"))</f>
        <v>78.438227798805514</v>
      </c>
      <c r="AQ1072" s="93">
        <f>IF('Net zero activities &amp; levers'!$C$14="Off",('Activity data'!BJ10*EF!$H9)*kgtoGg,IF('Net zero activities &amp; levers'!$C$14="On",('Net zero Activity data'!BJ10*EF!$H9)*kgtoGg,"ERROR"))</f>
        <v>81.342116961899578</v>
      </c>
      <c r="AR1072" s="93">
        <f>IF('Net zero activities &amp; levers'!$C$14="Off",('Activity data'!BK10*EF!$H9)*kgtoGg,IF('Net zero activities &amp; levers'!$C$14="On",('Net zero Activity data'!BK10*EF!$H9)*kgtoGg,"ERROR"))</f>
        <v>84.362122670179488</v>
      </c>
      <c r="AS1072" s="93">
        <f>IF('Net zero activities &amp; levers'!$C$14="Off",('Activity data'!BL10*EF!$H9)*kgtoGg,IF('Net zero activities &amp; levers'!$C$14="On",('Net zero Activity data'!BL10*EF!$H9)*kgtoGg,"ERROR"))</f>
        <v>87.460000056776124</v>
      </c>
      <c r="AT1072" s="93">
        <f>IF('Net zero activities &amp; levers'!$C$14="Off",('Activity data'!BM10*EF!$H9)*kgtoGg,IF('Net zero activities &amp; levers'!$C$14="On",('Net zero Activity data'!BM10*EF!$H9)*kgtoGg,"ERROR"))</f>
        <v>88.380251366377081</v>
      </c>
      <c r="AU1072" s="93">
        <f>IF('Net zero activities &amp; levers'!$C$14="Off",('Activity data'!BN10*EF!$H9)*kgtoGg,IF('Net zero activities &amp; levers'!$C$14="On",('Net zero Activity data'!BN10*EF!$H9)*kgtoGg,"ERROR"))</f>
        <v>88.848830806215247</v>
      </c>
      <c r="AV1072" s="93">
        <f>IF('Net zero activities &amp; levers'!$C$14="Off",('Activity data'!BO10*EF!$H9)*kgtoGg,IF('Net zero activities &amp; levers'!$C$14="On",('Net zero Activity data'!BO10*EF!$H9)*kgtoGg,"ERROR"))</f>
        <v>89.285368350258679</v>
      </c>
      <c r="AW1072" s="93">
        <f>IF('Net zero activities &amp; levers'!$C$14="Off",('Activity data'!BP10*EF!$H9)*kgtoGg,IF('Net zero activities &amp; levers'!$C$14="On",('Net zero Activity data'!BP10*EF!$H9)*kgtoGg,"ERROR"))</f>
        <v>89.513841012573394</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135.255951318342</v>
      </c>
      <c r="T1073" s="93">
        <f>IF('Net zero activities &amp; levers'!$C$14="Off",('Activity data'!AM11*EF!$H10)*kgtoGg,IF('Net zero activities &amp; levers'!$C$14="On",('Net zero Activity data'!AM11*EF!$H10)*kgtoGg,"ERROR"))</f>
        <v>135.45945708034915</v>
      </c>
      <c r="U1073" s="93">
        <f>IF('Net zero activities &amp; levers'!$C$14="Off",('Activity data'!AN11*EF!$H10)*kgtoGg,IF('Net zero activities &amp; levers'!$C$14="On",('Net zero Activity data'!AN11*EF!$H10)*kgtoGg,"ERROR"))</f>
        <v>135.6856824494628</v>
      </c>
      <c r="V1073" s="93">
        <f>IF('Net zero activities &amp; levers'!$C$14="Off",('Activity data'!AO11*EF!$H10)*kgtoGg,IF('Net zero activities &amp; levers'!$C$14="On",('Net zero Activity data'!AO11*EF!$H10)*kgtoGg,"ERROR"))</f>
        <v>135.94064706032725</v>
      </c>
      <c r="W1073" s="93">
        <f>IF('Net zero activities &amp; levers'!$C$14="Off",('Activity data'!AP11*EF!$H10)*kgtoGg,IF('Net zero activities &amp; levers'!$C$14="On",('Net zero Activity data'!AP11*EF!$H10)*kgtoGg,"ERROR"))</f>
        <v>136.2273087067787</v>
      </c>
      <c r="X1073" s="93">
        <f>IF('Net zero activities &amp; levers'!$C$14="Off",('Activity data'!AQ11*EF!$H10)*kgtoGg,IF('Net zero activities &amp; levers'!$C$14="On",('Net zero Activity data'!AQ11*EF!$H10)*kgtoGg,"ERROR"))</f>
        <v>136.54497611046153</v>
      </c>
      <c r="Y1073" s="93">
        <f>IF('Net zero activities &amp; levers'!$C$14="Off",('Activity data'!AR11*EF!$H10)*kgtoGg,IF('Net zero activities &amp; levers'!$C$14="On",('Net zero Activity data'!AR11*EF!$H10)*kgtoGg,"ERROR"))</f>
        <v>136.74028465423547</v>
      </c>
      <c r="Z1073" s="93">
        <f>IF('Net zero activities &amp; levers'!$C$14="Off",('Activity data'!AS11*EF!$H10)*kgtoGg,IF('Net zero activities &amp; levers'!$C$14="On",('Net zero Activity data'!AS11*EF!$H10)*kgtoGg,"ERROR"))</f>
        <v>136.96184811112809</v>
      </c>
      <c r="AA1073" s="93">
        <f>IF('Net zero activities &amp; levers'!$C$14="Off",('Activity data'!AT11*EF!$H10)*kgtoGg,IF('Net zero activities &amp; levers'!$C$14="On",('Net zero Activity data'!AT11*EF!$H10)*kgtoGg,"ERROR"))</f>
        <v>137.20766293718725</v>
      </c>
      <c r="AB1073" s="93">
        <f>IF('Net zero activities &amp; levers'!$C$14="Off",('Activity data'!AU11*EF!$H10)*kgtoGg,IF('Net zero activities &amp; levers'!$C$14="On",('Net zero Activity data'!AU11*EF!$H10)*kgtoGg,"ERROR"))</f>
        <v>137.47621060478573</v>
      </c>
      <c r="AC1073" s="93">
        <f>IF('Net zero activities &amp; levers'!$C$14="Off",('Activity data'!AV11*EF!$H10)*kgtoGg,IF('Net zero activities &amp; levers'!$C$14="On",('Net zero Activity data'!AV11*EF!$H10)*kgtoGg,"ERROR"))</f>
        <v>137.76516008812649</v>
      </c>
      <c r="AD1073" s="93">
        <f>IF('Net zero activities &amp; levers'!$C$14="Off",('Activity data'!AW11*EF!$H10)*kgtoGg,IF('Net zero activities &amp; levers'!$C$14="On",('Net zero Activity data'!AW11*EF!$H10)*kgtoGg,"ERROR"))</f>
        <v>137.95778310282327</v>
      </c>
      <c r="AE1073" s="93">
        <f>IF('Net zero activities &amp; levers'!$C$14="Off",('Activity data'!AX11*EF!$H10)*kgtoGg,IF('Net zero activities &amp; levers'!$C$14="On",('Net zero Activity data'!AX11*EF!$H10)*kgtoGg,"ERROR"))</f>
        <v>138.17004248943877</v>
      </c>
      <c r="AF1073" s="93">
        <f>IF('Net zero activities &amp; levers'!$C$14="Off",('Activity data'!AY11*EF!$H10)*kgtoGg,IF('Net zero activities &amp; levers'!$C$14="On",('Net zero Activity data'!AY11*EF!$H10)*kgtoGg,"ERROR"))</f>
        <v>138.40120269960332</v>
      </c>
      <c r="AG1073" s="93">
        <f>IF('Net zero activities &amp; levers'!$C$14="Off",('Activity data'!AZ11*EF!$H10)*kgtoGg,IF('Net zero activities &amp; levers'!$C$14="On",('Net zero Activity data'!AZ11*EF!$H10)*kgtoGg,"ERROR"))</f>
        <v>138.65391991365723</v>
      </c>
      <c r="AH1073" s="93">
        <f>IF('Net zero activities &amp; levers'!$C$14="Off",('Activity data'!BA11*EF!$H10)*kgtoGg,IF('Net zero activities &amp; levers'!$C$14="On",('Net zero Activity data'!BA11*EF!$H10)*kgtoGg,"ERROR"))</f>
        <v>138.92006671325987</v>
      </c>
      <c r="AI1073" s="93">
        <f>IF('Net zero activities &amp; levers'!$C$14="Off",('Activity data'!BB11*EF!$H10)*kgtoGg,IF('Net zero activities &amp; levers'!$C$14="On",('Net zero Activity data'!BB11*EF!$H10)*kgtoGg,"ERROR"))</f>
        <v>139.08955287048946</v>
      </c>
      <c r="AJ1073" s="93">
        <f>IF('Net zero activities &amp; levers'!$C$14="Off",('Activity data'!BC11*EF!$H10)*kgtoGg,IF('Net zero activities &amp; levers'!$C$14="On",('Net zero Activity data'!BC11*EF!$H10)*kgtoGg,"ERROR"))</f>
        <v>139.27655934190597</v>
      </c>
      <c r="AK1073" s="93">
        <f>IF('Net zero activities &amp; levers'!$C$14="Off",('Activity data'!BD11*EF!$H10)*kgtoGg,IF('Net zero activities &amp; levers'!$C$14="On",('Net zero Activity data'!BD11*EF!$H10)*kgtoGg,"ERROR"))</f>
        <v>139.47409685465857</v>
      </c>
      <c r="AL1073" s="93">
        <f>IF('Net zero activities &amp; levers'!$C$14="Off",('Activity data'!BE11*EF!$H10)*kgtoGg,IF('Net zero activities &amp; levers'!$C$14="On",('Net zero Activity data'!BE11*EF!$H10)*kgtoGg,"ERROR"))</f>
        <v>139.68509059126924</v>
      </c>
      <c r="AM1073" s="93">
        <f>IF('Net zero activities &amp; levers'!$C$14="Off",('Activity data'!BF11*EF!$H10)*kgtoGg,IF('Net zero activities &amp; levers'!$C$14="On",('Net zero Activity data'!BF11*EF!$H10)*kgtoGg,"ERROR"))</f>
        <v>139.90852917277039</v>
      </c>
      <c r="AN1073" s="93">
        <f>IF('Net zero activities &amp; levers'!$C$14="Off",('Activity data'!BG11*EF!$H10)*kgtoGg,IF('Net zero activities &amp; levers'!$C$14="On",('Net zero Activity data'!BG11*EF!$H10)*kgtoGg,"ERROR"))</f>
        <v>140.04103563650384</v>
      </c>
      <c r="AO1073" s="93">
        <f>IF('Net zero activities &amp; levers'!$C$14="Off",('Activity data'!BH11*EF!$H10)*kgtoGg,IF('Net zero activities &amp; levers'!$C$14="On",('Net zero Activity data'!BH11*EF!$H10)*kgtoGg,"ERROR"))</f>
        <v>140.18165068704718</v>
      </c>
      <c r="AP1073" s="93">
        <f>IF('Net zero activities &amp; levers'!$C$14="Off",('Activity data'!BI11*EF!$H10)*kgtoGg,IF('Net zero activities &amp; levers'!$C$14="On",('Net zero Activity data'!BI11*EF!$H10)*kgtoGg,"ERROR"))</f>
        <v>140.3332038105066</v>
      </c>
      <c r="AQ1073" s="93">
        <f>IF('Net zero activities &amp; levers'!$C$14="Off",('Activity data'!BJ11*EF!$H10)*kgtoGg,IF('Net zero activities &amp; levers'!$C$14="On",('Net zero Activity data'!BJ11*EF!$H10)*kgtoGg,"ERROR"))</f>
        <v>140.4961388101847</v>
      </c>
      <c r="AR1073" s="93">
        <f>IF('Net zero activities &amp; levers'!$C$14="Off",('Activity data'!BK11*EF!$H10)*kgtoGg,IF('Net zero activities &amp; levers'!$C$14="On",('Net zero Activity data'!BK11*EF!$H10)*kgtoGg,"ERROR"))</f>
        <v>140.67036017791719</v>
      </c>
      <c r="AS1073" s="93">
        <f>IF('Net zero activities &amp; levers'!$C$14="Off",('Activity data'!BL11*EF!$H10)*kgtoGg,IF('Net zero activities &amp; levers'!$C$14="On",('Net zero Activity data'!BL11*EF!$H10)*kgtoGg,"ERROR"))</f>
        <v>140.74708808423716</v>
      </c>
      <c r="AT1073" s="93">
        <f>IF('Net zero activities &amp; levers'!$C$14="Off",('Activity data'!BM11*EF!$H10)*kgtoGg,IF('Net zero activities &amp; levers'!$C$14="On",('Net zero Activity data'!BM11*EF!$H10)*kgtoGg,"ERROR"))</f>
        <v>140.79320105360316</v>
      </c>
      <c r="AU1073" s="93">
        <f>IF('Net zero activities &amp; levers'!$C$14="Off",('Activity data'!BN11*EF!$H10)*kgtoGg,IF('Net zero activities &amp; levers'!$C$14="On",('Net zero Activity data'!BN11*EF!$H10)*kgtoGg,"ERROR"))</f>
        <v>140.83967568247962</v>
      </c>
      <c r="AV1073" s="93">
        <f>IF('Net zero activities &amp; levers'!$C$14="Off",('Activity data'!BO11*EF!$H10)*kgtoGg,IF('Net zero activities &amp; levers'!$C$14="On",('Net zero Activity data'!BO11*EF!$H10)*kgtoGg,"ERROR"))</f>
        <v>140.893758592767</v>
      </c>
      <c r="AW1073" s="93">
        <f>IF('Net zero activities &amp; levers'!$C$14="Off",('Activity data'!BP11*EF!$H10)*kgtoGg,IF('Net zero activities &amp; levers'!$C$14="On",('Net zero Activity data'!BP11*EF!$H10)*kgtoGg,"ERROR"))</f>
        <v>140.95214098936782</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14.658203603760658</v>
      </c>
      <c r="T1074" s="93">
        <f>IF('Net zero activities &amp; levers'!$C$14="Off",('Activity data'!AM12*EF!$H11)*kgtoGg,IF('Net zero activities &amp; levers'!$C$14="On",('Net zero Activity data'!AM12*EF!$H11)*kgtoGg,"ERROR"))</f>
        <v>14.680258299801483</v>
      </c>
      <c r="U1074" s="93">
        <f>IF('Net zero activities &amp; levers'!$C$14="Off",('Activity data'!AN12*EF!$H11)*kgtoGg,IF('Net zero activities &amp; levers'!$C$14="On",('Net zero Activity data'!AN12*EF!$H11)*kgtoGg,"ERROR"))</f>
        <v>14.704775206366271</v>
      </c>
      <c r="V1074" s="93">
        <f>IF('Net zero activities &amp; levers'!$C$14="Off",('Activity data'!AO12*EF!$H11)*kgtoGg,IF('Net zero activities &amp; levers'!$C$14="On",('Net zero Activity data'!AO12*EF!$H11)*kgtoGg,"ERROR"))</f>
        <v>14.732406694233367</v>
      </c>
      <c r="W1074" s="93">
        <f>IF('Net zero activities &amp; levers'!$C$14="Off",('Activity data'!AP12*EF!$H11)*kgtoGg,IF('Net zero activities &amp; levers'!$C$14="On",('Net zero Activity data'!AP12*EF!$H11)*kgtoGg,"ERROR"))</f>
        <v>14.763473310808225</v>
      </c>
      <c r="X1074" s="93">
        <f>IF('Net zero activities &amp; levers'!$C$14="Off",('Activity data'!AQ12*EF!$H11)*kgtoGg,IF('Net zero activities &amp; levers'!$C$14="On",('Net zero Activity data'!AQ12*EF!$H11)*kgtoGg,"ERROR"))</f>
        <v>14.797900139617417</v>
      </c>
      <c r="Y1074" s="93">
        <f>IF('Net zero activities &amp; levers'!$C$14="Off",('Activity data'!AR12*EF!$H11)*kgtoGg,IF('Net zero activities &amp; levers'!$C$14="On",('Net zero Activity data'!AR12*EF!$H11)*kgtoGg,"ERROR"))</f>
        <v>14.819066471836354</v>
      </c>
      <c r="Z1074" s="93">
        <f>IF('Net zero activities &amp; levers'!$C$14="Off",('Activity data'!AS12*EF!$H11)*kgtoGg,IF('Net zero activities &amp; levers'!$C$14="On",('Net zero Activity data'!AS12*EF!$H11)*kgtoGg,"ERROR"))</f>
        <v>14.843078149183114</v>
      </c>
      <c r="AA1074" s="93">
        <f>IF('Net zero activities &amp; levers'!$C$14="Off",('Activity data'!AT12*EF!$H11)*kgtoGg,IF('Net zero activities &amp; levers'!$C$14="On",('Net zero Activity data'!AT12*EF!$H11)*kgtoGg,"ERROR"))</f>
        <v>14.869718039953746</v>
      </c>
      <c r="AB1074" s="93">
        <f>IF('Net zero activities &amp; levers'!$C$14="Off",('Activity data'!AU12*EF!$H11)*kgtoGg,IF('Net zero activities &amp; levers'!$C$14="On",('Net zero Activity data'!AU12*EF!$H11)*kgtoGg,"ERROR"))</f>
        <v>14.898821575514326</v>
      </c>
      <c r="AC1074" s="93">
        <f>IF('Net zero activities &amp; levers'!$C$14="Off",('Activity data'!AV12*EF!$H11)*kgtoGg,IF('Net zero activities &amp; levers'!$C$14="On",('Net zero Activity data'!AV12*EF!$H11)*kgtoGg,"ERROR"))</f>
        <v>14.930136133703648</v>
      </c>
      <c r="AD1074" s="93">
        <f>IF('Net zero activities &amp; levers'!$C$14="Off",('Activity data'!AW12*EF!$H11)*kgtoGg,IF('Net zero activities &amp; levers'!$C$14="On",('Net zero Activity data'!AW12*EF!$H11)*kgtoGg,"ERROR"))</f>
        <v>14.95101142488806</v>
      </c>
      <c r="AE1074" s="93">
        <f>IF('Net zero activities &amp; levers'!$C$14="Off",('Activity data'!AX12*EF!$H11)*kgtoGg,IF('Net zero activities &amp; levers'!$C$14="On",('Net zero Activity data'!AX12*EF!$H11)*kgtoGg,"ERROR"))</f>
        <v>14.974014784633001</v>
      </c>
      <c r="AF1074" s="93">
        <f>IF('Net zero activities &amp; levers'!$C$14="Off",('Activity data'!AY12*EF!$H11)*kgtoGg,IF('Net zero activities &amp; levers'!$C$14="On",('Net zero Activity data'!AY12*EF!$H11)*kgtoGg,"ERROR"))</f>
        <v>14.99906649875466</v>
      </c>
      <c r="AG1074" s="93">
        <f>IF('Net zero activities &amp; levers'!$C$14="Off",('Activity data'!AZ12*EF!$H11)*kgtoGg,IF('Net zero activities &amp; levers'!$C$14="On",('Net zero Activity data'!AZ12*EF!$H11)*kgtoGg,"ERROR"))</f>
        <v>15.026454427652951</v>
      </c>
      <c r="AH1074" s="93">
        <f>IF('Net zero activities &amp; levers'!$C$14="Off",('Activity data'!BA12*EF!$H11)*kgtoGg,IF('Net zero activities &amp; levers'!$C$14="On",('Net zero Activity data'!BA12*EF!$H11)*kgtoGg,"ERROR"))</f>
        <v>15.055297771986705</v>
      </c>
      <c r="AI1074" s="93">
        <f>IF('Net zero activities &amp; levers'!$C$14="Off",('Activity data'!BB12*EF!$H11)*kgtoGg,IF('Net zero activities &amp; levers'!$C$14="On",('Net zero Activity data'!BB12*EF!$H11)*kgtoGg,"ERROR"))</f>
        <v>15.073665633633274</v>
      </c>
      <c r="AJ1074" s="93">
        <f>IF('Net zero activities &amp; levers'!$C$14="Off",('Activity data'!BC12*EF!$H11)*kgtoGg,IF('Net zero activities &amp; levers'!$C$14="On",('Net zero Activity data'!BC12*EF!$H11)*kgtoGg,"ERROR"))</f>
        <v>15.093932238588737</v>
      </c>
      <c r="AK1074" s="93">
        <f>IF('Net zero activities &amp; levers'!$C$14="Off",('Activity data'!BD12*EF!$H11)*kgtoGg,IF('Net zero activities &amp; levers'!$C$14="On",('Net zero Activity data'!BD12*EF!$H11)*kgtoGg,"ERROR"))</f>
        <v>15.115340132682009</v>
      </c>
      <c r="AL1074" s="93">
        <f>IF('Net zero activities &amp; levers'!$C$14="Off",('Activity data'!BE12*EF!$H11)*kgtoGg,IF('Net zero activities &amp; levers'!$C$14="On",('Net zero Activity data'!BE12*EF!$H11)*kgtoGg,"ERROR"))</f>
        <v>15.138206329105987</v>
      </c>
      <c r="AM1074" s="93">
        <f>IF('Net zero activities &amp; levers'!$C$14="Off",('Activity data'!BF12*EF!$H11)*kgtoGg,IF('Net zero activities &amp; levers'!$C$14="On",('Net zero Activity data'!BF12*EF!$H11)*kgtoGg,"ERROR"))</f>
        <v>15.162421220862363</v>
      </c>
      <c r="AN1074" s="93">
        <f>IF('Net zero activities &amp; levers'!$C$14="Off",('Activity data'!BG12*EF!$H11)*kgtoGg,IF('Net zero activities &amp; levers'!$C$14="On",('Net zero Activity data'!BG12*EF!$H11)*kgtoGg,"ERROR"))</f>
        <v>15.176781452004045</v>
      </c>
      <c r="AO1074" s="93">
        <f>IF('Net zero activities &amp; levers'!$C$14="Off",('Activity data'!BH12*EF!$H11)*kgtoGg,IF('Net zero activities &amp; levers'!$C$14="On",('Net zero Activity data'!BH12*EF!$H11)*kgtoGg,"ERROR"))</f>
        <v>15.19202044164204</v>
      </c>
      <c r="AP1074" s="93">
        <f>IF('Net zero activities &amp; levers'!$C$14="Off",('Activity data'!BI12*EF!$H11)*kgtoGg,IF('Net zero activities &amp; levers'!$C$14="On",('Net zero Activity data'!BI12*EF!$H11)*kgtoGg,"ERROR"))</f>
        <v>15.208444831983471</v>
      </c>
      <c r="AQ1074" s="93">
        <f>IF('Net zero activities &amp; levers'!$C$14="Off",('Activity data'!BJ12*EF!$H11)*kgtoGg,IF('Net zero activities &amp; levers'!$C$14="On",('Net zero Activity data'!BJ12*EF!$H11)*kgtoGg,"ERROR"))</f>
        <v>15.226102719685869</v>
      </c>
      <c r="AR1074" s="93">
        <f>IF('Net zero activities &amp; levers'!$C$14="Off",('Activity data'!BK12*EF!$H11)*kgtoGg,IF('Net zero activities &amp; levers'!$C$14="On",('Net zero Activity data'!BK12*EF!$H11)*kgtoGg,"ERROR"))</f>
        <v>15.244983754164993</v>
      </c>
      <c r="AS1074" s="93">
        <f>IF('Net zero activities &amp; levers'!$C$14="Off",('Activity data'!BL12*EF!$H11)*kgtoGg,IF('Net zero activities &amp; levers'!$C$14="On",('Net zero Activity data'!BL12*EF!$H11)*kgtoGg,"ERROR"))</f>
        <v>15.253299050179447</v>
      </c>
      <c r="AT1074" s="93">
        <f>IF('Net zero activities &amp; levers'!$C$14="Off",('Activity data'!BM12*EF!$H11)*kgtoGg,IF('Net zero activities &amp; levers'!$C$14="On",('Net zero Activity data'!BM12*EF!$H11)*kgtoGg,"ERROR"))</f>
        <v>15.258296488644463</v>
      </c>
      <c r="AU1074" s="93">
        <f>IF('Net zero activities &amp; levers'!$C$14="Off",('Activity data'!BN12*EF!$H11)*kgtoGg,IF('Net zero activities &amp; levers'!$C$14="On",('Net zero Activity data'!BN12*EF!$H11)*kgtoGg,"ERROR"))</f>
        <v>15.263333121530781</v>
      </c>
      <c r="AV1074" s="93">
        <f>IF('Net zero activities &amp; levers'!$C$14="Off",('Activity data'!BO12*EF!$H11)*kgtoGg,IF('Net zero activities &amp; levers'!$C$14="On",('Net zero Activity data'!BO12*EF!$H11)*kgtoGg,"ERROR"))</f>
        <v>15.269194292908081</v>
      </c>
      <c r="AW1074" s="93">
        <f>IF('Net zero activities &amp; levers'!$C$14="Off",('Activity data'!BP12*EF!$H11)*kgtoGg,IF('Net zero activities &amp; levers'!$C$14="On",('Net zero Activity data'!BP12*EF!$H11)*kgtoGg,"ERROR"))</f>
        <v>15.275521416024727</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15.123414197798356</v>
      </c>
      <c r="L1075" s="93">
        <f>IF('Net zero activities &amp; levers'!$C$14="Off",('Activity data'!AE13*EF!$H12)*kgtoGg,IF('Net zero activities &amp; levers'!$C$14="On",('Net zero Activity data'!AE13*EF!$H12)*kgtoGg,"ERROR"))</f>
        <v>15.162727774721571</v>
      </c>
      <c r="M1075" s="93">
        <f>IF('Net zero activities &amp; levers'!$C$14="Off",('Activity data'!AF13*EF!$H12)*kgtoGg,IF('Net zero activities &amp; levers'!$C$14="On",('Net zero Activity data'!AF13*EF!$H12)*kgtoGg,"ERROR"))</f>
        <v>15.216959464794311</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15.545788610572219</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15.740823343156523</v>
      </c>
      <c r="T1075" s="93">
        <f>IF('Net zero activities &amp; levers'!$C$14="Off",('Activity data'!AM13*EF!$H12)*kgtoGg,IF('Net zero activities &amp; levers'!$C$14="On",('Net zero Activity data'!AM13*EF!$H12)*kgtoGg,"ERROR"))</f>
        <v>15.78613083813253</v>
      </c>
      <c r="U1075" s="93">
        <f>IF('Net zero activities &amp; levers'!$C$14="Off",('Activity data'!AN13*EF!$H12)*kgtoGg,IF('Net zero activities &amp; levers'!$C$14="On",('Net zero Activity data'!AN13*EF!$H12)*kgtoGg,"ERROR"))</f>
        <v>15.834140674730845</v>
      </c>
      <c r="V1075" s="93">
        <f>IF('Net zero activities &amp; levers'!$C$14="Off",('Activity data'!AO13*EF!$H12)*kgtoGg,IF('Net zero activities &amp; levers'!$C$14="On",('Net zero Activity data'!AO13*EF!$H12)*kgtoGg,"ERROR"))</f>
        <v>15.885990418651044</v>
      </c>
      <c r="W1075" s="93">
        <f>IF('Net zero activities &amp; levers'!$C$14="Off",('Activity data'!AP13*EF!$H12)*kgtoGg,IF('Net zero activities &amp; levers'!$C$14="On",('Net zero Activity data'!AP13*EF!$H12)*kgtoGg,"ERROR"))</f>
        <v>15.942259706209601</v>
      </c>
      <c r="X1075" s="93">
        <f>IF('Net zero activities &amp; levers'!$C$14="Off",('Activity data'!AQ13*EF!$H12)*kgtoGg,IF('Net zero activities &amp; levers'!$C$14="On",('Net zero Activity data'!AQ13*EF!$H12)*kgtoGg,"ERROR"))</f>
        <v>16.002876485634687</v>
      </c>
      <c r="Y1075" s="93">
        <f>IF('Net zero activities &amp; levers'!$C$14="Off",('Activity data'!AR13*EF!$H12)*kgtoGg,IF('Net zero activities &amp; levers'!$C$14="On",('Net zero Activity data'!AR13*EF!$H12)*kgtoGg,"ERROR"))</f>
        <v>16.041159147021002</v>
      </c>
      <c r="Z1075" s="93">
        <f>IF('Net zero activities &amp; levers'!$C$14="Off",('Activity data'!AS13*EF!$H12)*kgtoGg,IF('Net zero activities &amp; levers'!$C$14="On",('Net zero Activity data'!AS13*EF!$H12)*kgtoGg,"ERROR"))</f>
        <v>16.08315986287732</v>
      </c>
      <c r="AA1075" s="93">
        <f>IF('Net zero activities &amp; levers'!$C$14="Off",('Activity data'!AT13*EF!$H12)*kgtoGg,IF('Net zero activities &amp; levers'!$C$14="On",('Net zero Activity data'!AT13*EF!$H12)*kgtoGg,"ERROR"))</f>
        <v>16.128561561252567</v>
      </c>
      <c r="AB1075" s="93">
        <f>IF('Net zero activities &amp; levers'!$C$14="Off",('Activity data'!AU13*EF!$H12)*kgtoGg,IF('Net zero activities &amp; levers'!$C$14="On",('Net zero Activity data'!AU13*EF!$H12)*kgtoGg,"ERROR"))</f>
        <v>16.177129279089701</v>
      </c>
      <c r="AC1075" s="93">
        <f>IF('Net zero activities &amp; levers'!$C$14="Off",('Activity data'!AV13*EF!$H12)*kgtoGg,IF('Net zero activities &amp; levers'!$C$14="On",('Net zero Activity data'!AV13*EF!$H12)*kgtoGg,"ERROR"))</f>
        <v>16.22848566497311</v>
      </c>
      <c r="AD1075" s="93">
        <f>IF('Net zero activities &amp; levers'!$C$14="Off",('Activity data'!AW13*EF!$H12)*kgtoGg,IF('Net zero activities &amp; levers'!$C$14="On",('Net zero Activity data'!AW13*EF!$H12)*kgtoGg,"ERROR"))</f>
        <v>16.262533596936784</v>
      </c>
      <c r="AE1075" s="93">
        <f>IF('Net zero activities &amp; levers'!$C$14="Off",('Activity data'!AX13*EF!$H12)*kgtoGg,IF('Net zero activities &amp; levers'!$C$14="On",('Net zero Activity data'!AX13*EF!$H12)*kgtoGg,"ERROR"))</f>
        <v>16.299365127249494</v>
      </c>
      <c r="AF1075" s="93">
        <f>IF('Net zero activities &amp; levers'!$C$14="Off",('Activity data'!AY13*EF!$H12)*kgtoGg,IF('Net zero activities &amp; levers'!$C$14="On",('Net zero Activity data'!AY13*EF!$H12)*kgtoGg,"ERROR"))</f>
        <v>16.338870103045821</v>
      </c>
      <c r="AG1075" s="93">
        <f>IF('Net zero activities &amp; levers'!$C$14="Off",('Activity data'!AZ13*EF!$H12)*kgtoGg,IF('Net zero activities &amp; levers'!$C$14="On",('Net zero Activity data'!AZ13*EF!$H12)*kgtoGg,"ERROR"))</f>
        <v>16.381518068217904</v>
      </c>
      <c r="AH1075" s="93">
        <f>IF('Net zero activities &amp; levers'!$C$14="Off",('Activity data'!BA13*EF!$H12)*kgtoGg,IF('Net zero activities &amp; levers'!$C$14="On",('Net zero Activity data'!BA13*EF!$H12)*kgtoGg,"ERROR"))</f>
        <v>16.425928737694665</v>
      </c>
      <c r="AI1075" s="93">
        <f>IF('Net zero activities &amp; levers'!$C$14="Off",('Activity data'!BB13*EF!$H12)*kgtoGg,IF('Net zero activities &amp; levers'!$C$14="On",('Net zero Activity data'!BB13*EF!$H12)*kgtoGg,"ERROR"))</f>
        <v>16.453326773213362</v>
      </c>
      <c r="AJ1075" s="93">
        <f>IF('Net zero activities &amp; levers'!$C$14="Off",('Activity data'!BC13*EF!$H12)*kgtoGg,IF('Net zero activities &amp; levers'!$C$14="On",('Net zero Activity data'!BC13*EF!$H12)*kgtoGg,"ERROR"))</f>
        <v>16.483284351530397</v>
      </c>
      <c r="AK1075" s="93">
        <f>IF('Net zero activities &amp; levers'!$C$14="Off",('Activity data'!BD13*EF!$H12)*kgtoGg,IF('Net zero activities &amp; levers'!$C$14="On",('Net zero Activity data'!BD13*EF!$H12)*kgtoGg,"ERROR"))</f>
        <v>16.514619438792021</v>
      </c>
      <c r="AL1075" s="93">
        <f>IF('Net zero activities &amp; levers'!$C$14="Off",('Activity data'!BE13*EF!$H12)*kgtoGg,IF('Net zero activities &amp; levers'!$C$14="On",('Net zero Activity data'!BE13*EF!$H12)*kgtoGg,"ERROR"))</f>
        <v>16.547840309015974</v>
      </c>
      <c r="AM1075" s="93">
        <f>IF('Net zero activities &amp; levers'!$C$14="Off",('Activity data'!BF13*EF!$H12)*kgtoGg,IF('Net zero activities &amp; levers'!$C$14="On",('Net zero Activity data'!BF13*EF!$H12)*kgtoGg,"ERROR"))</f>
        <v>16.582783337073316</v>
      </c>
      <c r="AN1075" s="93">
        <f>IF('Net zero activities &amp; levers'!$C$14="Off",('Activity data'!BG13*EF!$H12)*kgtoGg,IF('Net zero activities &amp; levers'!$C$14="On",('Net zero Activity data'!BG13*EF!$H12)*kgtoGg,"ERROR"))</f>
        <v>16.601970665198401</v>
      </c>
      <c r="AO1075" s="93">
        <f>IF('Net zero activities &amp; levers'!$C$14="Off",('Activity data'!BH13*EF!$H12)*kgtoGg,IF('Net zero activities &amp; levers'!$C$14="On",('Net zero Activity data'!BH13*EF!$H12)*kgtoGg,"ERROR"))</f>
        <v>16.622222962050291</v>
      </c>
      <c r="AP1075" s="93">
        <f>IF('Net zero activities &amp; levers'!$C$14="Off",('Activity data'!BI13*EF!$H12)*kgtoGg,IF('Net zero activities &amp; levers'!$C$14="On",('Net zero Activity data'!BI13*EF!$H12)*kgtoGg,"ERROR"))</f>
        <v>16.64402518209608</v>
      </c>
      <c r="AQ1075" s="93">
        <f>IF('Net zero activities &amp; levers'!$C$14="Off",('Activity data'!BJ13*EF!$H12)*kgtoGg,IF('Net zero activities &amp; levers'!$C$14="On",('Net zero Activity data'!BJ13*EF!$H12)*kgtoGg,"ERROR"))</f>
        <v>16.667456738742661</v>
      </c>
      <c r="AR1075" s="93">
        <f>IF('Net zero activities &amp; levers'!$C$14="Off",('Activity data'!BK13*EF!$H12)*kgtoGg,IF('Net zero activities &amp; levers'!$C$14="On",('Net zero Activity data'!BK13*EF!$H12)*kgtoGg,"ERROR"))</f>
        <v>16.692505236110083</v>
      </c>
      <c r="AS1075" s="93">
        <f>IF('Net zero activities &amp; levers'!$C$14="Off",('Activity data'!BL13*EF!$H12)*kgtoGg,IF('Net zero activities &amp; levers'!$C$14="On",('Net zero Activity data'!BL13*EF!$H12)*kgtoGg,"ERROR"))</f>
        <v>16.700930101343612</v>
      </c>
      <c r="AT1075" s="93">
        <f>IF('Net zero activities &amp; levers'!$C$14="Off",('Activity data'!BM13*EF!$H12)*kgtoGg,IF('Net zero activities &amp; levers'!$C$14="On",('Net zero Activity data'!BM13*EF!$H12)*kgtoGg,"ERROR"))</f>
        <v>16.70402129701586</v>
      </c>
      <c r="AU1075" s="93">
        <f>IF('Net zero activities &amp; levers'!$C$14="Off",('Activity data'!BN13*EF!$H12)*kgtoGg,IF('Net zero activities &amp; levers'!$C$14="On",('Net zero Activity data'!BN13*EF!$H12)*kgtoGg,"ERROR"))</f>
        <v>16.706991905980683</v>
      </c>
      <c r="AV1075" s="93">
        <f>IF('Net zero activities &amp; levers'!$C$14="Off",('Activity data'!BO13*EF!$H12)*kgtoGg,IF('Net zero activities &amp; levers'!$C$14="On",('Net zero Activity data'!BO13*EF!$H12)*kgtoGg,"ERROR"))</f>
        <v>16.711060095736595</v>
      </c>
      <c r="AW1075" s="93">
        <f>IF('Net zero activities &amp; levers'!$C$14="Off",('Activity data'!BP13*EF!$H12)*kgtoGg,IF('Net zero activities &amp; levers'!$C$14="On",('Net zero Activity data'!BP13*EF!$H12)*kgtoGg,"ERROR"))</f>
        <v>16.715676896160037</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22.381101687842737</v>
      </c>
      <c r="L1076" s="93">
        <f>IF('Net zero activities &amp; levers'!$C$14="Off",('Activity data'!AE14*EF!$H13)*kgtoGg,IF('Net zero activities &amp; levers'!$C$14="On",('Net zero Activity data'!AE14*EF!$H13)*kgtoGg,"ERROR"))</f>
        <v>22.439281748993178</v>
      </c>
      <c r="M1076" s="93">
        <f>IF('Net zero activities &amp; levers'!$C$14="Off",('Activity data'!AF14*EF!$H13)*kgtoGg,IF('Net zero activities &amp; levers'!$C$14="On",('Net zero Activity data'!AF14*EF!$H13)*kgtoGg,"ERROR"))</f>
        <v>22.519539087339318</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23.294803890568687</v>
      </c>
      <c r="T1076" s="93">
        <f>IF('Net zero activities &amp; levers'!$C$14="Off",('Activity data'!AM14*EF!$H13)*kgtoGg,IF('Net zero activities &amp; levers'!$C$14="On",('Net zero Activity data'!AM14*EF!$H13)*kgtoGg,"ERROR"))</f>
        <v>23.361854335594984</v>
      </c>
      <c r="U1076" s="93">
        <f>IF('Net zero activities &amp; levers'!$C$14="Off",('Activity data'!AN14*EF!$H13)*kgtoGg,IF('Net zero activities &amp; levers'!$C$14="On",('Net zero Activity data'!AN14*EF!$H13)*kgtoGg,"ERROR"))</f>
        <v>23.432903969022341</v>
      </c>
      <c r="V1076" s="93">
        <f>IF('Net zero activities &amp; levers'!$C$14="Off",('Activity data'!AO14*EF!$H13)*kgtoGg,IF('Net zero activities &amp; levers'!$C$14="On",('Net zero Activity data'!AO14*EF!$H13)*kgtoGg,"ERROR"))</f>
        <v>23.509636271397255</v>
      </c>
      <c r="W1076" s="93">
        <f>IF('Net zero activities &amp; levers'!$C$14="Off",('Activity data'!AP14*EF!$H13)*kgtoGg,IF('Net zero activities &amp; levers'!$C$14="On",('Net zero Activity data'!AP14*EF!$H13)*kgtoGg,"ERROR"))</f>
        <v>23.592909045010366</v>
      </c>
      <c r="X1076" s="93">
        <f>IF('Net zero activities &amp; levers'!$C$14="Off",('Activity data'!AQ14*EF!$H13)*kgtoGg,IF('Net zero activities &amp; levers'!$C$14="On",('Net zero Activity data'!AQ14*EF!$H13)*kgtoGg,"ERROR"))</f>
        <v>23.682615660630262</v>
      </c>
      <c r="Y1076" s="93">
        <f>IF('Net zero activities &amp; levers'!$C$14="Off",('Activity data'!AR14*EF!$H13)*kgtoGg,IF('Net zero activities &amp; levers'!$C$14="On",('Net zero Activity data'!AR14*EF!$H13)*kgtoGg,"ERROR"))</f>
        <v>23.739270072535017</v>
      </c>
      <c r="Z1076" s="93">
        <f>IF('Net zero activities &amp; levers'!$C$14="Off",('Activity data'!AS14*EF!$H13)*kgtoGg,IF('Net zero activities &amp; levers'!$C$14="On",('Net zero Activity data'!AS14*EF!$H13)*kgtoGg,"ERROR"))</f>
        <v>23.801426823665945</v>
      </c>
      <c r="AA1076" s="93">
        <f>IF('Net zero activities &amp; levers'!$C$14="Off",('Activity data'!AT14*EF!$H13)*kgtoGg,IF('Net zero activities &amp; levers'!$C$14="On",('Net zero Activity data'!AT14*EF!$H13)*kgtoGg,"ERROR"))</f>
        <v>23.868616680059962</v>
      </c>
      <c r="AB1076" s="93">
        <f>IF('Net zero activities &amp; levers'!$C$14="Off",('Activity data'!AU14*EF!$H13)*kgtoGg,IF('Net zero activities &amp; levers'!$C$14="On",('Net zero Activity data'!AU14*EF!$H13)*kgtoGg,"ERROR"))</f>
        <v>23.940491920494591</v>
      </c>
      <c r="AC1076" s="93">
        <f>IF('Net zero activities &amp; levers'!$C$14="Off",('Activity data'!AV14*EF!$H13)*kgtoGg,IF('Net zero activities &amp; levers'!$C$14="On",('Net zero Activity data'!AV14*EF!$H13)*kgtoGg,"ERROR"))</f>
        <v>24.016494103582588</v>
      </c>
      <c r="AD1076" s="93">
        <f>IF('Net zero activities &amp; levers'!$C$14="Off",('Activity data'!AW14*EF!$H13)*kgtoGg,IF('Net zero activities &amp; levers'!$C$14="On",('Net zero Activity data'!AW14*EF!$H13)*kgtoGg,"ERROR"))</f>
        <v>24.066881550330596</v>
      </c>
      <c r="AE1076" s="93">
        <f>IF('Net zero activities &amp; levers'!$C$14="Off",('Activity data'!AX14*EF!$H13)*kgtoGg,IF('Net zero activities &amp; levers'!$C$14="On",('Net zero Activity data'!AX14*EF!$H13)*kgtoGg,"ERROR"))</f>
        <v>24.121388437100101</v>
      </c>
      <c r="AF1076" s="93">
        <f>IF('Net zero activities &amp; levers'!$C$14="Off",('Activity data'!AY14*EF!$H13)*kgtoGg,IF('Net zero activities &amp; levers'!$C$14="On",('Net zero Activity data'!AY14*EF!$H13)*kgtoGg,"ERROR"))</f>
        <v>24.179851748949488</v>
      </c>
      <c r="AG1076" s="93">
        <f>IF('Net zero activities &amp; levers'!$C$14="Off",('Activity data'!AZ14*EF!$H13)*kgtoGg,IF('Net zero activities &amp; levers'!$C$14="On",('Net zero Activity data'!AZ14*EF!$H13)*kgtoGg,"ERROR"))</f>
        <v>24.242966362674405</v>
      </c>
      <c r="AH1076" s="93">
        <f>IF('Net zero activities &amp; levers'!$C$14="Off",('Activity data'!BA14*EF!$H13)*kgtoGg,IF('Net zero activities &amp; levers'!$C$14="On",('Net zero Activity data'!BA14*EF!$H13)*kgtoGg,"ERROR"))</f>
        <v>24.308689597956107</v>
      </c>
      <c r="AI1076" s="93">
        <f>IF('Net zero activities &amp; levers'!$C$14="Off",('Activity data'!BB14*EF!$H13)*kgtoGg,IF('Net zero activities &amp; levers'!$C$14="On",('Net zero Activity data'!BB14*EF!$H13)*kgtoGg,"ERROR"))</f>
        <v>24.349235880096572</v>
      </c>
      <c r="AJ1076" s="93">
        <f>IF('Net zero activities &amp; levers'!$C$14="Off",('Activity data'!BC14*EF!$H13)*kgtoGg,IF('Net zero activities &amp; levers'!$C$14="On",('Net zero Activity data'!BC14*EF!$H13)*kgtoGg,"ERROR"))</f>
        <v>24.393570023026598</v>
      </c>
      <c r="AK1076" s="93">
        <f>IF('Net zero activities &amp; levers'!$C$14="Off",('Activity data'!BD14*EF!$H13)*kgtoGg,IF('Net zero activities &amp; levers'!$C$14="On",('Net zero Activity data'!BD14*EF!$H13)*kgtoGg,"ERROR"))</f>
        <v>24.43994273789292</v>
      </c>
      <c r="AL1076" s="93">
        <f>IF('Net zero activities &amp; levers'!$C$14="Off",('Activity data'!BE14*EF!$H13)*kgtoGg,IF('Net zero activities &amp; levers'!$C$14="On",('Net zero Activity data'!BE14*EF!$H13)*kgtoGg,"ERROR"))</f>
        <v>24.489106218104236</v>
      </c>
      <c r="AM1076" s="93">
        <f>IF('Net zero activities &amp; levers'!$C$14="Off",('Activity data'!BF14*EF!$H13)*kgtoGg,IF('Net zero activities &amp; levers'!$C$14="On",('Net zero Activity data'!BF14*EF!$H13)*kgtoGg,"ERROR"))</f>
        <v>24.540818315253986</v>
      </c>
      <c r="AN1076" s="93">
        <f>IF('Net zero activities &amp; levers'!$C$14="Off",('Activity data'!BG14*EF!$H13)*kgtoGg,IF('Net zero activities &amp; levers'!$C$14="On",('Net zero Activity data'!BG14*EF!$H13)*kgtoGg,"ERROR"))</f>
        <v>24.569213592687301</v>
      </c>
      <c r="AO1076" s="93">
        <f>IF('Net zero activities &amp; levers'!$C$14="Off",('Activity data'!BH14*EF!$H13)*kgtoGg,IF('Net zero activities &amp; levers'!$C$14="On",('Net zero Activity data'!BH14*EF!$H13)*kgtoGg,"ERROR"))</f>
        <v>24.599184914594268</v>
      </c>
      <c r="AP1076" s="93">
        <f>IF('Net zero activities &amp; levers'!$C$14="Off",('Activity data'!BI14*EF!$H13)*kgtoGg,IF('Net zero activities &amp; levers'!$C$14="On",('Net zero Activity data'!BI14*EF!$H13)*kgtoGg,"ERROR"))</f>
        <v>24.631449963840655</v>
      </c>
      <c r="AQ1076" s="93">
        <f>IF('Net zero activities &amp; levers'!$C$14="Off",('Activity data'!BJ14*EF!$H13)*kgtoGg,IF('Net zero activities &amp; levers'!$C$14="On",('Net zero Activity data'!BJ14*EF!$H13)*kgtoGg,"ERROR"))</f>
        <v>24.666126264122632</v>
      </c>
      <c r="AR1076" s="93">
        <f>IF('Net zero activities &amp; levers'!$C$14="Off",('Activity data'!BK14*EF!$H13)*kgtoGg,IF('Net zero activities &amp; levers'!$C$14="On",('Net zero Activity data'!BK14*EF!$H13)*kgtoGg,"ERROR"))</f>
        <v>24.703195470809415</v>
      </c>
      <c r="AS1076" s="93">
        <f>IF('Net zero activities &amp; levers'!$C$14="Off",('Activity data'!BL14*EF!$H13)*kgtoGg,IF('Net zero activities &amp; levers'!$C$14="On",('Net zero Activity data'!BL14*EF!$H13)*kgtoGg,"ERROR"))</f>
        <v>24.715663407151812</v>
      </c>
      <c r="AT1076" s="93">
        <f>IF('Net zero activities &amp; levers'!$C$14="Off",('Activity data'!BM14*EF!$H13)*kgtoGg,IF('Net zero activities &amp; levers'!$C$14="On",('Net zero Activity data'!BM14*EF!$H13)*kgtoGg,"ERROR"))</f>
        <v>24.720238059659035</v>
      </c>
      <c r="AU1076" s="93">
        <f>IF('Net zero activities &amp; levers'!$C$14="Off",('Activity data'!BN14*EF!$H13)*kgtoGg,IF('Net zero activities &amp; levers'!$C$14="On",('Net zero Activity data'!BN14*EF!$H13)*kgtoGg,"ERROR"))</f>
        <v>24.724634256208766</v>
      </c>
      <c r="AV1076" s="93">
        <f>IF('Net zero activities &amp; levers'!$C$14="Off",('Activity data'!BO14*EF!$H13)*kgtoGg,IF('Net zero activities &amp; levers'!$C$14="On",('Net zero Activity data'!BO14*EF!$H13)*kgtoGg,"ERROR"))</f>
        <v>24.730654759742006</v>
      </c>
      <c r="AW1076" s="93">
        <f>IF('Net zero activities &amp; levers'!$C$14="Off",('Activity data'!BP14*EF!$H13)*kgtoGg,IF('Net zero activities &amp; levers'!$C$14="On",('Net zero Activity data'!BP14*EF!$H13)*kgtoGg,"ERROR"))</f>
        <v>24.73748715078797</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5.5795235710196529</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5.6290756550083767</v>
      </c>
      <c r="O1077" s="93">
        <f>IF('Net zero activities &amp; levers'!$C$14="Off",('Activity data'!AH15*EF!$H14)*kgtoGg,IF('Net zero activities &amp; levers'!$C$14="On",('Net zero Activity data'!AH15*EF!$H14)*kgtoGg,"ERROR"))</f>
        <v>5.6165815405282293</v>
      </c>
      <c r="P1077" s="93">
        <f>IF('Net zero activities &amp; levers'!$C$14="Off",('Activity data'!AI15*EF!$H14)*kgtoGg,IF('Net zero activities &amp; levers'!$C$14="On",('Net zero Activity data'!AI15*EF!$H14)*kgtoGg,"ERROR"))</f>
        <v>5.5833231296706112</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5.5483103177944031</v>
      </c>
      <c r="S1077" s="93">
        <f>IF('Net zero activities &amp; levers'!$C$14="Off",('Activity data'!AL15*EF!$H14)*kgtoGg,IF('Net zero activities &amp; levers'!$C$14="On",('Net zero Activity data'!AL15*EF!$H14)*kgtoGg,"ERROR"))</f>
        <v>5.2311191381526676</v>
      </c>
      <c r="T1077" s="93">
        <f>IF('Net zero activities &amp; levers'!$C$14="Off",('Activity data'!AM15*EF!$H14)*kgtoGg,IF('Net zero activities &amp; levers'!$C$14="On",('Net zero Activity data'!AM15*EF!$H14)*kgtoGg,"ERROR"))</f>
        <v>5.2959025395474395</v>
      </c>
      <c r="U1077" s="93">
        <f>IF('Net zero activities &amp; levers'!$C$14="Off",('Activity data'!AN15*EF!$H14)*kgtoGg,IF('Net zero activities &amp; levers'!$C$14="On",('Net zero Activity data'!AN15*EF!$H14)*kgtoGg,"ERROR"))</f>
        <v>5.3230521113321068</v>
      </c>
      <c r="V1077" s="93">
        <f>IF('Net zero activities &amp; levers'!$C$14="Off",('Activity data'!AO15*EF!$H14)*kgtoGg,IF('Net zero activities &amp; levers'!$C$14="On",('Net zero Activity data'!AO15*EF!$H14)*kgtoGg,"ERROR"))</f>
        <v>5.3403401009073859</v>
      </c>
      <c r="W1077" s="93">
        <f>IF('Net zero activities &amp; levers'!$C$14="Off",('Activity data'!AP15*EF!$H14)*kgtoGg,IF('Net zero activities &amp; levers'!$C$14="On",('Net zero Activity data'!AP15*EF!$H14)*kgtoGg,"ERROR"))</f>
        <v>5.3638381702397817</v>
      </c>
      <c r="X1077" s="93">
        <f>IF('Net zero activities &amp; levers'!$C$14="Off",('Activity data'!AQ15*EF!$H14)*kgtoGg,IF('Net zero activities &amp; levers'!$C$14="On",('Net zero Activity data'!AQ15*EF!$H14)*kgtoGg,"ERROR"))</f>
        <v>5.396367608704919</v>
      </c>
      <c r="Y1077" s="93">
        <f>IF('Net zero activities &amp; levers'!$C$14="Off",('Activity data'!AR15*EF!$H14)*kgtoGg,IF('Net zero activities &amp; levers'!$C$14="On",('Net zero Activity data'!AR15*EF!$H14)*kgtoGg,"ERROR"))</f>
        <v>5.4379574418624088</v>
      </c>
      <c r="Z1077" s="93">
        <f>IF('Net zero activities &amp; levers'!$C$14="Off",('Activity data'!AS15*EF!$H14)*kgtoGg,IF('Net zero activities &amp; levers'!$C$14="On",('Net zero Activity data'!AS15*EF!$H14)*kgtoGg,"ERROR"))</f>
        <v>5.4869454404583609</v>
      </c>
      <c r="AA1077" s="93">
        <f>IF('Net zero activities &amp; levers'!$C$14="Off",('Activity data'!AT15*EF!$H14)*kgtoGg,IF('Net zero activities &amp; levers'!$C$14="On",('Net zero Activity data'!AT15*EF!$H14)*kgtoGg,"ERROR"))</f>
        <v>5.5405093400211358</v>
      </c>
      <c r="AB1077" s="93">
        <f>IF('Net zero activities &amp; levers'!$C$14="Off",('Activity data'!AU15*EF!$H14)*kgtoGg,IF('Net zero activities &amp; levers'!$C$14="On",('Net zero Activity data'!AU15*EF!$H14)*kgtoGg,"ERROR"))</f>
        <v>5.5970694348623855</v>
      </c>
      <c r="AC1077" s="93">
        <f>IF('Net zero activities &amp; levers'!$C$14="Off",('Activity data'!AV15*EF!$H14)*kgtoGg,IF('Net zero activities &amp; levers'!$C$14="On",('Net zero Activity data'!AV15*EF!$H14)*kgtoGg,"ERROR"))</f>
        <v>5.6520829501212333</v>
      </c>
      <c r="AD1077" s="93">
        <f>IF('Net zero activities &amp; levers'!$C$14="Off",('Activity data'!AW15*EF!$H14)*kgtoGg,IF('Net zero activities &amp; levers'!$C$14="On",('Net zero Activity data'!AW15*EF!$H14)*kgtoGg,"ERROR"))</f>
        <v>5.7278621328095713</v>
      </c>
      <c r="AE1077" s="93">
        <f>IF('Net zero activities &amp; levers'!$C$14="Off",('Activity data'!AX15*EF!$H14)*kgtoGg,IF('Net zero activities &amp; levers'!$C$14="On",('Net zero Activity data'!AX15*EF!$H14)*kgtoGg,"ERROR"))</f>
        <v>5.8086304285708898</v>
      </c>
      <c r="AF1077" s="93">
        <f>IF('Net zero activities &amp; levers'!$C$14="Off",('Activity data'!AY15*EF!$H14)*kgtoGg,IF('Net zero activities &amp; levers'!$C$14="On",('Net zero Activity data'!AY15*EF!$H14)*kgtoGg,"ERROR"))</f>
        <v>5.8943694344234476</v>
      </c>
      <c r="AG1077" s="93">
        <f>IF('Net zero activities &amp; levers'!$C$14="Off",('Activity data'!AZ15*EF!$H14)*kgtoGg,IF('Net zero activities &amp; levers'!$C$14="On",('Net zero Activity data'!AZ15*EF!$H14)*kgtoGg,"ERROR"))</f>
        <v>5.9957157562256116</v>
      </c>
      <c r="AH1077" s="93">
        <f>IF('Net zero activities &amp; levers'!$C$14="Off",('Activity data'!BA15*EF!$H14)*kgtoGg,IF('Net zero activities &amp; levers'!$C$14="On",('Net zero Activity data'!BA15*EF!$H14)*kgtoGg,"ERROR"))</f>
        <v>6.0885147212172139</v>
      </c>
      <c r="AI1077" s="93">
        <f>IF('Net zero activities &amp; levers'!$C$14="Off",('Activity data'!BB15*EF!$H14)*kgtoGg,IF('Net zero activities &amp; levers'!$C$14="On",('Net zero Activity data'!BB15*EF!$H14)*kgtoGg,"ERROR"))</f>
        <v>6.193737522497603</v>
      </c>
      <c r="AJ1077" s="93">
        <f>IF('Net zero activities &amp; levers'!$C$14="Off",('Activity data'!BC15*EF!$H14)*kgtoGg,IF('Net zero activities &amp; levers'!$C$14="On",('Net zero Activity data'!BC15*EF!$H14)*kgtoGg,"ERROR"))</f>
        <v>6.3099936318591539</v>
      </c>
      <c r="AK1077" s="93">
        <f>IF('Net zero activities &amp; levers'!$C$14="Off",('Activity data'!BD15*EF!$H14)*kgtoGg,IF('Net zero activities &amp; levers'!$C$14="On",('Net zero Activity data'!BD15*EF!$H14)*kgtoGg,"ERROR"))</f>
        <v>6.4167041105400688</v>
      </c>
      <c r="AL1077" s="93">
        <f>IF('Net zero activities &amp; levers'!$C$14="Off",('Activity data'!BE15*EF!$H14)*kgtoGg,IF('Net zero activities &amp; levers'!$C$14="On",('Net zero Activity data'!BE15*EF!$H14)*kgtoGg,"ERROR"))</f>
        <v>6.5246629574302135</v>
      </c>
      <c r="AM1077" s="93">
        <f>IF('Net zero activities &amp; levers'!$C$14="Off",('Activity data'!BF15*EF!$H14)*kgtoGg,IF('Net zero activities &amp; levers'!$C$14="On",('Net zero Activity data'!BF15*EF!$H14)*kgtoGg,"ERROR"))</f>
        <v>6.6320511480139777</v>
      </c>
      <c r="AN1077" s="93">
        <f>IF('Net zero activities &amp; levers'!$C$14="Off",('Activity data'!BG15*EF!$H14)*kgtoGg,IF('Net zero activities &amp; levers'!$C$14="On",('Net zero Activity data'!BG15*EF!$H14)*kgtoGg,"ERROR"))</f>
        <v>6.755527296721481</v>
      </c>
      <c r="AO1077" s="93">
        <f>IF('Net zero activities &amp; levers'!$C$14="Off",('Activity data'!BH15*EF!$H14)*kgtoGg,IF('Net zero activities &amp; levers'!$C$14="On",('Net zero Activity data'!BH15*EF!$H14)*kgtoGg,"ERROR"))</f>
        <v>6.8696082133454697</v>
      </c>
      <c r="AP1077" s="93">
        <f>IF('Net zero activities &amp; levers'!$C$14="Off",('Activity data'!BI15*EF!$H14)*kgtoGg,IF('Net zero activities &amp; levers'!$C$14="On",('Net zero Activity data'!BI15*EF!$H14)*kgtoGg,"ERROR"))</f>
        <v>6.9843319054307971</v>
      </c>
      <c r="AQ1077" s="93">
        <f>IF('Net zero activities &amp; levers'!$C$14="Off",('Activity data'!BJ15*EF!$H14)*kgtoGg,IF('Net zero activities &amp; levers'!$C$14="On",('Net zero Activity data'!BJ15*EF!$H14)*kgtoGg,"ERROR"))</f>
        <v>7.1021442852932823</v>
      </c>
      <c r="AR1077" s="93">
        <f>IF('Net zero activities &amp; levers'!$C$14="Off",('Activity data'!BK15*EF!$H14)*kgtoGg,IF('Net zero activities &amp; levers'!$C$14="On",('Net zero Activity data'!BK15*EF!$H14)*kgtoGg,"ERROR"))</f>
        <v>7.2237212385094018</v>
      </c>
      <c r="AS1077" s="93">
        <f>IF('Net zero activities &amp; levers'!$C$14="Off",('Activity data'!BL15*EF!$H14)*kgtoGg,IF('Net zero activities &amp; levers'!$C$14="On",('Net zero Activity data'!BL15*EF!$H14)*kgtoGg,"ERROR"))</f>
        <v>7.3524477370748427</v>
      </c>
      <c r="AT1077" s="93">
        <f>IF('Net zero activities &amp; levers'!$C$14="Off",('Activity data'!BM15*EF!$H14)*kgtoGg,IF('Net zero activities &amp; levers'!$C$14="On",('Net zero Activity data'!BM15*EF!$H14)*kgtoGg,"ERROR"))</f>
        <v>7.3592473103348555</v>
      </c>
      <c r="AU1077" s="93">
        <f>IF('Net zero activities &amp; levers'!$C$14="Off",('Activity data'!BN15*EF!$H14)*kgtoGg,IF('Net zero activities &amp; levers'!$C$14="On",('Net zero Activity data'!BN15*EF!$H14)*kgtoGg,"ERROR"))</f>
        <v>7.3410637918136903</v>
      </c>
      <c r="AV1077" s="93">
        <f>IF('Net zero activities &amp; levers'!$C$14="Off",('Activity data'!BO15*EF!$H14)*kgtoGg,IF('Net zero activities &amp; levers'!$C$14="On",('Net zero Activity data'!BO15*EF!$H14)*kgtoGg,"ERROR"))</f>
        <v>7.3211493013508449</v>
      </c>
      <c r="AW1077" s="93">
        <f>IF('Net zero activities &amp; levers'!$C$14="Off",('Activity data'!BP15*EF!$H14)*kgtoGg,IF('Net zero activities &amp; levers'!$C$14="On",('Net zero Activity data'!BP15*EF!$H14)*kgtoGg,"ERROR"))</f>
        <v>7.2901505558898405</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1.8300977880312255</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1.7866561368117297</v>
      </c>
      <c r="P1079" s="93">
        <f>IF('Net zero activities &amp; levers'!$C$14="Off",('Activity data'!AI17*EF!$H16)*kgtoGg,IF('Net zero activities &amp; levers'!$C$14="On",('Net zero Activity data'!AI17*EF!$H16)*kgtoGg,"ERROR"))</f>
        <v>1.7489975228040082</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1.4981261490798357</v>
      </c>
      <c r="T1079" s="93">
        <f>IF('Net zero activities &amp; levers'!$C$14="Off",('Activity data'!AM17*EF!$H16)*kgtoGg,IF('Net zero activities &amp; levers'!$C$14="On",('Net zero Activity data'!AM17*EF!$H16)*kgtoGg,"ERROR"))</f>
        <v>1.5170711906378702</v>
      </c>
      <c r="U1079" s="93">
        <f>IF('Net zero activities &amp; levers'!$C$14="Off",('Activity data'!AN17*EF!$H16)*kgtoGg,IF('Net zero activities &amp; levers'!$C$14="On",('Net zero Activity data'!AN17*EF!$H16)*kgtoGg,"ERROR"))</f>
        <v>1.514656074238504</v>
      </c>
      <c r="V1079" s="93">
        <f>IF('Net zero activities &amp; levers'!$C$14="Off",('Activity data'!AO17*EF!$H16)*kgtoGg,IF('Net zero activities &amp; levers'!$C$14="On",('Net zero Activity data'!AO17*EF!$H16)*kgtoGg,"ERROR"))</f>
        <v>1.5071687495766388</v>
      </c>
      <c r="W1079" s="93">
        <f>IF('Net zero activities &amp; levers'!$C$14="Off",('Activity data'!AP17*EF!$H16)*kgtoGg,IF('Net zero activities &amp; levers'!$C$14="On",('Net zero Activity data'!AP17*EF!$H16)*kgtoGg,"ERROR"))</f>
        <v>1.5036791396317424</v>
      </c>
      <c r="X1079" s="93">
        <f>IF('Net zero activities &amp; levers'!$C$14="Off",('Activity data'!AQ17*EF!$H16)*kgtoGg,IF('Net zero activities &amp; levers'!$C$14="On",('Net zero Activity data'!AQ17*EF!$H16)*kgtoGg,"ERROR"))</f>
        <v>1.5055875970801837</v>
      </c>
      <c r="Y1079" s="93">
        <f>IF('Net zero activities &amp; levers'!$C$14="Off",('Activity data'!AR17*EF!$H16)*kgtoGg,IF('Net zero activities &amp; levers'!$C$14="On",('Net zero Activity data'!AR17*EF!$H16)*kgtoGg,"ERROR"))</f>
        <v>1.510361827763651</v>
      </c>
      <c r="Z1079" s="93">
        <f>IF('Net zero activities &amp; levers'!$C$14="Off",('Activity data'!AS17*EF!$H16)*kgtoGg,IF('Net zero activities &amp; levers'!$C$14="On",('Net zero Activity data'!AS17*EF!$H16)*kgtoGg,"ERROR"))</f>
        <v>1.5192553744544208</v>
      </c>
      <c r="AA1079" s="93">
        <f>IF('Net zero activities &amp; levers'!$C$14="Off",('Activity data'!AT17*EF!$H16)*kgtoGg,IF('Net zero activities &amp; levers'!$C$14="On",('Net zero Activity data'!AT17*EF!$H16)*kgtoGg,"ERROR"))</f>
        <v>1.5306113166979629</v>
      </c>
      <c r="AB1079" s="93">
        <f>IF('Net zero activities &amp; levers'!$C$14="Off",('Activity data'!AU17*EF!$H16)*kgtoGg,IF('Net zero activities &amp; levers'!$C$14="On",('Net zero Activity data'!AU17*EF!$H16)*kgtoGg,"ERROR"))</f>
        <v>1.5435021269900402</v>
      </c>
      <c r="AC1079" s="93">
        <f>IF('Net zero activities &amp; levers'!$C$14="Off",('Activity data'!AV17*EF!$H16)*kgtoGg,IF('Net zero activities &amp; levers'!$C$14="On",('Net zero Activity data'!AV17*EF!$H16)*kgtoGg,"ERROR"))</f>
        <v>1.5554947833745845</v>
      </c>
      <c r="AD1079" s="93">
        <f>IF('Net zero activities &amp; levers'!$C$14="Off",('Activity data'!AW17*EF!$H16)*kgtoGg,IF('Net zero activities &amp; levers'!$C$14="On",('Net zero Activity data'!AW17*EF!$H16)*kgtoGg,"ERROR"))</f>
        <v>1.5761713393306924</v>
      </c>
      <c r="AE1079" s="93">
        <f>IF('Net zero activities &amp; levers'!$C$14="Off",('Activity data'!AX17*EF!$H16)*kgtoGg,IF('Net zero activities &amp; levers'!$C$14="On",('Net zero Activity data'!AX17*EF!$H16)*kgtoGg,"ERROR"))</f>
        <v>1.5990231189454507</v>
      </c>
      <c r="AF1079" s="93">
        <f>IF('Net zero activities &amp; levers'!$C$14="Off",('Activity data'!AY17*EF!$H16)*kgtoGg,IF('Net zero activities &amp; levers'!$C$14="On",('Net zero Activity data'!AY17*EF!$H16)*kgtoGg,"ERROR"))</f>
        <v>1.6239561458547789</v>
      </c>
      <c r="AG1079" s="93">
        <f>IF('Net zero activities &amp; levers'!$C$14="Off",('Activity data'!AZ17*EF!$H16)*kgtoGg,IF('Net zero activities &amp; levers'!$C$14="On",('Net zero Activity data'!AZ17*EF!$H16)*kgtoGg,"ERROR"))</f>
        <v>1.656196579912576</v>
      </c>
      <c r="AH1079" s="93">
        <f>IF('Net zero activities &amp; levers'!$C$14="Off",('Activity data'!BA17*EF!$H16)*kgtoGg,IF('Net zero activities &amp; levers'!$C$14="On",('Net zero Activity data'!BA17*EF!$H16)*kgtoGg,"ERROR"))</f>
        <v>1.6835751841204845</v>
      </c>
      <c r="AI1079" s="93">
        <f>IF('Net zero activities &amp; levers'!$C$14="Off",('Activity data'!BB17*EF!$H16)*kgtoGg,IF('Net zero activities &amp; levers'!$C$14="On",('Net zero Activity data'!BB17*EF!$H16)*kgtoGg,"ERROR"))</f>
        <v>1.7144888544113861</v>
      </c>
      <c r="AJ1079" s="93">
        <f>IF('Net zero activities &amp; levers'!$C$14="Off",('Activity data'!BC17*EF!$H16)*kgtoGg,IF('Net zero activities &amp; levers'!$C$14="On",('Net zero Activity data'!BC17*EF!$H16)*kgtoGg,"ERROR"))</f>
        <v>1.7499736736602312</v>
      </c>
      <c r="AK1079" s="93">
        <f>IF('Net zero activities &amp; levers'!$C$14="Off",('Activity data'!BD17*EF!$H16)*kgtoGg,IF('Net zero activities &amp; levers'!$C$14="On",('Net zero Activity data'!BD17*EF!$H16)*kgtoGg,"ERROR"))</f>
        <v>1.7800516056467517</v>
      </c>
      <c r="AL1079" s="93">
        <f>IF('Net zero activities &amp; levers'!$C$14="Off",('Activity data'!BE17*EF!$H16)*kgtoGg,IF('Net zero activities &amp; levers'!$C$14="On",('Net zero Activity data'!BE17*EF!$H16)*kgtoGg,"ERROR"))</f>
        <v>1.8099754029871815</v>
      </c>
      <c r="AM1079" s="93">
        <f>IF('Net zero activities &amp; levers'!$C$14="Off",('Activity data'!BF17*EF!$H16)*kgtoGg,IF('Net zero activities &amp; levers'!$C$14="On",('Net zero Activity data'!BF17*EF!$H16)*kgtoGg,"ERROR"))</f>
        <v>1.838886780755973</v>
      </c>
      <c r="AN1079" s="93">
        <f>IF('Net zero activities &amp; levers'!$C$14="Off",('Activity data'!BG17*EF!$H16)*kgtoGg,IF('Net zero activities &amp; levers'!$C$14="On",('Net zero Activity data'!BG17*EF!$H16)*kgtoGg,"ERROR"))</f>
        <v>1.8724699813481924</v>
      </c>
      <c r="AO1079" s="93">
        <f>IF('Net zero activities &amp; levers'!$C$14="Off",('Activity data'!BH17*EF!$H16)*kgtoGg,IF('Net zero activities &amp; levers'!$C$14="On",('Net zero Activity data'!BH17*EF!$H16)*kgtoGg,"ERROR"))</f>
        <v>1.9008180318401502</v>
      </c>
      <c r="AP1079" s="93">
        <f>IF('Net zero activities &amp; levers'!$C$14="Off",('Activity data'!BI17*EF!$H16)*kgtoGg,IF('Net zero activities &amp; levers'!$C$14="On",('Net zero Activity data'!BI17*EF!$H16)*kgtoGg,"ERROR"))</f>
        <v>1.9286036487167406</v>
      </c>
      <c r="AQ1079" s="93">
        <f>IF('Net zero activities &amp; levers'!$C$14="Off",('Activity data'!BJ17*EF!$H16)*kgtoGg,IF('Net zero activities &amp; levers'!$C$14="On",('Net zero Activity data'!BJ17*EF!$H16)*kgtoGg,"ERROR"))</f>
        <v>1.9569095678441164</v>
      </c>
      <c r="AR1079" s="93">
        <f>IF('Net zero activities &amp; levers'!$C$14="Off",('Activity data'!BK17*EF!$H16)*kgtoGg,IF('Net zero activities &amp; levers'!$C$14="On",('Net zero Activity data'!BK17*EF!$H16)*kgtoGg,"ERROR"))</f>
        <v>1.9859906123663478</v>
      </c>
      <c r="AS1079" s="93">
        <f>IF('Net zero activities &amp; levers'!$C$14="Off",('Activity data'!BL17*EF!$H16)*kgtoGg,IF('Net zero activities &amp; levers'!$C$14="On",('Net zero Activity data'!BL17*EF!$H16)*kgtoGg,"ERROR"))</f>
        <v>2.0151015886626751</v>
      </c>
      <c r="AT1079" s="93">
        <f>IF('Net zero activities &amp; levers'!$C$14="Off",('Activity data'!BM17*EF!$H16)*kgtoGg,IF('Net zero activities &amp; levers'!$C$14="On",('Net zero Activity data'!BM17*EF!$H16)*kgtoGg,"ERROR"))</f>
        <v>1.9912114099696356</v>
      </c>
      <c r="AU1079" s="93">
        <f>IF('Net zero activities &amp; levers'!$C$14="Off",('Activity data'!BN17*EF!$H16)*kgtoGg,IF('Net zero activities &amp; levers'!$C$14="On",('Net zero Activity data'!BN17*EF!$H16)*kgtoGg,"ERROR"))</f>
        <v>1.9571549094483571</v>
      </c>
      <c r="AV1079" s="93">
        <f>IF('Net zero activities &amp; levers'!$C$14="Off",('Activity data'!BO17*EF!$H16)*kgtoGg,IF('Net zero activities &amp; levers'!$C$14="On",('Net zero Activity data'!BO17*EF!$H16)*kgtoGg,"ERROR"))</f>
        <v>1.9229785220375206</v>
      </c>
      <c r="AW1079" s="93">
        <f>IF('Net zero activities &amp; levers'!$C$14="Off",('Activity data'!BP17*EF!$H16)*kgtoGg,IF('Net zero activities &amp; levers'!$C$14="On",('Net zero Activity data'!BP17*EF!$H16)*kgtoGg,"ERROR"))</f>
        <v>1.8848553684818887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0.25358132281546897</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0.24756197704412702</v>
      </c>
      <c r="P1080" s="93">
        <f>IF('Net zero activities &amp; levers'!$C$14="Off",('Activity data'!AI18*EF!$H17)*kgtoGg,IF('Net zero activities &amp; levers'!$C$14="On",('Net zero Activity data'!AI18*EF!$H17)*kgtoGg,"ERROR"))</f>
        <v>0.24234393830437845</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0.23510145332951488</v>
      </c>
      <c r="S1080" s="93">
        <f>IF('Net zero activities &amp; levers'!$C$14="Off",('Activity data'!AL18*EF!$H17)*kgtoGg,IF('Net zero activities &amp; levers'!$C$14="On",('Net zero Activity data'!AL18*EF!$H17)*kgtoGg,"ERROR"))</f>
        <v>0.20758279317784045</v>
      </c>
      <c r="T1080" s="93">
        <f>IF('Net zero activities &amp; levers'!$C$14="Off",('Activity data'!AM18*EF!$H17)*kgtoGg,IF('Net zero activities &amp; levers'!$C$14="On",('Net zero Activity data'!AM18*EF!$H17)*kgtoGg,"ERROR"))</f>
        <v>0.21020784891557159</v>
      </c>
      <c r="U1080" s="93">
        <f>IF('Net zero activities &amp; levers'!$C$14="Off",('Activity data'!AN18*EF!$H17)*kgtoGg,IF('Net zero activities &amp; levers'!$C$14="On",('Net zero Activity data'!AN18*EF!$H17)*kgtoGg,"ERROR"))</f>
        <v>0.2098732064635071</v>
      </c>
      <c r="V1080" s="93">
        <f>IF('Net zero activities &amp; levers'!$C$14="Off",('Activity data'!AO18*EF!$H17)*kgtoGg,IF('Net zero activities &amp; levers'!$C$14="On",('Net zero Activity data'!AO18*EF!$H17)*kgtoGg,"ERROR"))</f>
        <v>0.20883575059392367</v>
      </c>
      <c r="W1080" s="93">
        <f>IF('Net zero activities &amp; levers'!$C$14="Off",('Activity data'!AP18*EF!$H17)*kgtoGg,IF('Net zero activities &amp; levers'!$C$14="On",('Net zero Activity data'!AP18*EF!$H17)*kgtoGg,"ERROR"))</f>
        <v>0.20835222457049252</v>
      </c>
      <c r="X1080" s="93">
        <f>IF('Net zero activities &amp; levers'!$C$14="Off",('Activity data'!AQ18*EF!$H17)*kgtoGg,IF('Net zero activities &amp; levers'!$C$14="On",('Net zero Activity data'!AQ18*EF!$H17)*kgtoGg,"ERROR"))</f>
        <v>0.20861666353516306</v>
      </c>
      <c r="Y1080" s="93">
        <f>IF('Net zero activities &amp; levers'!$C$14="Off",('Activity data'!AR18*EF!$H17)*kgtoGg,IF('Net zero activities &amp; levers'!$C$14="On",('Net zero Activity data'!AR18*EF!$H17)*kgtoGg,"ERROR"))</f>
        <v>0.20927818869521594</v>
      </c>
      <c r="Z1080" s="93">
        <f>IF('Net zero activities &amp; levers'!$C$14="Off",('Activity data'!AS18*EF!$H17)*kgtoGg,IF('Net zero activities &amp; levers'!$C$14="On",('Net zero Activity data'!AS18*EF!$H17)*kgtoGg,"ERROR"))</f>
        <v>0.21051049297377183</v>
      </c>
      <c r="AA1080" s="93">
        <f>IF('Net zero activities &amp; levers'!$C$14="Off",('Activity data'!AT18*EF!$H17)*kgtoGg,IF('Net zero activities &amp; levers'!$C$14="On",('Net zero Activity data'!AT18*EF!$H17)*kgtoGg,"ERROR"))</f>
        <v>0.21208399078070125</v>
      </c>
      <c r="AB1080" s="93">
        <f>IF('Net zero activities &amp; levers'!$C$14="Off",('Activity data'!AU18*EF!$H17)*kgtoGg,IF('Net zero activities &amp; levers'!$C$14="On",('Net zero Activity data'!AU18*EF!$H17)*kgtoGg,"ERROR"))</f>
        <v>0.21387016239809048</v>
      </c>
      <c r="AC1080" s="93">
        <f>IF('Net zero activities &amp; levers'!$C$14="Off",('Activity data'!AV18*EF!$H17)*kgtoGg,IF('Net zero activities &amp; levers'!$C$14="On",('Net zero Activity data'!AV18*EF!$H17)*kgtoGg,"ERROR"))</f>
        <v>0.2155318843508478</v>
      </c>
      <c r="AD1080" s="93">
        <f>IF('Net zero activities &amp; levers'!$C$14="Off",('Activity data'!AW18*EF!$H17)*kgtoGg,IF('Net zero activities &amp; levers'!$C$14="On",('Net zero Activity data'!AW18*EF!$H17)*kgtoGg,"ERROR"))</f>
        <v>0.21839686153671636</v>
      </c>
      <c r="AE1080" s="93">
        <f>IF('Net zero activities &amp; levers'!$C$14="Off",('Activity data'!AX18*EF!$H17)*kgtoGg,IF('Net zero activities &amp; levers'!$C$14="On",('Net zero Activity data'!AX18*EF!$H17)*kgtoGg,"ERROR"))</f>
        <v>0.22156324124674914</v>
      </c>
      <c r="AF1080" s="93">
        <f>IF('Net zero activities &amp; levers'!$C$14="Off",('Activity data'!AY18*EF!$H17)*kgtoGg,IF('Net zero activities &amp; levers'!$C$14="On",('Net zero Activity data'!AY18*EF!$H17)*kgtoGg,"ERROR"))</f>
        <v>0.22501800196325863</v>
      </c>
      <c r="AG1080" s="93">
        <f>IF('Net zero activities &amp; levers'!$C$14="Off",('Activity data'!AZ18*EF!$H17)*kgtoGg,IF('Net zero activities &amp; levers'!$C$14="On",('Net zero Activity data'!AZ18*EF!$H17)*kgtoGg,"ERROR"))</f>
        <v>0.22948528888638864</v>
      </c>
      <c r="AH1080" s="93">
        <f>IF('Net zero activities &amp; levers'!$C$14="Off",('Activity data'!BA18*EF!$H17)*kgtoGg,IF('Net zero activities &amp; levers'!$C$14="On",('Net zero Activity data'!BA18*EF!$H17)*kgtoGg,"ERROR"))</f>
        <v>0.23327891276664667</v>
      </c>
      <c r="AI1080" s="93">
        <f>IF('Net zero activities &amp; levers'!$C$14="Off",('Activity data'!BB18*EF!$H17)*kgtoGg,IF('Net zero activities &amp; levers'!$C$14="On",('Net zero Activity data'!BB18*EF!$H17)*kgtoGg,"ERROR"))</f>
        <v>0.23756236114668167</v>
      </c>
      <c r="AJ1080" s="93">
        <f>IF('Net zero activities &amp; levers'!$C$14="Off",('Activity data'!BC18*EF!$H17)*kgtoGg,IF('Net zero activities &amp; levers'!$C$14="On",('Net zero Activity data'!BC18*EF!$H17)*kgtoGg,"ERROR"))</f>
        <v>0.24247919535294019</v>
      </c>
      <c r="AK1080" s="93">
        <f>IF('Net zero activities &amp; levers'!$C$14="Off",('Activity data'!BD18*EF!$H17)*kgtoGg,IF('Net zero activities &amp; levers'!$C$14="On",('Net zero Activity data'!BD18*EF!$H17)*kgtoGg,"ERROR"))</f>
        <v>0.24664684247572086</v>
      </c>
      <c r="AL1080" s="93">
        <f>IF('Net zero activities &amp; levers'!$C$14="Off",('Activity data'!BE18*EF!$H17)*kgtoGg,IF('Net zero activities &amp; levers'!$C$14="On",('Net zero Activity data'!BE18*EF!$H17)*kgtoGg,"ERROR"))</f>
        <v>0.25079313245152118</v>
      </c>
      <c r="AM1080" s="93">
        <f>IF('Net zero activities &amp; levers'!$C$14="Off",('Activity data'!BF18*EF!$H17)*kgtoGg,IF('Net zero activities &amp; levers'!$C$14="On",('Net zero Activity data'!BF18*EF!$H17)*kgtoGg,"ERROR"))</f>
        <v>0.25479913992662712</v>
      </c>
      <c r="AN1080" s="93">
        <f>IF('Net zero activities &amp; levers'!$C$14="Off",('Activity data'!BG18*EF!$H17)*kgtoGg,IF('Net zero activities &amp; levers'!$C$14="On",('Net zero Activity data'!BG18*EF!$H17)*kgtoGg,"ERROR"))</f>
        <v>0.25945248276231986</v>
      </c>
      <c r="AO1080" s="93">
        <f>IF('Net zero activities &amp; levers'!$C$14="Off",('Activity data'!BH18*EF!$H17)*kgtoGg,IF('Net zero activities &amp; levers'!$C$14="On",('Net zero Activity data'!BH18*EF!$H17)*kgtoGg,"ERROR"))</f>
        <v>0.2633804346947265</v>
      </c>
      <c r="AP1080" s="93">
        <f>IF('Net zero activities &amp; levers'!$C$14="Off",('Activity data'!BI18*EF!$H17)*kgtoGg,IF('Net zero activities &amp; levers'!$C$14="On",('Net zero Activity data'!BI18*EF!$H17)*kgtoGg,"ERROR"))</f>
        <v>0.26723045491161851</v>
      </c>
      <c r="AQ1080" s="93">
        <f>IF('Net zero activities &amp; levers'!$C$14="Off",('Activity data'!BJ18*EF!$H17)*kgtoGg,IF('Net zero activities &amp; levers'!$C$14="On",('Net zero Activity data'!BJ18*EF!$H17)*kgtoGg,"ERROR"))</f>
        <v>0.27115256905369906</v>
      </c>
      <c r="AR1080" s="93">
        <f>IF('Net zero activities &amp; levers'!$C$14="Off",('Activity data'!BK18*EF!$H17)*kgtoGg,IF('Net zero activities &amp; levers'!$C$14="On",('Net zero Activity data'!BK18*EF!$H17)*kgtoGg,"ERROR"))</f>
        <v>0.27518208582981413</v>
      </c>
      <c r="AS1080" s="93">
        <f>IF('Net zero activities &amp; levers'!$C$14="Off",('Activity data'!BL18*EF!$H17)*kgtoGg,IF('Net zero activities &amp; levers'!$C$14="On",('Net zero Activity data'!BL18*EF!$H17)*kgtoGg,"ERROR"))</f>
        <v>0.27921575000117721</v>
      </c>
      <c r="AT1080" s="93">
        <f>IF('Net zero activities &amp; levers'!$C$14="Off",('Activity data'!BM18*EF!$H17)*kgtoGg,IF('Net zero activities &amp; levers'!$C$14="On",('Net zero Activity data'!BM18*EF!$H17)*kgtoGg,"ERROR"))</f>
        <v>0.27590548802780152</v>
      </c>
      <c r="AU1080" s="93">
        <f>IF('Net zero activities &amp; levers'!$C$14="Off",('Activity data'!BN18*EF!$H17)*kgtoGg,IF('Net zero activities &amp; levers'!$C$14="On",('Net zero Activity data'!BN18*EF!$H17)*kgtoGg,"ERROR"))</f>
        <v>0.27118656398498192</v>
      </c>
      <c r="AV1080" s="93">
        <f>IF('Net zero activities &amp; levers'!$C$14="Off",('Activity data'!BO18*EF!$H17)*kgtoGg,IF('Net zero activities &amp; levers'!$C$14="On",('Net zero Activity data'!BO18*EF!$H17)*kgtoGg,"ERROR"))</f>
        <v>0.26645102821996847</v>
      </c>
      <c r="AW1080" s="93">
        <f>IF('Net zero activities &amp; levers'!$C$14="Off",('Activity data'!BP18*EF!$H17)*kgtoGg,IF('Net zero activities &amp; levers'!$C$14="On",('Net zero Activity data'!BP18*EF!$H17)*kgtoGg,"ERROR"))</f>
        <v>0.26116862212573771</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7.5131092090175455</v>
      </c>
      <c r="P1081" s="93">
        <f>IF('Net zero activities &amp; levers'!$C$14="Off",('Activity data'!AI5*EF!$H18)*kgtoGg,IF('Net zero activities &amp; levers'!$C$14="On",('Net zero Activity data'!AI5*EF!$H18)*kgtoGg,"ERROR"))</f>
        <v>7.5251923679492423</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7.3545861283831604</v>
      </c>
      <c r="T1081" s="93">
        <f>IF('Net zero activities &amp; levers'!$C$14="Off",('Activity data'!AM5*EF!$H18)*kgtoGg,IF('Net zero activities &amp; levers'!$C$14="On",('Net zero Activity data'!AM5*EF!$H18)*kgtoGg,"ERROR"))</f>
        <v>7.4319208106653187</v>
      </c>
      <c r="U1081" s="93">
        <f>IF('Net zero activities &amp; levers'!$C$14="Off",('Activity data'!AN5*EF!$H18)*kgtoGg,IF('Net zero activities &amp; levers'!$C$14="On",('Net zero Activity data'!AN5*EF!$H18)*kgtoGg,"ERROR"))</f>
        <v>7.4786665088648778</v>
      </c>
      <c r="V1081" s="93">
        <f>IF('Net zero activities &amp; levers'!$C$14="Off",('Activity data'!AO5*EF!$H18)*kgtoGg,IF('Net zero activities &amp; levers'!$C$14="On",('Net zero Activity data'!AO5*EF!$H18)*kgtoGg,"ERROR"))</f>
        <v>7.5186809140650803</v>
      </c>
      <c r="W1081" s="93">
        <f>IF('Net zero activities &amp; levers'!$C$14="Off",('Activity data'!AP5*EF!$H18)*kgtoGg,IF('Net zero activities &amp; levers'!$C$14="On",('Net zero Activity data'!AP5*EF!$H18)*kgtoGg,"ERROR"))</f>
        <v>7.5660014009486476</v>
      </c>
      <c r="X1081" s="93">
        <f>IF('Net zero activities &amp; levers'!$C$14="Off",('Activity data'!AQ5*EF!$H18)*kgtoGg,IF('Net zero activities &amp; levers'!$C$14="On",('Net zero Activity data'!AQ5*EF!$H18)*kgtoGg,"ERROR"))</f>
        <v>7.6231849108818368</v>
      </c>
      <c r="Y1081" s="93">
        <f>IF('Net zero activities &amp; levers'!$C$14="Off",('Activity data'!AR5*EF!$H18)*kgtoGg,IF('Net zero activities &amp; levers'!$C$14="On",('Net zero Activity data'!AR5*EF!$H18)*kgtoGg,"ERROR"))</f>
        <v>7.6804691876753424</v>
      </c>
      <c r="Z1081" s="93">
        <f>IF('Net zero activities &amp; levers'!$C$14="Off",('Activity data'!AS5*EF!$H18)*kgtoGg,IF('Net zero activities &amp; levers'!$C$14="On",('Net zero Activity data'!AS5*EF!$H18)*kgtoGg,"ERROR"))</f>
        <v>7.7460946483538748</v>
      </c>
      <c r="AA1081" s="93">
        <f>IF('Net zero activities &amp; levers'!$C$14="Off",('Activity data'!AT5*EF!$H18)*kgtoGg,IF('Net zero activities &amp; levers'!$C$14="On",('Net zero Activity data'!AT5*EF!$H18)*kgtoGg,"ERROR"))</f>
        <v>7.8175626193694123</v>
      </c>
      <c r="AB1081" s="93">
        <f>IF('Net zero activities &amp; levers'!$C$14="Off",('Activity data'!AU5*EF!$H18)*kgtoGg,IF('Net zero activities &amp; levers'!$C$14="On",('Net zero Activity data'!AU5*EF!$H18)*kgtoGg,"ERROR"))</f>
        <v>7.8934652081971901</v>
      </c>
      <c r="AC1081" s="93">
        <f>IF('Net zero activities &amp; levers'!$C$14="Off",('Activity data'!AV5*EF!$H18)*kgtoGg,IF('Net zero activities &amp; levers'!$C$14="On",('Net zero Activity data'!AV5*EF!$H18)*kgtoGg,"ERROR"))</f>
        <v>7.9696565668771848</v>
      </c>
      <c r="AD1081" s="93">
        <f>IF('Net zero activities &amp; levers'!$C$14="Off",('Activity data'!AW5*EF!$H18)*kgtoGg,IF('Net zero activities &amp; levers'!$C$14="On",('Net zero Activity data'!AW5*EF!$H18)*kgtoGg,"ERROR"))</f>
        <v>8.0583188590390158</v>
      </c>
      <c r="AE1081" s="93">
        <f>IF('Net zero activities &amp; levers'!$C$14="Off",('Activity data'!AX5*EF!$H18)*kgtoGg,IF('Net zero activities &amp; levers'!$C$14="On",('Net zero Activity data'!AX5*EF!$H18)*kgtoGg,"ERROR"))</f>
        <v>8.153191031891609</v>
      </c>
      <c r="AF1081" s="93">
        <f>IF('Net zero activities &amp; levers'!$C$14="Off",('Activity data'!AY5*EF!$H18)*kgtoGg,IF('Net zero activities &amp; levers'!$C$14="On",('Net zero Activity data'!AY5*EF!$H18)*kgtoGg,"ERROR"))</f>
        <v>8.2543024705569152</v>
      </c>
      <c r="AG1081" s="93">
        <f>IF('Net zero activities &amp; levers'!$C$14="Off",('Activity data'!AZ5*EF!$H18)*kgtoGg,IF('Net zero activities &amp; levers'!$C$14="On",('Net zero Activity data'!AZ5*EF!$H18)*kgtoGg,"ERROR"))</f>
        <v>8.3716215959433935</v>
      </c>
      <c r="AH1081" s="93">
        <f>IF('Net zero activities &amp; levers'!$C$14="Off",('Activity data'!BA5*EF!$H18)*kgtoGg,IF('Net zero activities &amp; levers'!$C$14="On",('Net zero Activity data'!BA5*EF!$H18)*kgtoGg,"ERROR"))</f>
        <v>8.4827190446094427</v>
      </c>
      <c r="AI1081" s="93">
        <f>IF('Net zero activities &amp; levers'!$C$14="Off",('Activity data'!BB5*EF!$H18)*kgtoGg,IF('Net zero activities &amp; levers'!$C$14="On",('Net zero Activity data'!BB5*EF!$H18)*kgtoGg,"ERROR"))</f>
        <v>8.598812123936737</v>
      </c>
      <c r="AJ1081" s="93">
        <f>IF('Net zero activities &amp; levers'!$C$14="Off",('Activity data'!BC5*EF!$H18)*kgtoGg,IF('Net zero activities &amp; levers'!$C$14="On",('Net zero Activity data'!BC5*EF!$H18)*kgtoGg,"ERROR"))</f>
        <v>8.726821281139344</v>
      </c>
      <c r="AK1081" s="93">
        <f>IF('Net zero activities &amp; levers'!$C$14="Off",('Activity data'!BD5*EF!$H18)*kgtoGg,IF('Net zero activities &amp; levers'!$C$14="On",('Net zero Activity data'!BD5*EF!$H18)*kgtoGg,"ERROR"))</f>
        <v>8.8473810210435584</v>
      </c>
      <c r="AL1081" s="93">
        <f>IF('Net zero activities &amp; levers'!$C$14="Off",('Activity data'!BE5*EF!$H18)*kgtoGg,IF('Net zero activities &amp; levers'!$C$14="On",('Net zero Activity data'!BE5*EF!$H18)*kgtoGg,"ERROR"))</f>
        <v>8.9706482832709469</v>
      </c>
      <c r="AM1081" s="93">
        <f>IF('Net zero activities &amp; levers'!$C$14="Off",('Activity data'!BF5*EF!$H18)*kgtoGg,IF('Net zero activities &amp; levers'!$C$14="On",('Net zero Activity data'!BF5*EF!$H18)*kgtoGg,"ERROR"))</f>
        <v>9.0949036332095492</v>
      </c>
      <c r="AN1081" s="93">
        <f>IF('Net zero activities &amp; levers'!$C$14="Off",('Activity data'!BG5*EF!$H18)*kgtoGg,IF('Net zero activities &amp; levers'!$C$14="On",('Net zero Activity data'!BG5*EF!$H18)*kgtoGg,"ERROR"))</f>
        <v>9.2276624574361712</v>
      </c>
      <c r="AO1081" s="93">
        <f>IF('Net zero activities &amp; levers'!$C$14="Off",('Activity data'!BH5*EF!$H18)*kgtoGg,IF('Net zero activities &amp; levers'!$C$14="On",('Net zero Activity data'!BH5*EF!$H18)*kgtoGg,"ERROR"))</f>
        <v>9.3527507069244837</v>
      </c>
      <c r="AP1081" s="93">
        <f>IF('Net zero activities &amp; levers'!$C$14="Off",('Activity data'!BI5*EF!$H18)*kgtoGg,IF('Net zero activities &amp; levers'!$C$14="On",('Net zero Activity data'!BI5*EF!$H18)*kgtoGg,"ERROR"))</f>
        <v>9.4797459075971382</v>
      </c>
      <c r="AQ1081" s="93">
        <f>IF('Net zero activities &amp; levers'!$C$14="Off",('Activity data'!BJ5*EF!$H18)*kgtoGg,IF('Net zero activities &amp; levers'!$C$14="On",('Net zero Activity data'!BJ5*EF!$H18)*kgtoGg,"ERROR"))</f>
        <v>9.6110139593304549</v>
      </c>
      <c r="AR1081" s="93">
        <f>IF('Net zero activities &amp; levers'!$C$14="Off",('Activity data'!BK5*EF!$H18)*kgtoGg,IF('Net zero activities &amp; levers'!$C$14="On",('Net zero Activity data'!BK5*EF!$H18)*kgtoGg,"ERROR"))</f>
        <v>9.7472377960546694</v>
      </c>
      <c r="AS1081" s="93">
        <f>IF('Net zero activities &amp; levers'!$C$14="Off",('Activity data'!BL5*EF!$H18)*kgtoGg,IF('Net zero activities &amp; levers'!$C$14="On",('Net zero Activity data'!BL5*EF!$H18)*kgtoGg,"ERROR"))</f>
        <v>9.882585224626105</v>
      </c>
      <c r="AT1081" s="93">
        <f>IF('Net zero activities &amp; levers'!$C$14="Off",('Activity data'!BM5*EF!$H18)*kgtoGg,IF('Net zero activities &amp; levers'!$C$14="On",('Net zero Activity data'!BM5*EF!$H18)*kgtoGg,"ERROR"))</f>
        <v>9.9006343052918346</v>
      </c>
      <c r="AU1081" s="93">
        <f>IF('Net zero activities &amp; levers'!$C$14="Off",('Activity data'!BN5*EF!$H18)*kgtoGg,IF('Net zero activities &amp; levers'!$C$14="On",('Net zero Activity data'!BN5*EF!$H18)*kgtoGg,"ERROR"))</f>
        <v>9.8949744116093381</v>
      </c>
      <c r="AV1081" s="93">
        <f>IF('Net zero activities &amp; levers'!$C$14="Off",('Activity data'!BO5*EF!$H18)*kgtoGg,IF('Net zero activities &amp; levers'!$C$14="On",('Net zero Activity data'!BO5*EF!$H18)*kgtoGg,"ERROR"))</f>
        <v>9.8881041992192689</v>
      </c>
      <c r="AW1081" s="93">
        <f>IF('Net zero activities &amp; levers'!$C$14="Off",('Activity data'!BP5*EF!$H18)*kgtoGg,IF('Net zero activities &amp; levers'!$C$14="On",('Net zero Activity data'!BP5*EF!$H18)*kgtoGg,"ERROR"))</f>
        <v>9.870857576580633</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2.1405410097083362</v>
      </c>
      <c r="P1082" s="93">
        <f>IF('Net zero activities &amp; levers'!$C$14="Off",('Activity data'!AI6*EF!$H19)*kgtoGg,IF('Net zero activities &amp; levers'!$C$14="On",('Net zero Activity data'!AI6*EF!$H19)*kgtoGg,"ERROR"))</f>
        <v>2.1439835920667925</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2.0953765983251063</v>
      </c>
      <c r="T1082" s="93">
        <f>IF('Net zero activities &amp; levers'!$C$14="Off",('Activity data'!AM6*EF!$H19)*kgtoGg,IF('Net zero activities &amp; levers'!$C$14="On",('Net zero Activity data'!AM6*EF!$H19)*kgtoGg,"ERROR"))</f>
        <v>2.1174098277501541</v>
      </c>
      <c r="U1082" s="93">
        <f>IF('Net zero activities &amp; levers'!$C$14="Off",('Activity data'!AN6*EF!$H19)*kgtoGg,IF('Net zero activities &amp; levers'!$C$14="On",('Net zero Activity data'!AN6*EF!$H19)*kgtoGg,"ERROR"))</f>
        <v>2.1307280268126019</v>
      </c>
      <c r="V1082" s="93">
        <f>IF('Net zero activities &amp; levers'!$C$14="Off",('Activity data'!AO6*EF!$H19)*kgtoGg,IF('Net zero activities &amp; levers'!$C$14="On",('Net zero Activity data'!AO6*EF!$H19)*kgtoGg,"ERROR"))</f>
        <v>2.1421284301512511</v>
      </c>
      <c r="W1082" s="93">
        <f>IF('Net zero activities &amp; levers'!$C$14="Off",('Activity data'!AP6*EF!$H19)*kgtoGg,IF('Net zero activities &amp; levers'!$C$14="On",('Net zero Activity data'!AP6*EF!$H19)*kgtoGg,"ERROR"))</f>
        <v>2.1556103908090396</v>
      </c>
      <c r="X1082" s="93">
        <f>IF('Net zero activities &amp; levers'!$C$14="Off",('Activity data'!AQ6*EF!$H19)*kgtoGg,IF('Net zero activities &amp; levers'!$C$14="On",('Net zero Activity data'!AQ6*EF!$H19)*kgtoGg,"ERROR"))</f>
        <v>2.1719024005064549</v>
      </c>
      <c r="Y1082" s="93">
        <f>IF('Net zero activities &amp; levers'!$C$14="Off",('Activity data'!AR6*EF!$H19)*kgtoGg,IF('Net zero activities &amp; levers'!$C$14="On",('Net zero Activity data'!AR6*EF!$H19)*kgtoGg,"ERROR"))</f>
        <v>2.1882231194360839</v>
      </c>
      <c r="Z1082" s="93">
        <f>IF('Net zero activities &amp; levers'!$C$14="Off",('Activity data'!AS6*EF!$H19)*kgtoGg,IF('Net zero activities &amp; levers'!$C$14="On",('Net zero Activity data'!AS6*EF!$H19)*kgtoGg,"ERROR"))</f>
        <v>2.2069203040443948</v>
      </c>
      <c r="AA1082" s="93">
        <f>IF('Net zero activities &amp; levers'!$C$14="Off",('Activity data'!AT6*EF!$H19)*kgtoGg,IF('Net zero activities &amp; levers'!$C$14="On",('Net zero Activity data'!AT6*EF!$H19)*kgtoGg,"ERROR"))</f>
        <v>2.2272820635481416</v>
      </c>
      <c r="AB1082" s="93">
        <f>IF('Net zero activities &amp; levers'!$C$14="Off",('Activity data'!AU6*EF!$H19)*kgtoGg,IF('Net zero activities &amp; levers'!$C$14="On",('Net zero Activity data'!AU6*EF!$H19)*kgtoGg,"ERROR"))</f>
        <v>2.2489072788363589</v>
      </c>
      <c r="AC1082" s="93">
        <f>IF('Net zero activities &amp; levers'!$C$14="Off",('Activity data'!AV6*EF!$H19)*kgtoGg,IF('Net zero activities &amp; levers'!$C$14="On",('Net zero Activity data'!AV6*EF!$H19)*kgtoGg,"ERROR"))</f>
        <v>2.2706147668153935</v>
      </c>
      <c r="AD1082" s="93">
        <f>IF('Net zero activities &amp; levers'!$C$14="Off",('Activity data'!AW6*EF!$H19)*kgtoGg,IF('Net zero activities &amp; levers'!$C$14="On",('Net zero Activity data'!AW6*EF!$H19)*kgtoGg,"ERROR"))</f>
        <v>2.2958753170226704</v>
      </c>
      <c r="AE1082" s="93">
        <f>IF('Net zero activities &amp; levers'!$C$14="Off",('Activity data'!AX6*EF!$H19)*kgtoGg,IF('Net zero activities &amp; levers'!$C$14="On",('Net zero Activity data'!AX6*EF!$H19)*kgtoGg,"ERROR"))</f>
        <v>2.3229051086870016</v>
      </c>
      <c r="AF1082" s="93">
        <f>IF('Net zero activities &amp; levers'!$C$14="Off",('Activity data'!AY6*EF!$H19)*kgtoGg,IF('Net zero activities &amp; levers'!$C$14="On",('Net zero Activity data'!AY6*EF!$H19)*kgtoGg,"ERROR"))</f>
        <v>2.3517125138494244</v>
      </c>
      <c r="AG1082" s="93">
        <f>IF('Net zero activities &amp; levers'!$C$14="Off",('Activity data'!AZ6*EF!$H19)*kgtoGg,IF('Net zero activities &amp; levers'!$C$14="On",('Net zero Activity data'!AZ6*EF!$H19)*kgtoGg,"ERROR"))</f>
        <v>2.3851376101878961</v>
      </c>
      <c r="AH1082" s="93">
        <f>IF('Net zero activities &amp; levers'!$C$14="Off",('Activity data'!BA6*EF!$H19)*kgtoGg,IF('Net zero activities &amp; levers'!$C$14="On",('Net zero Activity data'!BA6*EF!$H19)*kgtoGg,"ERROR"))</f>
        <v>2.4167901042922302</v>
      </c>
      <c r="AI1082" s="93">
        <f>IF('Net zero activities &amp; levers'!$C$14="Off",('Activity data'!BB6*EF!$H19)*kgtoGg,IF('Net zero activities &amp; levers'!$C$14="On",('Net zero Activity data'!BB6*EF!$H19)*kgtoGg,"ERROR"))</f>
        <v>2.449865890937942</v>
      </c>
      <c r="AJ1082" s="93">
        <f>IF('Net zero activities &amp; levers'!$C$14="Off",('Activity data'!BC6*EF!$H19)*kgtoGg,IF('Net zero activities &amp; levers'!$C$14="On",('Net zero Activity data'!BC6*EF!$H19)*kgtoGg,"ERROR"))</f>
        <v>2.4863366572994243</v>
      </c>
      <c r="AK1082" s="93">
        <f>IF('Net zero activities &amp; levers'!$C$14="Off",('Activity data'!BD6*EF!$H19)*kgtoGg,IF('Net zero activities &amp; levers'!$C$14="On",('Net zero Activity data'!BD6*EF!$H19)*kgtoGg,"ERROR"))</f>
        <v>2.5206850289529346</v>
      </c>
      <c r="AL1082" s="93">
        <f>IF('Net zero activities &amp; levers'!$C$14="Off",('Activity data'!BE6*EF!$H19)*kgtoGg,IF('Net zero activities &amp; levers'!$C$14="On",('Net zero Activity data'!BE6*EF!$H19)*kgtoGg,"ERROR"))</f>
        <v>2.5558047939678636</v>
      </c>
      <c r="AM1082" s="93">
        <f>IF('Net zero activities &amp; levers'!$C$14="Off",('Activity data'!BF6*EF!$H19)*kgtoGg,IF('Net zero activities &amp; levers'!$C$14="On",('Net zero Activity data'!BF6*EF!$H19)*kgtoGg,"ERROR"))</f>
        <v>2.5912060725623505</v>
      </c>
      <c r="AN1082" s="93">
        <f>IF('Net zero activities &amp; levers'!$C$14="Off",('Activity data'!BG6*EF!$H19)*kgtoGg,IF('Net zero activities &amp; levers'!$C$14="On",('Net zero Activity data'!BG6*EF!$H19)*kgtoGg,"ERROR"))</f>
        <v>2.6290300545852219</v>
      </c>
      <c r="AO1082" s="93">
        <f>IF('Net zero activities &amp; levers'!$C$14="Off",('Activity data'!BH6*EF!$H19)*kgtoGg,IF('Net zero activities &amp; levers'!$C$14="On",('Net zero Activity data'!BH6*EF!$H19)*kgtoGg,"ERROR"))</f>
        <v>2.6646686324912885</v>
      </c>
      <c r="AP1082" s="93">
        <f>IF('Net zero activities &amp; levers'!$C$14="Off",('Activity data'!BI6*EF!$H19)*kgtoGg,IF('Net zero activities &amp; levers'!$C$14="On",('Net zero Activity data'!BI6*EF!$H19)*kgtoGg,"ERROR"))</f>
        <v>2.7008505150532622</v>
      </c>
      <c r="AQ1082" s="93">
        <f>IF('Net zero activities &amp; levers'!$C$14="Off",('Activity data'!BJ6*EF!$H19)*kgtoGg,IF('Net zero activities &amp; levers'!$C$14="On",('Net zero Activity data'!BJ6*EF!$H19)*kgtoGg,"ERROR"))</f>
        <v>2.7382497648422079</v>
      </c>
      <c r="AR1082" s="93">
        <f>IF('Net zero activities &amp; levers'!$C$14="Off",('Activity data'!BK6*EF!$H19)*kgtoGg,IF('Net zero activities &amp; levers'!$C$14="On",('Net zero Activity data'!BK6*EF!$H19)*kgtoGg,"ERROR"))</f>
        <v>2.7770609548430158</v>
      </c>
      <c r="AS1082" s="93">
        <f>IF('Net zero activities &amp; levers'!$C$14="Off",('Activity data'!BL6*EF!$H19)*kgtoGg,IF('Net zero activities &amp; levers'!$C$14="On",('Net zero Activity data'!BL6*EF!$H19)*kgtoGg,"ERROR"))</f>
        <v>2.8156224496057964</v>
      </c>
      <c r="AT1082" s="93">
        <f>IF('Net zero activities &amp; levers'!$C$14="Off",('Activity data'!BM6*EF!$H19)*kgtoGg,IF('Net zero activities &amp; levers'!$C$14="On",('Net zero Activity data'!BM6*EF!$H19)*kgtoGg,"ERROR"))</f>
        <v>2.8207647676897869</v>
      </c>
      <c r="AU1082" s="93">
        <f>IF('Net zero activities &amp; levers'!$C$14="Off",('Activity data'!BN6*EF!$H19)*kgtoGg,IF('Net zero activities &amp; levers'!$C$14="On",('Net zero Activity data'!BN6*EF!$H19)*kgtoGg,"ERROR"))</f>
        <v>2.8191522216451439</v>
      </c>
      <c r="AV1082" s="93">
        <f>IF('Net zero activities &amp; levers'!$C$14="Off",('Activity data'!BO6*EF!$H19)*kgtoGg,IF('Net zero activities &amp; levers'!$C$14="On",('Net zero Activity data'!BO6*EF!$H19)*kgtoGg,"ERROR"))</f>
        <v>2.8171948467478511</v>
      </c>
      <c r="AW1082" s="93">
        <f>IF('Net zero activities &amp; levers'!$C$14="Off",('Activity data'!BP6*EF!$H19)*kgtoGg,IF('Net zero activities &amp; levers'!$C$14="On",('Net zero Activity data'!BP6*EF!$H19)*kgtoGg,"ERROR"))</f>
        <v>2.8122811549579518</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0.44210351490980404</v>
      </c>
      <c r="P1083" s="93">
        <f>IF('Net zero activities &amp; levers'!$C$14="Off",('Activity data'!AI7*EF!$H20)*kgtoGg,IF('Net zero activities &amp; levers'!$C$14="On",('Net zero Activity data'!AI7*EF!$H20)*kgtoGg,"ERROR"))</f>
        <v>0.44281453971808249</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0.4327753380933837</v>
      </c>
      <c r="T1083" s="93">
        <f>IF('Net zero activities &amp; levers'!$C$14="Off",('Activity data'!AM7*EF!$H20)*kgtoGg,IF('Net zero activities &amp; levers'!$C$14="On",('Net zero Activity data'!AM7*EF!$H20)*kgtoGg,"ERROR"))</f>
        <v>0.43732604192454033</v>
      </c>
      <c r="U1083" s="93">
        <f>IF('Net zero activities &amp; levers'!$C$14="Off",('Activity data'!AN7*EF!$H20)*kgtoGg,IF('Net zero activities &amp; levers'!$C$14="On",('Net zero Activity data'!AN7*EF!$H20)*kgtoGg,"ERROR"))</f>
        <v>0.44007675895872556</v>
      </c>
      <c r="V1083" s="93">
        <f>IF('Net zero activities &amp; levers'!$C$14="Off",('Activity data'!AO7*EF!$H20)*kgtoGg,IF('Net zero activities &amp; levers'!$C$14="On",('Net zero Activity data'!AO7*EF!$H20)*kgtoGg,"ERROR"))</f>
        <v>0.44243137789129761</v>
      </c>
      <c r="W1083" s="93">
        <f>IF('Net zero activities &amp; levers'!$C$14="Off",('Activity data'!AP7*EF!$H20)*kgtoGg,IF('Net zero activities &amp; levers'!$C$14="On",('Net zero Activity data'!AP7*EF!$H20)*kgtoGg,"ERROR"))</f>
        <v>0.44521591795273563</v>
      </c>
      <c r="X1083" s="93">
        <f>IF('Net zero activities &amp; levers'!$C$14="Off",('Activity data'!AQ7*EF!$H20)*kgtoGg,IF('Net zero activities &amp; levers'!$C$14="On",('Net zero Activity data'!AQ7*EF!$H20)*kgtoGg,"ERROR"))</f>
        <v>0.44858084052114444</v>
      </c>
      <c r="Y1083" s="93">
        <f>IF('Net zero activities &amp; levers'!$C$14="Off",('Activity data'!AR7*EF!$H20)*kgtoGg,IF('Net zero activities &amp; levers'!$C$14="On",('Net zero Activity data'!AR7*EF!$H20)*kgtoGg,"ERROR"))</f>
        <v>0.45195169264306995</v>
      </c>
      <c r="Z1083" s="93">
        <f>IF('Net zero activities &amp; levers'!$C$14="Off",('Activity data'!AS7*EF!$H20)*kgtoGg,IF('Net zero activities &amp; levers'!$C$14="On",('Net zero Activity data'!AS7*EF!$H20)*kgtoGg,"ERROR"))</f>
        <v>0.45581337573942793</v>
      </c>
      <c r="AA1083" s="93">
        <f>IF('Net zero activities &amp; levers'!$C$14="Off",('Activity data'!AT7*EF!$H20)*kgtoGg,IF('Net zero activities &amp; levers'!$C$14="On",('Net zero Activity data'!AT7*EF!$H20)*kgtoGg,"ERROR"))</f>
        <v>0.460018857160025</v>
      </c>
      <c r="AB1083" s="93">
        <f>IF('Net zero activities &amp; levers'!$C$14="Off",('Activity data'!AU7*EF!$H20)*kgtoGg,IF('Net zero activities &amp; levers'!$C$14="On",('Net zero Activity data'!AU7*EF!$H20)*kgtoGg,"ERROR"))</f>
        <v>0.46448529048049886</v>
      </c>
      <c r="AC1083" s="93">
        <f>IF('Net zero activities &amp; levers'!$C$14="Off",('Activity data'!AV7*EF!$H20)*kgtoGg,IF('Net zero activities &amp; levers'!$C$14="On",('Net zero Activity data'!AV7*EF!$H20)*kgtoGg,"ERROR"))</f>
        <v>0.46896871625550957</v>
      </c>
      <c r="AD1083" s="93">
        <f>IF('Net zero activities &amp; levers'!$C$14="Off",('Activity data'!AW7*EF!$H20)*kgtoGg,IF('Net zero activities &amp; levers'!$C$14="On",('Net zero Activity data'!AW7*EF!$H20)*kgtoGg,"ERROR"))</f>
        <v>0.474185985153672</v>
      </c>
      <c r="AE1083" s="93">
        <f>IF('Net zero activities &amp; levers'!$C$14="Off",('Activity data'!AX7*EF!$H20)*kgtoGg,IF('Net zero activities &amp; levers'!$C$14="On",('Net zero Activity data'!AX7*EF!$H20)*kgtoGg,"ERROR"))</f>
        <v>0.47976867002066687</v>
      </c>
      <c r="AF1083" s="93">
        <f>IF('Net zero activities &amp; levers'!$C$14="Off",('Activity data'!AY7*EF!$H20)*kgtoGg,IF('Net zero activities &amp; levers'!$C$14="On",('Net zero Activity data'!AY7*EF!$H20)*kgtoGg,"ERROR"))</f>
        <v>0.48571850000288863</v>
      </c>
      <c r="AG1083" s="93">
        <f>IF('Net zero activities &amp; levers'!$C$14="Off",('Activity data'!AZ7*EF!$H20)*kgtoGg,IF('Net zero activities &amp; levers'!$C$14="On",('Net zero Activity data'!AZ7*EF!$H20)*kgtoGg,"ERROR"))</f>
        <v>0.49262205966860634</v>
      </c>
      <c r="AH1083" s="93">
        <f>IF('Net zero activities &amp; levers'!$C$14="Off",('Activity data'!BA7*EF!$H20)*kgtoGg,IF('Net zero activities &amp; levers'!$C$14="On",('Net zero Activity data'!BA7*EF!$H20)*kgtoGg,"ERROR"))</f>
        <v>0.4991595092365988</v>
      </c>
      <c r="AI1083" s="93">
        <f>IF('Net zero activities &amp; levers'!$C$14="Off",('Activity data'!BB7*EF!$H20)*kgtoGg,IF('Net zero activities &amp; levers'!$C$14="On",('Net zero Activity data'!BB7*EF!$H20)*kgtoGg,"ERROR"))</f>
        <v>0.50599092310260463</v>
      </c>
      <c r="AJ1083" s="93">
        <f>IF('Net zero activities &amp; levers'!$C$14="Off",('Activity data'!BC7*EF!$H20)*kgtoGg,IF('Net zero activities &amp; levers'!$C$14="On",('Net zero Activity data'!BC7*EF!$H20)*kgtoGg,"ERROR"))</f>
        <v>0.5135235300121368</v>
      </c>
      <c r="AK1083" s="93">
        <f>IF('Net zero activities &amp; levers'!$C$14="Off",('Activity data'!BD7*EF!$H20)*kgtoGg,IF('Net zero activities &amp; levers'!$C$14="On",('Net zero Activity data'!BD7*EF!$H20)*kgtoGg,"ERROR"))</f>
        <v>0.52061778131149139</v>
      </c>
      <c r="AL1083" s="93">
        <f>IF('Net zero activities &amp; levers'!$C$14="Off",('Activity data'!BE7*EF!$H20)*kgtoGg,IF('Net zero activities &amp; levers'!$C$14="On",('Net zero Activity data'!BE7*EF!$H20)*kgtoGg,"ERROR"))</f>
        <v>0.52787135481720149</v>
      </c>
      <c r="AM1083" s="93">
        <f>IF('Net zero activities &amp; levers'!$C$14="Off",('Activity data'!BF7*EF!$H20)*kgtoGg,IF('Net zero activities &amp; levers'!$C$14="On",('Net zero Activity data'!BF7*EF!$H20)*kgtoGg,"ERROR"))</f>
        <v>0.53518307163455714</v>
      </c>
      <c r="AN1083" s="93">
        <f>IF('Net zero activities &amp; levers'!$C$14="Off",('Activity data'!BG7*EF!$H20)*kgtoGg,IF('Net zero activities &amp; levers'!$C$14="On",('Net zero Activity data'!BG7*EF!$H20)*kgtoGg,"ERROR"))</f>
        <v>0.54299516928854008</v>
      </c>
      <c r="AO1083" s="93">
        <f>IF('Net zero activities &amp; levers'!$C$14="Off",('Activity data'!BH7*EF!$H20)*kgtoGg,IF('Net zero activities &amp; levers'!$C$14="On",('Net zero Activity data'!BH7*EF!$H20)*kgtoGg,"ERROR"))</f>
        <v>0.55035589748164571</v>
      </c>
      <c r="AP1083" s="93">
        <f>IF('Net zero activities &amp; levers'!$C$14="Off",('Activity data'!BI7*EF!$H20)*kgtoGg,IF('Net zero activities &amp; levers'!$C$14="On",('Net zero Activity data'!BI7*EF!$H20)*kgtoGg,"ERROR"))</f>
        <v>0.55782883884747447</v>
      </c>
      <c r="AQ1083" s="93">
        <f>IF('Net zero activities &amp; levers'!$C$14="Off",('Activity data'!BJ7*EF!$H20)*kgtoGg,IF('Net zero activities &amp; levers'!$C$14="On",('Net zero Activity data'!BJ7*EF!$H20)*kgtoGg,"ERROR"))</f>
        <v>0.56555321306487649</v>
      </c>
      <c r="AR1083" s="93">
        <f>IF('Net zero activities &amp; levers'!$C$14="Off",('Activity data'!BK7*EF!$H20)*kgtoGg,IF('Net zero activities &amp; levers'!$C$14="On",('Net zero Activity data'!BK7*EF!$H20)*kgtoGg,"ERROR"))</f>
        <v>0.57356920689044089</v>
      </c>
      <c r="AS1083" s="93">
        <f>IF('Net zero activities &amp; levers'!$C$14="Off",('Activity data'!BL7*EF!$H20)*kgtoGg,IF('Net zero activities &amp; levers'!$C$14="On",('Net zero Activity data'!BL7*EF!$H20)*kgtoGg,"ERROR"))</f>
        <v>0.58153362910775885</v>
      </c>
      <c r="AT1083" s="93">
        <f>IF('Net zero activities &amp; levers'!$C$14="Off",('Activity data'!BM7*EF!$H20)*kgtoGg,IF('Net zero activities &amp; levers'!$C$14="On",('Net zero Activity data'!BM7*EF!$H20)*kgtoGg,"ERROR"))</f>
        <v>0.582595714295291</v>
      </c>
      <c r="AU1083" s="93">
        <f>IF('Net zero activities &amp; levers'!$C$14="Off",('Activity data'!BN7*EF!$H20)*kgtoGg,IF('Net zero activities &amp; levers'!$C$14="On",('Net zero Activity data'!BN7*EF!$H20)*kgtoGg,"ERROR"))</f>
        <v>0.58226266191691678</v>
      </c>
      <c r="AV1083" s="93">
        <f>IF('Net zero activities &amp; levers'!$C$14="Off",('Activity data'!BO7*EF!$H20)*kgtoGg,IF('Net zero activities &amp; levers'!$C$14="On",('Net zero Activity data'!BO7*EF!$H20)*kgtoGg,"ERROR"))</f>
        <v>0.58185838920353994</v>
      </c>
      <c r="AW1083" s="93">
        <f>IF('Net zero activities &amp; levers'!$C$14="Off",('Activity data'!BP7*EF!$H20)*kgtoGg,IF('Net zero activities &amp; levers'!$C$14="On",('Net zero Activity data'!BP7*EF!$H20)*kgtoGg,"ERROR"))</f>
        <v>0.58084352408222484</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9.4871637196006525E-2</v>
      </c>
      <c r="L1084" s="93">
        <f>IF('Net zero activities &amp; levers'!$C$14="Off",('Activity data'!AE8*EF!$H21)*kgtoGg,IF('Net zero activities &amp; levers'!$C$14="On",('Net zero Activity data'!AE8*EF!$H21)*kgtoGg,"ERROR"))</f>
        <v>9.4048845784615517E-2</v>
      </c>
      <c r="M1084" s="93">
        <f>IF('Net zero activities &amp; levers'!$C$14="Off",('Activity data'!AF8*EF!$H21)*kgtoGg,IF('Net zero activities &amp; levers'!$C$14="On",('Net zero Activity data'!AF8*EF!$H21)*kgtoGg,"ERROR"))</f>
        <v>9.3735634002294274E-2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9.0667019955957356E-2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8.6473330972337878E-2</v>
      </c>
      <c r="R1084" s="93">
        <f>IF('Net zero activities &amp; levers'!$C$14="Off",('Activity data'!AK8*EF!$H21)*kgtoGg,IF('Net zero activities &amp; levers'!$C$14="On",('Net zero Activity data'!AK8*EF!$H21)*kgtoGg,"ERROR"))</f>
        <v>8.4723794986300296E-2</v>
      </c>
      <c r="S1084" s="93">
        <f>IF('Net zero activities &amp; levers'!$C$14="Off",('Activity data'!AL8*EF!$H21)*kgtoGg,IF('Net zero activities &amp; levers'!$C$14="On",('Net zero Activity data'!AL8*EF!$H21)*kgtoGg,"ERROR"))</f>
        <v>7.4532236521614198E-2</v>
      </c>
      <c r="T1084" s="93">
        <f>IF('Net zero activities &amp; levers'!$C$14="Off",('Activity data'!AM8*EF!$H21)*kgtoGg,IF('Net zero activities &amp; levers'!$C$14="On",('Net zero Activity data'!AM8*EF!$H21)*kgtoGg,"ERROR"))</f>
        <v>7.5742875433824242E-2</v>
      </c>
      <c r="U1084" s="93">
        <f>IF('Net zero activities &amp; levers'!$C$14="Off",('Activity data'!AN8*EF!$H21)*kgtoGg,IF('Net zero activities &amp; levers'!$C$14="On",('Net zero Activity data'!AN8*EF!$H21)*kgtoGg,"ERROR"))</f>
        <v>7.5904634878193322E-2</v>
      </c>
      <c r="V1084" s="93">
        <f>IF('Net zero activities &amp; levers'!$C$14="Off",('Activity data'!AO8*EF!$H21)*kgtoGg,IF('Net zero activities &amp; levers'!$C$14="On",('Net zero Activity data'!AO8*EF!$H21)*kgtoGg,"ERROR"))</f>
        <v>7.5806928443022642E-2</v>
      </c>
      <c r="W1084" s="93">
        <f>IF('Net zero activities &amp; levers'!$C$14="Off",('Activity data'!AP8*EF!$H21)*kgtoGg,IF('Net zero activities &amp; levers'!$C$14="On",('Net zero Activity data'!AP8*EF!$H21)*kgtoGg,"ERROR"))</f>
        <v>7.5892286397700501E-2</v>
      </c>
      <c r="X1084" s="93">
        <f>IF('Net zero activities &amp; levers'!$C$14="Off",('Activity data'!AQ8*EF!$H21)*kgtoGg,IF('Net zero activities &amp; levers'!$C$14="On",('Net zero Activity data'!AQ8*EF!$H21)*kgtoGg,"ERROR"))</f>
        <v>7.6230801465466153E-2</v>
      </c>
      <c r="Y1084" s="93">
        <f>IF('Net zero activities &amp; levers'!$C$14="Off",('Activity data'!AR8*EF!$H21)*kgtoGg,IF('Net zero activities &amp; levers'!$C$14="On",('Net zero Activity data'!AR8*EF!$H21)*kgtoGg,"ERROR"))</f>
        <v>7.6674051999384291E-2</v>
      </c>
      <c r="Z1084" s="93">
        <f>IF('Net zero activities &amp; levers'!$C$14="Off",('Activity data'!AS8*EF!$H21)*kgtoGg,IF('Net zero activities &amp; levers'!$C$14="On",('Net zero Activity data'!AS8*EF!$H21)*kgtoGg,"ERROR"))</f>
        <v>7.7311114077535645E-2</v>
      </c>
      <c r="AA1084" s="93">
        <f>IF('Net zero activities &amp; levers'!$C$14="Off",('Activity data'!AT8*EF!$H21)*kgtoGg,IF('Net zero activities &amp; levers'!$C$14="On",('Net zero Activity data'!AT8*EF!$H21)*kgtoGg,"ERROR"))</f>
        <v>7.8061746179112407E-2</v>
      </c>
      <c r="AB1084" s="93">
        <f>IF('Net zero activities &amp; levers'!$C$14="Off",('Activity data'!AU8*EF!$H21)*kgtoGg,IF('Net zero activities &amp; levers'!$C$14="On",('Net zero Activity data'!AU8*EF!$H21)*kgtoGg,"ERROR"))</f>
        <v>7.8881069094071346E-2</v>
      </c>
      <c r="AC1084" s="93">
        <f>IF('Net zero activities &amp; levers'!$C$14="Off",('Activity data'!AV8*EF!$H21)*kgtoGg,IF('Net zero activities &amp; levers'!$C$14="On",('Net zero Activity data'!AV8*EF!$H21)*kgtoGg,"ERROR"))</f>
        <v>7.964979879873213E-2</v>
      </c>
      <c r="AD1084" s="93">
        <f>IF('Net zero activities &amp; levers'!$C$14="Off",('Activity data'!AW8*EF!$H21)*kgtoGg,IF('Net zero activities &amp; levers'!$C$14="On",('Net zero Activity data'!AW8*EF!$H21)*kgtoGg,"ERROR"))</f>
        <v>8.0141559774788873E-2</v>
      </c>
      <c r="AE1084" s="93">
        <f>IF('Net zero activities &amp; levers'!$C$14="Off",('Activity data'!AX8*EF!$H21)*kgtoGg,IF('Net zero activities &amp; levers'!$C$14="On",('Net zero Activity data'!AX8*EF!$H21)*kgtoGg,"ERROR"))</f>
        <v>8.0702746634930239E-2</v>
      </c>
      <c r="AF1084" s="93">
        <f>IF('Net zero activities &amp; levers'!$C$14="Off",('Activity data'!AY8*EF!$H21)*kgtoGg,IF('Net zero activities &amp; levers'!$C$14="On",('Net zero Activity data'!AY8*EF!$H21)*kgtoGg,"ERROR"))</f>
        <v>8.132576279000861E-2</v>
      </c>
      <c r="AG1084" s="93">
        <f>IF('Net zero activities &amp; levers'!$C$14="Off",('Activity data'!AZ8*EF!$H21)*kgtoGg,IF('Net zero activities &amp; levers'!$C$14="On",('Net zero Activity data'!AZ8*EF!$H21)*kgtoGg,"ERROR"))</f>
        <v>8.2256887791167577E-2</v>
      </c>
      <c r="AH1084" s="93">
        <f>IF('Net zero activities &amp; levers'!$C$14="Off",('Activity data'!BA8*EF!$H21)*kgtoGg,IF('Net zero activities &amp; levers'!$C$14="On",('Net zero Activity data'!BA8*EF!$H21)*kgtoGg,"ERROR"))</f>
        <v>8.291061437514162E-2</v>
      </c>
      <c r="AI1084" s="93">
        <f>IF('Net zero activities &amp; levers'!$C$14="Off",('Activity data'!BB8*EF!$H21)*kgtoGg,IF('Net zero activities &amp; levers'!$C$14="On",('Net zero Activity data'!BB8*EF!$H21)*kgtoGg,"ERROR"))</f>
        <v>8.3669505250008477E-2</v>
      </c>
      <c r="AJ1084" s="93">
        <f>IF('Net zero activities &amp; levers'!$C$14="Off",('Activity data'!BC8*EF!$H21)*kgtoGg,IF('Net zero activities &amp; levers'!$C$14="On",('Net zero Activity data'!BC8*EF!$H21)*kgtoGg,"ERROR"))</f>
        <v>8.4593210984080028E-2</v>
      </c>
      <c r="AK1084" s="93">
        <f>IF('Net zero activities &amp; levers'!$C$14="Off",('Activity data'!BD8*EF!$H21)*kgtoGg,IF('Net zero activities &amp; levers'!$C$14="On",('Net zero Activity data'!BD8*EF!$H21)*kgtoGg,"ERROR"))</f>
        <v>8.5215240839078665E-2</v>
      </c>
      <c r="AL1084" s="93">
        <f>IF('Net zero activities &amp; levers'!$C$14="Off",('Activity data'!BE8*EF!$H21)*kgtoGg,IF('Net zero activities &amp; levers'!$C$14="On",('Net zero Activity data'!BE8*EF!$H21)*kgtoGg,"ERROR"))</f>
        <v>8.578106616446779E-2</v>
      </c>
      <c r="AM1084" s="93">
        <f>IF('Net zero activities &amp; levers'!$C$14="Off",('Activity data'!BF8*EF!$H21)*kgtoGg,IF('Net zero activities &amp; levers'!$C$14="On",('Net zero Activity data'!BF8*EF!$H21)*kgtoGg,"ERROR"))</f>
        <v>8.6251014191196393E-2</v>
      </c>
      <c r="AN1084" s="93">
        <f>IF('Net zero activities &amp; levers'!$C$14="Off",('Activity data'!BG8*EF!$H21)*kgtoGg,IF('Net zero activities &amp; levers'!$C$14="On",('Net zero Activity data'!BG8*EF!$H21)*kgtoGg,"ERROR"))</f>
        <v>8.7308980908068726E-2</v>
      </c>
      <c r="AO1084" s="93">
        <f>IF('Net zero activities &amp; levers'!$C$14="Off",('Activity data'!BH8*EF!$H21)*kgtoGg,IF('Net zero activities &amp; levers'!$C$14="On",('Net zero Activity data'!BH8*EF!$H21)*kgtoGg,"ERROR"))</f>
        <v>8.8102031734706404E-2</v>
      </c>
      <c r="AP1084" s="93">
        <f>IF('Net zero activities &amp; levers'!$C$14="Off",('Activity data'!BI8*EF!$H21)*kgtoGg,IF('Net zero activities &amp; levers'!$C$14="On",('Net zero Activity data'!BI8*EF!$H21)*kgtoGg,"ERROR"))</f>
        <v>8.8840817700634192E-2</v>
      </c>
      <c r="AQ1084" s="93">
        <f>IF('Net zero activities &amp; levers'!$C$14="Off",('Activity data'!BJ8*EF!$H21)*kgtoGg,IF('Net zero activities &amp; levers'!$C$14="On",('Net zero Activity data'!BJ8*EF!$H21)*kgtoGg,"ERROR"))</f>
        <v>8.9572867586300398E-2</v>
      </c>
      <c r="AR1084" s="93">
        <f>IF('Net zero activities &amp; levers'!$C$14="Off",('Activity data'!BK8*EF!$H21)*kgtoGg,IF('Net zero activities &amp; levers'!$C$14="On",('Net zero Activity data'!BK8*EF!$H21)*kgtoGg,"ERROR"))</f>
        <v>9.0308232928721505E-2</v>
      </c>
      <c r="AS1084" s="93">
        <f>IF('Net zero activities &amp; levers'!$C$14="Off",('Activity data'!BL8*EF!$H21)*kgtoGg,IF('Net zero activities &amp; levers'!$C$14="On",('Net zero Activity data'!BL8*EF!$H21)*kgtoGg,"ERROR"))</f>
        <v>9.1000814242625849E-2</v>
      </c>
      <c r="AT1084" s="93">
        <f>IF('Net zero activities &amp; levers'!$C$14="Off",('Activity data'!BM8*EF!$H21)*kgtoGg,IF('Net zero activities &amp; levers'!$C$14="On",('Net zero Activity data'!BM8*EF!$H21)*kgtoGg,"ERROR"))</f>
        <v>8.9367283067039061E-2</v>
      </c>
      <c r="AU1084" s="93">
        <f>IF('Net zero activities &amp; levers'!$C$14="Off",('Activity data'!BN8*EF!$H21)*kgtoGg,IF('Net zero activities &amp; levers'!$C$14="On",('Net zero Activity data'!BN8*EF!$H21)*kgtoGg,"ERROR"))</f>
        <v>8.7294816512801618E-2</v>
      </c>
      <c r="AV1084" s="93">
        <f>IF('Net zero activities &amp; levers'!$C$14="Off",('Activity data'!BO8*EF!$H21)*kgtoGg,IF('Net zero activities &amp; levers'!$C$14="On",('Net zero Activity data'!BO8*EF!$H21)*kgtoGg,"ERROR"))</f>
        <v>8.5221774923965918E-2</v>
      </c>
      <c r="AW1084" s="93">
        <f>IF('Net zero activities &amp; levers'!$C$14="Off",('Activity data'!BP8*EF!$H21)*kgtoGg,IF('Net zero activities &amp; levers'!$C$14="On",('Net zero Activity data'!BP8*EF!$H21)*kgtoGg,"ERROR"))</f>
        <v>8.298664847702153E-2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6.968944973410629E-2</v>
      </c>
      <c r="L1085" s="93">
        <f>IF('Net zero activities &amp; levers'!$C$14="Off",('Activity data'!AE9*EF!$H22)*kgtoGg,IF('Net zero activities &amp; levers'!$C$14="On",('Net zero Activity data'!AE9*EF!$H22)*kgtoGg,"ERROR"))</f>
        <v>6.9085055392441017E-2</v>
      </c>
      <c r="M1085" s="93">
        <f>IF('Net zero activities &amp; levers'!$C$14="Off",('Activity data'!AF9*EF!$H22)*kgtoGg,IF('Net zero activities &amp; levers'!$C$14="On",('Net zero Activity data'!AF9*EF!$H22)*kgtoGg,"ERROR"))</f>
        <v>6.8854980763127821E-2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6.6600882165738284E-2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6.3520342119606055E-2</v>
      </c>
      <c r="R1085" s="93">
        <f>IF('Net zero activities &amp; levers'!$C$14="Off",('Activity data'!AK9*EF!$H22)*kgtoGg,IF('Net zero activities &amp; levers'!$C$14="On",('Net zero Activity data'!AK9*EF!$H22)*kgtoGg,"ERROR"))</f>
        <v>6.2235193009076005E-2</v>
      </c>
      <c r="S1085" s="93">
        <f>IF('Net zero activities &amp; levers'!$C$14="Off",('Activity data'!AL9*EF!$H22)*kgtoGg,IF('Net zero activities &amp; levers'!$C$14="On",('Net zero Activity data'!AL9*EF!$H22)*kgtoGg,"ERROR"))</f>
        <v>5.4748823822998088E-2</v>
      </c>
      <c r="T1085" s="93">
        <f>IF('Net zero activities &amp; levers'!$C$14="Off",('Activity data'!AM9*EF!$H22)*kgtoGg,IF('Net zero activities &amp; levers'!$C$14="On",('Net zero Activity data'!AM9*EF!$H22)*kgtoGg,"ERROR"))</f>
        <v>5.5638117632108908E-2</v>
      </c>
      <c r="U1085" s="93">
        <f>IF('Net zero activities &amp; levers'!$C$14="Off",('Activity data'!AN9*EF!$H22)*kgtoGg,IF('Net zero activities &amp; levers'!$C$14="On",('Net zero Activity data'!AN9*EF!$H22)*kgtoGg,"ERROR"))</f>
        <v>5.5756940570139218E-2</v>
      </c>
      <c r="V1085" s="93">
        <f>IF('Net zero activities &amp; levers'!$C$14="Off",('Activity data'!AO9*EF!$H22)*kgtoGg,IF('Net zero activities &amp; levers'!$C$14="On",('Net zero Activity data'!AO9*EF!$H22)*kgtoGg,"ERROR"))</f>
        <v>5.5685168775071965E-2</v>
      </c>
      <c r="W1085" s="93">
        <f>IF('Net zero activities &amp; levers'!$C$14="Off",('Activity data'!AP9*EF!$H22)*kgtoGg,IF('Net zero activities &amp; levers'!$C$14="On",('Net zero Activity data'!AP9*EF!$H22)*kgtoGg,"ERROR"))</f>
        <v>5.5747869800033094E-2</v>
      </c>
      <c r="X1085" s="93">
        <f>IF('Net zero activities &amp; levers'!$C$14="Off",('Activity data'!AQ9*EF!$H22)*kgtoGg,IF('Net zero activities &amp; levers'!$C$14="On",('Net zero Activity data'!AQ9*EF!$H22)*kgtoGg,"ERROR"))</f>
        <v>5.599653135470356E-2</v>
      </c>
      <c r="Y1085" s="93">
        <f>IF('Net zero activities &amp; levers'!$C$14="Off",('Activity data'!AR9*EF!$H22)*kgtoGg,IF('Net zero activities &amp; levers'!$C$14="On",('Net zero Activity data'!AR9*EF!$H22)*kgtoGg,"ERROR"))</f>
        <v>5.6322127989441549E-2</v>
      </c>
      <c r="Z1085" s="93">
        <f>IF('Net zero activities &amp; levers'!$C$14="Off",('Activity data'!AS9*EF!$H22)*kgtoGg,IF('Net zero activities &amp; levers'!$C$14="On",('Net zero Activity data'!AS9*EF!$H22)*kgtoGg,"ERROR"))</f>
        <v>5.6790091935094891E-2</v>
      </c>
      <c r="AA1085" s="93">
        <f>IF('Net zero activities &amp; levers'!$C$14="Off",('Activity data'!AT9*EF!$H22)*kgtoGg,IF('Net zero activities &amp; levers'!$C$14="On",('Net zero Activity data'!AT9*EF!$H22)*kgtoGg,"ERROR"))</f>
        <v>5.7341480523483673E-2</v>
      </c>
      <c r="AB1085" s="93">
        <f>IF('Net zero activities &amp; levers'!$C$14="Off",('Activity data'!AU9*EF!$H22)*kgtoGg,IF('Net zero activities &amp; levers'!$C$14="On",('Net zero Activity data'!AU9*EF!$H22)*kgtoGg,"ERROR"))</f>
        <v>5.7943327026670585E-2</v>
      </c>
      <c r="AC1085" s="93">
        <f>IF('Net zero activities &amp; levers'!$C$14="Off",('Activity data'!AV9*EF!$H22)*kgtoGg,IF('Net zero activities &amp; levers'!$C$14="On",('Net zero Activity data'!AV9*EF!$H22)*kgtoGg,"ERROR"))</f>
        <v>5.8508009493374417E-2</v>
      </c>
      <c r="AD1085" s="93">
        <f>IF('Net zero activities &amp; levers'!$C$14="Off",('Activity data'!AW9*EF!$H22)*kgtoGg,IF('Net zero activities &amp; levers'!$C$14="On",('Net zero Activity data'!AW9*EF!$H22)*kgtoGg,"ERROR"))</f>
        <v>5.8869240234563143E-2</v>
      </c>
      <c r="AE1085" s="93">
        <f>IF('Net zero activities &amp; levers'!$C$14="Off",('Activity data'!AX9*EF!$H22)*kgtoGg,IF('Net zero activities &amp; levers'!$C$14="On",('Net zero Activity data'!AX9*EF!$H22)*kgtoGg,"ERROR"))</f>
        <v>5.9281468848268432E-2</v>
      </c>
      <c r="AF1085" s="93">
        <f>IF('Net zero activities &amp; levers'!$C$14="Off",('Activity data'!AY9*EF!$H22)*kgtoGg,IF('Net zero activities &amp; levers'!$C$14="On",('Net zero Activity data'!AY9*EF!$H22)*kgtoGg,"ERROR"))</f>
        <v>5.9739115140733788E-2</v>
      </c>
      <c r="AG1085" s="93">
        <f>IF('Net zero activities &amp; levers'!$C$14="Off",('Activity data'!AZ9*EF!$H22)*kgtoGg,IF('Net zero activities &amp; levers'!$C$14="On",('Net zero Activity data'!AZ9*EF!$H22)*kgtoGg,"ERROR"))</f>
        <v>6.0423087620626544E-2</v>
      </c>
      <c r="AH1085" s="93">
        <f>IF('Net zero activities &amp; levers'!$C$14="Off",('Activity data'!BA9*EF!$H22)*kgtoGg,IF('Net zero activities &amp; levers'!$C$14="On",('Net zero Activity data'!BA9*EF!$H22)*kgtoGg,"ERROR"))</f>
        <v>6.0903292740514849E-2</v>
      </c>
      <c r="AI1085" s="93">
        <f>IF('Net zero activities &amp; levers'!$C$14="Off",('Activity data'!BB9*EF!$H22)*kgtoGg,IF('Net zero activities &amp; levers'!$C$14="On",('Net zero Activity data'!BB9*EF!$H22)*kgtoGg,"ERROR"))</f>
        <v>6.1460747940412383E-2</v>
      </c>
      <c r="AJ1085" s="93">
        <f>IF('Net zero activities &amp; levers'!$C$14="Off",('Activity data'!BC9*EF!$H22)*kgtoGg,IF('Net zero activities &amp; levers'!$C$14="On",('Net zero Activity data'!BC9*EF!$H22)*kgtoGg,"ERROR"))</f>
        <v>6.2139270481250258E-2</v>
      </c>
      <c r="AK1085" s="93">
        <f>IF('Net zero activities &amp; levers'!$C$14="Off",('Activity data'!BD9*EF!$H22)*kgtoGg,IF('Net zero activities &amp; levers'!$C$14="On",('Net zero Activity data'!BD9*EF!$H22)*kgtoGg,"ERROR"))</f>
        <v>6.2596192271515999E-2</v>
      </c>
      <c r="AL1085" s="93">
        <f>IF('Net zero activities &amp; levers'!$C$14="Off",('Activity data'!BE9*EF!$H22)*kgtoGg,IF('Net zero activities &amp; levers'!$C$14="On",('Net zero Activity data'!BE9*EF!$H22)*kgtoGg,"ERROR"))</f>
        <v>6.3011828142651272E-2</v>
      </c>
      <c r="AM1085" s="93">
        <f>IF('Net zero activities &amp; levers'!$C$14="Off",('Activity data'!BF9*EF!$H22)*kgtoGg,IF('Net zero activities &amp; levers'!$C$14="On",('Net zero Activity data'!BF9*EF!$H22)*kgtoGg,"ERROR"))</f>
        <v>6.3357035839643805E-2</v>
      </c>
      <c r="AN1085" s="93">
        <f>IF('Net zero activities &amp; levers'!$C$14="Off",('Activity data'!BG9*EF!$H22)*kgtoGg,IF('Net zero activities &amp; levers'!$C$14="On",('Net zero Activity data'!BG9*EF!$H22)*kgtoGg,"ERROR"))</f>
        <v>6.4134181892088374E-2</v>
      </c>
      <c r="AO1085" s="93">
        <f>IF('Net zero activities &amp; levers'!$C$14="Off",('Activity data'!BH9*EF!$H22)*kgtoGg,IF('Net zero activities &amp; levers'!$C$14="On",('Net zero Activity data'!BH9*EF!$H22)*kgtoGg,"ERROR"))</f>
        <v>6.4716729820563326E-2</v>
      </c>
      <c r="AP1085" s="93">
        <f>IF('Net zero activities &amp; levers'!$C$14="Off",('Activity data'!BI9*EF!$H22)*kgtoGg,IF('Net zero activities &amp; levers'!$C$14="On",('Net zero Activity data'!BI9*EF!$H22)*kgtoGg,"ERROR"))</f>
        <v>6.5259416644133331E-2</v>
      </c>
      <c r="AQ1085" s="93">
        <f>IF('Net zero activities &amp; levers'!$C$14="Off",('Activity data'!BJ9*EF!$H22)*kgtoGg,IF('Net zero activities &amp; levers'!$C$14="On",('Net zero Activity data'!BJ9*EF!$H22)*kgtoGg,"ERROR"))</f>
        <v>6.5797155374251307E-2</v>
      </c>
      <c r="AR1085" s="93">
        <f>IF('Net zero activities &amp; levers'!$C$14="Off",('Activity data'!BK9*EF!$H22)*kgtoGg,IF('Net zero activities &amp; levers'!$C$14="On",('Net zero Activity data'!BK9*EF!$H22)*kgtoGg,"ERROR"))</f>
        <v>6.6337329525151464E-2</v>
      </c>
      <c r="AS1085" s="93">
        <f>IF('Net zero activities &amp; levers'!$C$14="Off",('Activity data'!BL9*EF!$H22)*kgtoGg,IF('Net zero activities &amp; levers'!$C$14="On",('Net zero Activity data'!BL9*EF!$H22)*kgtoGg,"ERROR"))</f>
        <v>6.684607599657999E-2</v>
      </c>
      <c r="AT1085" s="93">
        <f>IF('Net zero activities &amp; levers'!$C$14="Off",('Activity data'!BM9*EF!$H22)*kgtoGg,IF('Net zero activities &amp; levers'!$C$14="On",('Net zero Activity data'!BM9*EF!$H22)*kgtoGg,"ERROR"))</f>
        <v>6.5646140039799211E-2</v>
      </c>
      <c r="AU1085" s="93">
        <f>IF('Net zero activities &amp; levers'!$C$14="Off",('Activity data'!BN9*EF!$H22)*kgtoGg,IF('Net zero activities &amp; levers'!$C$14="On",('Net zero Activity data'!BN9*EF!$H22)*kgtoGg,"ERROR"))</f>
        <v>6.412377721329128E-2</v>
      </c>
      <c r="AV1085" s="93">
        <f>IF('Net zero activities &amp; levers'!$C$14="Off",('Activity data'!BO9*EF!$H22)*kgtoGg,IF('Net zero activities &amp; levers'!$C$14="On",('Net zero Activity data'!BO9*EF!$H22)*kgtoGg,"ERROR"))</f>
        <v>6.2600991986096338E-2</v>
      </c>
      <c r="AW1085" s="93">
        <f>IF('Net zero activities &amp; levers'!$C$14="Off",('Activity data'!BP9*EF!$H22)*kgtoGg,IF('Net zero activities &amp; levers'!$C$14="On",('Net zero Activity data'!BP9*EF!$H22)*kgtoGg,"ERROR"))</f>
        <v>6.0959144783102562E-2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0.48695387967725967</v>
      </c>
      <c r="M1086" s="93">
        <f>IF('Net zero activities &amp; levers'!$C$14="Off",('Activity data'!AF10*EF!$H23)*kgtoGg,IF('Net zero activities &amp; levers'!$C$14="On",('Net zero Activity data'!AF10*EF!$H23)*kgtoGg,"ERROR"))</f>
        <v>0.50580611066616821</v>
      </c>
      <c r="N1086" s="93">
        <f>IF('Net zero activities &amp; levers'!$C$14="Off",('Activity data'!AG10*EF!$H23)*kgtoGg,IF('Net zero activities &amp; levers'!$C$14="On",('Net zero Activity data'!AG10*EF!$H23)*kgtoGg,"ERROR"))</f>
        <v>0.51986569055899423</v>
      </c>
      <c r="O1086" s="93">
        <f>IF('Net zero activities &amp; levers'!$C$14="Off",('Activity data'!AH10*EF!$H23)*kgtoGg,IF('Net zero activities &amp; levers'!$C$14="On",('Net zero Activity data'!AH10*EF!$H23)*kgtoGg,"ERROR"))</f>
        <v>0.53070826286138573</v>
      </c>
      <c r="P1086" s="93">
        <f>IF('Net zero activities &amp; levers'!$C$14="Off",('Activity data'!AI10*EF!$H23)*kgtoGg,IF('Net zero activities &amp; levers'!$C$14="On",('Net zero Activity data'!AI10*EF!$H23)*kgtoGg,"ERROR"))</f>
        <v>0.53817886796858139</v>
      </c>
      <c r="Q1086" s="93">
        <f>IF('Net zero activities &amp; levers'!$C$14="Off",('Activity data'!AJ10*EF!$H23)*kgtoGg,IF('Net zero activities &amp; levers'!$C$14="On",('Net zero Activity data'!AJ10*EF!$H23)*kgtoGg,"ERROR"))</f>
        <v>0.54837935702304763</v>
      </c>
      <c r="R1086" s="93">
        <f>IF('Net zero activities &amp; levers'!$C$14="Off",('Activity data'!AK10*EF!$H23)*kgtoGg,IF('Net zero activities &amp; levers'!$C$14="On",('Net zero Activity data'!AK10*EF!$H23)*kgtoGg,"ERROR"))</f>
        <v>0.5590724478102268</v>
      </c>
      <c r="S1086" s="93">
        <f>IF('Net zero activities &amp; levers'!$C$14="Off",('Activity data'!AL10*EF!$H23)*kgtoGg,IF('Net zero activities &amp; levers'!$C$14="On",('Net zero Activity data'!AL10*EF!$H23)*kgtoGg,"ERROR"))</f>
        <v>0.51169796682687108</v>
      </c>
      <c r="T1086" s="93">
        <f>IF('Net zero activities &amp; levers'!$C$14="Off",('Activity data'!AM10*EF!$H23)*kgtoGg,IF('Net zero activities &amp; levers'!$C$14="On",('Net zero Activity data'!AM10*EF!$H23)*kgtoGg,"ERROR"))</f>
        <v>0.5325379888835422</v>
      </c>
      <c r="U1086" s="93">
        <f>IF('Net zero activities &amp; levers'!$C$14="Off",('Activity data'!AN10*EF!$H23)*kgtoGg,IF('Net zero activities &amp; levers'!$C$14="On",('Net zero Activity data'!AN10*EF!$H23)*kgtoGg,"ERROR"))</f>
        <v>0.54635641265898882</v>
      </c>
      <c r="V1086" s="93">
        <f>IF('Net zero activities &amp; levers'!$C$14="Off",('Activity data'!AO10*EF!$H23)*kgtoGg,IF('Net zero activities &amp; levers'!$C$14="On",('Net zero Activity data'!AO10*EF!$H23)*kgtoGg,"ERROR"))</f>
        <v>0.55845406828956323</v>
      </c>
      <c r="W1086" s="93">
        <f>IF('Net zero activities &amp; levers'!$C$14="Off",('Activity data'!AP10*EF!$H23)*kgtoGg,IF('Net zero activities &amp; levers'!$C$14="On",('Net zero Activity data'!AP10*EF!$H23)*kgtoGg,"ERROR"))</f>
        <v>0.57204449891076126</v>
      </c>
      <c r="X1086" s="93">
        <f>IF('Net zero activities &amp; levers'!$C$14="Off",('Activity data'!AQ10*EF!$H23)*kgtoGg,IF('Net zero activities &amp; levers'!$C$14="On",('Net zero Activity data'!AQ10*EF!$H23)*kgtoGg,"ERROR"))</f>
        <v>0.58777208809358217</v>
      </c>
      <c r="Y1086" s="93">
        <f>IF('Net zero activities &amp; levers'!$C$14="Off",('Activity data'!AR10*EF!$H23)*kgtoGg,IF('Net zero activities &amp; levers'!$C$14="On",('Net zero Activity data'!AR10*EF!$H23)*kgtoGg,"ERROR"))</f>
        <v>0.60460927816492771</v>
      </c>
      <c r="Z1086" s="93">
        <f>IF('Net zero activities &amp; levers'!$C$14="Off",('Activity data'!AS10*EF!$H23)*kgtoGg,IF('Net zero activities &amp; levers'!$C$14="On",('Net zero Activity data'!AS10*EF!$H23)*kgtoGg,"ERROR"))</f>
        <v>0.62334145248933948</v>
      </c>
      <c r="AA1086" s="93">
        <f>IF('Net zero activities &amp; levers'!$C$14="Off",('Activity data'!AT10*EF!$H23)*kgtoGg,IF('Net zero activities &amp; levers'!$C$14="On",('Net zero Activity data'!AT10*EF!$H23)*kgtoGg,"ERROR"))</f>
        <v>0.64342396041395933</v>
      </c>
      <c r="AB1086" s="93">
        <f>IF('Net zero activities &amp; levers'!$C$14="Off",('Activity data'!AU10*EF!$H23)*kgtoGg,IF('Net zero activities &amp; levers'!$C$14="On",('Net zero Activity data'!AU10*EF!$H23)*kgtoGg,"ERROR"))</f>
        <v>0.66455461770484803</v>
      </c>
      <c r="AC1086" s="93">
        <f>IF('Net zero activities &amp; levers'!$C$14="Off",('Activity data'!AV10*EF!$H23)*kgtoGg,IF('Net zero activities &amp; levers'!$C$14="On",('Net zero Activity data'!AV10*EF!$H23)*kgtoGg,"ERROR"))</f>
        <v>0.68575948234334294</v>
      </c>
      <c r="AD1086" s="93">
        <f>IF('Net zero activities &amp; levers'!$C$14="Off",('Activity data'!AW10*EF!$H23)*kgtoGg,IF('Net zero activities &amp; levers'!$C$14="On",('Net zero Activity data'!AW10*EF!$H23)*kgtoGg,"ERROR"))</f>
        <v>0.71287543837821099</v>
      </c>
      <c r="AE1086" s="93">
        <f>IF('Net zero activities &amp; levers'!$C$14="Off",('Activity data'!AX10*EF!$H23)*kgtoGg,IF('Net zero activities &amp; levers'!$C$14="On",('Net zero Activity data'!AX10*EF!$H23)*kgtoGg,"ERROR"))</f>
        <v>0.7417193725046457</v>
      </c>
      <c r="AF1086" s="93">
        <f>IF('Net zero activities &amp; levers'!$C$14="Off",('Activity data'!AY10*EF!$H23)*kgtoGg,IF('Net zero activities &amp; levers'!$C$14="On",('Net zero Activity data'!AY10*EF!$H23)*kgtoGg,"ERROR"))</f>
        <v>0.77234362236743315</v>
      </c>
      <c r="AG1086" s="93">
        <f>IF('Net zero activities &amp; levers'!$C$14="Off",('Activity data'!AZ10*EF!$H23)*kgtoGg,IF('Net zero activities &amp; levers'!$C$14="On",('Net zero Activity data'!AZ10*EF!$H23)*kgtoGg,"ERROR"))</f>
        <v>0.80729135132689867</v>
      </c>
      <c r="AH1086" s="93">
        <f>IF('Net zero activities &amp; levers'!$C$14="Off",('Activity data'!BA10*EF!$H23)*kgtoGg,IF('Net zero activities &amp; levers'!$C$14="On",('Net zero Activity data'!BA10*EF!$H23)*kgtoGg,"ERROR"))</f>
        <v>0.84100198525996428</v>
      </c>
      <c r="AI1086" s="93">
        <f>IF('Net zero activities &amp; levers'!$C$14="Off",('Activity data'!BB10*EF!$H23)*kgtoGg,IF('Net zero activities &amp; levers'!$C$14="On",('Net zero Activity data'!BB10*EF!$H23)*kgtoGg,"ERROR"))</f>
        <v>0.87729357775588912</v>
      </c>
      <c r="AJ1086" s="93">
        <f>IF('Net zero activities &amp; levers'!$C$14="Off",('Activity data'!BC10*EF!$H23)*kgtoGg,IF('Net zero activities &amp; levers'!$C$14="On",('Net zero Activity data'!BC10*EF!$H23)*kgtoGg,"ERROR"))</f>
        <v>0.91701174068829661</v>
      </c>
      <c r="AK1086" s="93">
        <f>IF('Net zero activities &amp; levers'!$C$14="Off",('Activity data'!BD10*EF!$H23)*kgtoGg,IF('Net zero activities &amp; levers'!$C$14="On",('Net zero Activity data'!BD10*EF!$H23)*kgtoGg,"ERROR"))</f>
        <v>0.95520794324489366</v>
      </c>
      <c r="AL1086" s="93">
        <f>IF('Net zero activities &amp; levers'!$C$14="Off",('Activity data'!BE10*EF!$H23)*kgtoGg,IF('Net zero activities &amp; levers'!$C$14="On",('Net zero Activity data'!BE10*EF!$H23)*kgtoGg,"ERROR"))</f>
        <v>0.99449350898331523</v>
      </c>
      <c r="AM1086" s="93">
        <f>IF('Net zero activities &amp; levers'!$C$14="Off",('Activity data'!BF10*EF!$H23)*kgtoGg,IF('Net zero activities &amp; levers'!$C$14="On",('Net zero Activity data'!BF10*EF!$H23)*kgtoGg,"ERROR"))</f>
        <v>1.0344329037460425</v>
      </c>
      <c r="AN1086" s="93">
        <f>IF('Net zero activities &amp; levers'!$C$14="Off",('Activity data'!BG10*EF!$H23)*kgtoGg,IF('Net zero activities &amp; levers'!$C$14="On",('Net zero Activity data'!BG10*EF!$H23)*kgtoGg,"ERROR"))</f>
        <v>1.0766661756255453</v>
      </c>
      <c r="AO1086" s="93">
        <f>IF('Net zero activities &amp; levers'!$C$14="Off",('Activity data'!BH10*EF!$H23)*kgtoGg,IF('Net zero activities &amp; levers'!$C$14="On",('Net zero Activity data'!BH10*EF!$H23)*kgtoGg,"ERROR"))</f>
        <v>1.1172061166332292</v>
      </c>
      <c r="AP1086" s="93">
        <f>IF('Net zero activities &amp; levers'!$C$14="Off",('Activity data'!BI10*EF!$H23)*kgtoGg,IF('Net zero activities &amp; levers'!$C$14="On",('Net zero Activity data'!BI10*EF!$H23)*kgtoGg,"ERROR"))</f>
        <v>1.1585952153643599</v>
      </c>
      <c r="AQ1086" s="93">
        <f>IF('Net zero activities &amp; levers'!$C$14="Off",('Activity data'!BJ10*EF!$H23)*kgtoGg,IF('Net zero activities &amp; levers'!$C$14="On",('Net zero Activity data'!BJ10*EF!$H23)*kgtoGg,"ERROR"))</f>
        <v>1.201487975498347</v>
      </c>
      <c r="AR1086" s="93">
        <f>IF('Net zero activities &amp; levers'!$C$14="Off",('Activity data'!BK10*EF!$H23)*kgtoGg,IF('Net zero activities &amp; levers'!$C$14="On",('Net zero Activity data'!BK10*EF!$H23)*kgtoGg,"ERROR"))</f>
        <v>1.2460958696613949</v>
      </c>
      <c r="AS1086" s="93">
        <f>IF('Net zero activities &amp; levers'!$C$14="Off",('Activity data'!BL10*EF!$H23)*kgtoGg,IF('Net zero activities &amp; levers'!$C$14="On",('Net zero Activity data'!BL10*EF!$H23)*kgtoGg,"ERROR"))</f>
        <v>1.2918539906518716</v>
      </c>
      <c r="AT1086" s="93">
        <f>IF('Net zero activities &amp; levers'!$C$14="Off",('Activity data'!BM10*EF!$H23)*kgtoGg,IF('Net zero activities &amp; levers'!$C$14="On",('Net zero Activity data'!BM10*EF!$H23)*kgtoGg,"ERROR"))</f>
        <v>1.3054468368208498</v>
      </c>
      <c r="AU1086" s="93">
        <f>IF('Net zero activities &amp; levers'!$C$14="Off",('Activity data'!BN10*EF!$H23)*kgtoGg,IF('Net zero activities &amp; levers'!$C$14="On",('Net zero Activity data'!BN10*EF!$H23)*kgtoGg,"ERROR"))</f>
        <v>1.3123681290561504</v>
      </c>
      <c r="AV1086" s="93">
        <f>IF('Net zero activities &amp; levers'!$C$14="Off",('Activity data'!BO10*EF!$H23)*kgtoGg,IF('Net zero activities &amp; levers'!$C$14="On",('Net zero Activity data'!BO10*EF!$H23)*kgtoGg,"ERROR"))</f>
        <v>1.3188161369223268</v>
      </c>
      <c r="AW1086" s="93">
        <f>IF('Net zero activities &amp; levers'!$C$14="Off",('Activity data'!BP10*EF!$H23)*kgtoGg,IF('Net zero activities &amp; levers'!$C$14="On",('Net zero Activity data'!BP10*EF!$H23)*kgtoGg,"ERROR"))</f>
        <v>1.3221908604573658</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3.677952184356148E-2</v>
      </c>
      <c r="T1087" s="93">
        <f>IF('Net zero activities &amp; levers'!$C$14="Off",('Activity data'!AM11*EF!$H24)*kgtoGg,IF('Net zero activities &amp; levers'!$C$14="On",('Net zero Activity data'!AM11*EF!$H24)*kgtoGg,"ERROR"))</f>
        <v>3.6834860219034628E-2</v>
      </c>
      <c r="U1087" s="93">
        <f>IF('Net zero activities &amp; levers'!$C$14="Off",('Activity data'!AN11*EF!$H24)*kgtoGg,IF('Net zero activities &amp; levers'!$C$14="On",('Net zero Activity data'!AN11*EF!$H24)*kgtoGg,"ERROR"))</f>
        <v>3.6896376631612285E-2</v>
      </c>
      <c r="V1087" s="93">
        <f>IF('Net zero activities &amp; levers'!$C$14="Off",('Activity data'!AO11*EF!$H24)*kgtoGg,IF('Net zero activities &amp; levers'!$C$14="On",('Net zero Activity data'!AO11*EF!$H24)*kgtoGg,"ERROR"))</f>
        <v>3.6965707972549396E-2</v>
      </c>
      <c r="W1087" s="93">
        <f>IF('Net zero activities &amp; levers'!$C$14="Off",('Activity data'!AP11*EF!$H24)*kgtoGg,IF('Net zero activities &amp; levers'!$C$14="On",('Net zero Activity data'!AP11*EF!$H24)*kgtoGg,"ERROR"))</f>
        <v>3.7043658540968798E-2</v>
      </c>
      <c r="X1087" s="93">
        <f>IF('Net zero activities &amp; levers'!$C$14="Off",('Activity data'!AQ11*EF!$H24)*kgtoGg,IF('Net zero activities &amp; levers'!$C$14="On",('Net zero Activity data'!AQ11*EF!$H24)*kgtoGg,"ERROR"))</f>
        <v>3.7130040360762007E-2</v>
      </c>
      <c r="Y1087" s="93">
        <f>IF('Net zero activities &amp; levers'!$C$14="Off",('Activity data'!AR11*EF!$H24)*kgtoGg,IF('Net zero activities &amp; levers'!$C$14="On",('Net zero Activity data'!AR11*EF!$H24)*kgtoGg,"ERROR"))</f>
        <v>3.7183149704801598E-2</v>
      </c>
      <c r="Z1087" s="93">
        <f>IF('Net zero activities &amp; levers'!$C$14="Off",('Activity data'!AS11*EF!$H24)*kgtoGg,IF('Net zero activities &amp; levers'!$C$14="On",('Net zero Activity data'!AS11*EF!$H24)*kgtoGg,"ERROR"))</f>
        <v>3.7243398425268893E-2</v>
      </c>
      <c r="AA1087" s="93">
        <f>IF('Net zero activities &amp; levers'!$C$14="Off",('Activity data'!AT11*EF!$H24)*kgtoGg,IF('Net zero activities &amp; levers'!$C$14="On",('Net zero Activity data'!AT11*EF!$H24)*kgtoGg,"ERROR"))</f>
        <v>3.731024170777434E-2</v>
      </c>
      <c r="AB1087" s="93">
        <f>IF('Net zero activities &amp; levers'!$C$14="Off",('Activity data'!AU11*EF!$H24)*kgtoGg,IF('Net zero activities &amp; levers'!$C$14="On",('Net zero Activity data'!AU11*EF!$H24)*kgtoGg,"ERROR"))</f>
        <v>3.7383266626162065E-2</v>
      </c>
      <c r="AC1087" s="93">
        <f>IF('Net zero activities &amp; levers'!$C$14="Off",('Activity data'!AV11*EF!$H24)*kgtoGg,IF('Net zero activities &amp; levers'!$C$14="On",('Net zero Activity data'!AV11*EF!$H24)*kgtoGg,"ERROR"))</f>
        <v>3.7461839315427355E-2</v>
      </c>
      <c r="AD1087" s="93">
        <f>IF('Net zero activities &amp; levers'!$C$14="Off",('Activity data'!AW11*EF!$H24)*kgtoGg,IF('Net zero activities &amp; levers'!$C$14="On",('Net zero Activity data'!AW11*EF!$H24)*kgtoGg,"ERROR"))</f>
        <v>3.751421839603386E-2</v>
      </c>
      <c r="AE1087" s="93">
        <f>IF('Net zero activities &amp; levers'!$C$14="Off",('Activity data'!AX11*EF!$H24)*kgtoGg,IF('Net zero activities &amp; levers'!$C$14="On",('Net zero Activity data'!AX11*EF!$H24)*kgtoGg,"ERROR"))</f>
        <v>3.7571937103938628E-2</v>
      </c>
      <c r="AF1087" s="93">
        <f>IF('Net zero activities &amp; levers'!$C$14="Off",('Activity data'!AY11*EF!$H24)*kgtoGg,IF('Net zero activities &amp; levers'!$C$14="On",('Net zero Activity data'!AY11*EF!$H24)*kgtoGg,"ERROR"))</f>
        <v>3.7634795424894132E-2</v>
      </c>
      <c r="AG1087" s="93">
        <f>IF('Net zero activities &amp; levers'!$C$14="Off",('Activity data'!AZ11*EF!$H24)*kgtoGg,IF('Net zero activities &amp; levers'!$C$14="On",('Net zero Activity data'!AZ11*EF!$H24)*kgtoGg,"ERROR"))</f>
        <v>3.7703515641667906E-2</v>
      </c>
      <c r="AH1087" s="93">
        <f>IF('Net zero activities &amp; levers'!$C$14="Off",('Activity data'!BA11*EF!$H24)*kgtoGg,IF('Net zero activities &amp; levers'!$C$14="On",('Net zero Activity data'!BA11*EF!$H24)*kgtoGg,"ERROR"))</f>
        <v>3.7775887703186586E-2</v>
      </c>
      <c r="AI1087" s="93">
        <f>IF('Net zero activities &amp; levers'!$C$14="Off",('Activity data'!BB11*EF!$H24)*kgtoGg,IF('Net zero activities &amp; levers'!$C$14="On",('Net zero Activity data'!BB11*EF!$H24)*kgtoGg,"ERROR"))</f>
        <v>3.7821975285738392E-2</v>
      </c>
      <c r="AJ1087" s="93">
        <f>IF('Net zero activities &amp; levers'!$C$14="Off",('Activity data'!BC11*EF!$H24)*kgtoGg,IF('Net zero activities &amp; levers'!$C$14="On",('Net zero Activity data'!BC11*EF!$H24)*kgtoGg,"ERROR"))</f>
        <v>3.787282708585004E-2</v>
      </c>
      <c r="AK1087" s="93">
        <f>IF('Net zero activities &amp; levers'!$C$14="Off",('Activity data'!BD11*EF!$H24)*kgtoGg,IF('Net zero activities &amp; levers'!$C$14="On",('Net zero Activity data'!BD11*EF!$H24)*kgtoGg,"ERROR"))</f>
        <v>3.7926542543058335E-2</v>
      </c>
      <c r="AL1087" s="93">
        <f>IF('Net zero activities &amp; levers'!$C$14="Off",('Activity data'!BE11*EF!$H24)*kgtoGg,IF('Net zero activities &amp; levers'!$C$14="On",('Net zero Activity data'!BE11*EF!$H24)*kgtoGg,"ERROR"))</f>
        <v>3.7983917088643106E-2</v>
      </c>
      <c r="AM1087" s="93">
        <f>IF('Net zero activities &amp; levers'!$C$14="Off",('Activity data'!BF11*EF!$H24)*kgtoGg,IF('Net zero activities &amp; levers'!$C$14="On",('Net zero Activity data'!BF11*EF!$H24)*kgtoGg,"ERROR"))</f>
        <v>3.8044675703025055E-2</v>
      </c>
      <c r="AN1087" s="93">
        <f>IF('Net zero activities &amp; levers'!$C$14="Off",('Activity data'!BG11*EF!$H24)*kgtoGg,IF('Net zero activities &amp; levers'!$C$14="On",('Net zero Activity data'!BG11*EF!$H24)*kgtoGg,"ERROR"))</f>
        <v>3.808070756949597E-2</v>
      </c>
      <c r="AO1087" s="93">
        <f>IF('Net zero activities &amp; levers'!$C$14="Off",('Activity data'!BH11*EF!$H24)*kgtoGg,IF('Net zero activities &amp; levers'!$C$14="On",('Net zero Activity data'!BH11*EF!$H24)*kgtoGg,"ERROR"))</f>
        <v>3.8118944366269662E-2</v>
      </c>
      <c r="AP1087" s="93">
        <f>IF('Net zero activities &amp; levers'!$C$14="Off",('Activity data'!BI11*EF!$H24)*kgtoGg,IF('Net zero activities &amp; levers'!$C$14="On",('Net zero Activity data'!BI11*EF!$H24)*kgtoGg,"ERROR"))</f>
        <v>3.8160155502344681E-2</v>
      </c>
      <c r="AQ1087" s="93">
        <f>IF('Net zero activities &amp; levers'!$C$14="Off",('Activity data'!BJ11*EF!$H24)*kgtoGg,IF('Net zero activities &amp; levers'!$C$14="On",('Net zero Activity data'!BJ11*EF!$H24)*kgtoGg,"ERROR"))</f>
        <v>3.8204461659089209E-2</v>
      </c>
      <c r="AR1087" s="93">
        <f>IF('Net zero activities &amp; levers'!$C$14="Off",('Activity data'!BK11*EF!$H24)*kgtoGg,IF('Net zero activities &amp; levers'!$C$14="On",('Net zero Activity data'!BK11*EF!$H24)*kgtoGg,"ERROR"))</f>
        <v>3.8251836865412295E-2</v>
      </c>
      <c r="AS1087" s="93">
        <f>IF('Net zero activities &amp; levers'!$C$14="Off",('Activity data'!BL11*EF!$H24)*kgtoGg,IF('Net zero activities &amp; levers'!$C$14="On",('Net zero Activity data'!BL11*EF!$H24)*kgtoGg,"ERROR"))</f>
        <v>3.8272701128160079E-2</v>
      </c>
      <c r="AT1087" s="93">
        <f>IF('Net zero activities &amp; levers'!$C$14="Off",('Activity data'!BM11*EF!$H24)*kgtoGg,IF('Net zero activities &amp; levers'!$C$14="On",('Net zero Activity data'!BM11*EF!$H24)*kgtoGg,"ERROR"))</f>
        <v>3.82852404134746E-2</v>
      </c>
      <c r="AU1087" s="93">
        <f>IF('Net zero activities &amp; levers'!$C$14="Off",('Activity data'!BN11*EF!$H24)*kgtoGg,IF('Net zero activities &amp; levers'!$C$14="On",('Net zero Activity data'!BN11*EF!$H24)*kgtoGg,"ERROR"))</f>
        <v>3.8297878043177927E-2</v>
      </c>
      <c r="AV1087" s="93">
        <f>IF('Net zero activities &amp; levers'!$C$14="Off",('Activity data'!BO11*EF!$H24)*kgtoGg,IF('Net zero activities &amp; levers'!$C$14="On",('Net zero Activity data'!BO11*EF!$H24)*kgtoGg,"ERROR"))</f>
        <v>3.8312584557463551E-2</v>
      </c>
      <c r="AW1087" s="93">
        <f>IF('Net zero activities &amp; levers'!$C$14="Off",('Activity data'!BP11*EF!$H24)*kgtoGg,IF('Net zero activities &amp; levers'!$C$14="On",('Net zero Activity data'!BP11*EF!$H24)*kgtoGg,"ERROR"))</f>
        <v>3.8328460211067915E-2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4.2003967051393596E-3</v>
      </c>
      <c r="T1088" s="93">
        <f>IF('Net zero activities &amp; levers'!$C$14="Off",('Activity data'!AM12*EF!$H25)*kgtoGg,IF('Net zero activities &amp; levers'!$C$14="On",('Net zero Activity data'!AM12*EF!$H25)*kgtoGg,"ERROR"))</f>
        <v>4.2067166113902849E-3</v>
      </c>
      <c r="U1088" s="93">
        <f>IF('Net zero activities &amp; levers'!$C$14="Off",('Activity data'!AN12*EF!$H25)*kgtoGg,IF('Net zero activities &amp; levers'!$C$14="On",('Net zero Activity data'!AN12*EF!$H25)*kgtoGg,"ERROR"))</f>
        <v>4.2137420789263294E-3</v>
      </c>
      <c r="V1088" s="93">
        <f>IF('Net zero activities &amp; levers'!$C$14="Off",('Activity data'!AO12*EF!$H25)*kgtoGg,IF('Net zero activities &amp; levers'!$C$14="On",('Net zero Activity data'!AO12*EF!$H25)*kgtoGg,"ERROR"))</f>
        <v>4.2216600485310944E-3</v>
      </c>
      <c r="W1088" s="93">
        <f>IF('Net zero activities &amp; levers'!$C$14="Off",('Activity data'!AP12*EF!$H25)*kgtoGg,IF('Net zero activities &amp; levers'!$C$14="On",('Net zero Activity data'!AP12*EF!$H25)*kgtoGg,"ERROR"))</f>
        <v>4.2305623749981239E-3</v>
      </c>
      <c r="X1088" s="93">
        <f>IF('Net zero activities &amp; levers'!$C$14="Off",('Activity data'!AQ12*EF!$H25)*kgtoGg,IF('Net zero activities &amp; levers'!$C$14="On",('Net zero Activity data'!AQ12*EF!$H25)*kgtoGg,"ERROR"))</f>
        <v>4.2404275905598334E-3</v>
      </c>
      <c r="Y1088" s="93">
        <f>IF('Net zero activities &amp; levers'!$C$14="Off",('Activity data'!AR12*EF!$H25)*kgtoGg,IF('Net zero activities &amp; levers'!$C$14="On",('Net zero Activity data'!AR12*EF!$H25)*kgtoGg,"ERROR"))</f>
        <v>4.2464929307963074E-3</v>
      </c>
      <c r="Z1088" s="93">
        <f>IF('Net zero activities &amp; levers'!$C$14="Off",('Activity data'!AS12*EF!$H25)*kgtoGg,IF('Net zero activities &amp; levers'!$C$14="On",('Net zero Activity data'!AS12*EF!$H25)*kgtoGg,"ERROR"))</f>
        <v>4.2533736218508594E-3</v>
      </c>
      <c r="AA1088" s="93">
        <f>IF('Net zero activities &amp; levers'!$C$14="Off",('Activity data'!AT12*EF!$H25)*kgtoGg,IF('Net zero activities &amp; levers'!$C$14="On",('Net zero Activity data'!AT12*EF!$H25)*kgtoGg,"ERROR"))</f>
        <v>4.2610074433233293E-3</v>
      </c>
      <c r="AB1088" s="93">
        <f>IF('Net zero activities &amp; levers'!$C$14="Off",('Activity data'!AU12*EF!$H25)*kgtoGg,IF('Net zero activities &amp; levers'!$C$14="On",('Net zero Activity data'!AU12*EF!$H25)*kgtoGg,"ERROR"))</f>
        <v>4.2693472370784937E-3</v>
      </c>
      <c r="AC1088" s="93">
        <f>IF('Net zero activities &amp; levers'!$C$14="Off",('Activity data'!AV12*EF!$H25)*kgtoGg,IF('Net zero activities &amp; levers'!$C$14="On",('Net zero Activity data'!AV12*EF!$H25)*kgtoGg,"ERROR"))</f>
        <v>4.27832061271148E-3</v>
      </c>
      <c r="AD1088" s="93">
        <f>IF('Net zero activities &amp; levers'!$C$14="Off",('Activity data'!AW12*EF!$H25)*kgtoGg,IF('Net zero activities &amp; levers'!$C$14="On",('Net zero Activity data'!AW12*EF!$H25)*kgtoGg,"ERROR"))</f>
        <v>4.2843025533830731E-3</v>
      </c>
      <c r="AE1088" s="93">
        <f>IF('Net zero activities &amp; levers'!$C$14="Off",('Activity data'!AX12*EF!$H25)*kgtoGg,IF('Net zero activities &amp; levers'!$C$14="On",('Net zero Activity data'!AX12*EF!$H25)*kgtoGg,"ERROR"))</f>
        <v>4.2908943049436111E-3</v>
      </c>
      <c r="AF1088" s="93">
        <f>IF('Net zero activities &amp; levers'!$C$14="Off",('Activity data'!AY12*EF!$H25)*kgtoGg,IF('Net zero activities &amp; levers'!$C$14="On",('Net zero Activity data'!AY12*EF!$H25)*kgtoGg,"ERROR"))</f>
        <v>4.2980730248126479E-3</v>
      </c>
      <c r="AG1088" s="93">
        <f>IF('Net zero activities &amp; levers'!$C$14="Off",('Activity data'!AZ12*EF!$H25)*kgtoGg,IF('Net zero activities &amp; levers'!$C$14="On",('Net zero Activity data'!AZ12*EF!$H25)*kgtoGg,"ERROR"))</f>
        <v>4.305921201125021E-3</v>
      </c>
      <c r="AH1088" s="93">
        <f>IF('Net zero activities &amp; levers'!$C$14="Off",('Activity data'!BA12*EF!$H25)*kgtoGg,IF('Net zero activities &amp; levers'!$C$14="On",('Net zero Activity data'!BA12*EF!$H25)*kgtoGg,"ERROR"))</f>
        <v>4.3141864355138804E-3</v>
      </c>
      <c r="AI1088" s="93">
        <f>IF('Net zero activities &amp; levers'!$C$14="Off",('Activity data'!BB12*EF!$H25)*kgtoGg,IF('Net zero activities &amp; levers'!$C$14="On",('Net zero Activity data'!BB12*EF!$H25)*kgtoGg,"ERROR"))</f>
        <v>4.3194498571190289E-3</v>
      </c>
      <c r="AJ1088" s="93">
        <f>IF('Net zero activities &amp; levers'!$C$14="Off",('Activity data'!BC12*EF!$H25)*kgtoGg,IF('Net zero activities &amp; levers'!$C$14="On",('Net zero Activity data'!BC12*EF!$H25)*kgtoGg,"ERROR"))</f>
        <v>4.3252573750782869E-3</v>
      </c>
      <c r="AK1088" s="93">
        <f>IF('Net zero activities &amp; levers'!$C$14="Off",('Activity data'!BD12*EF!$H25)*kgtoGg,IF('Net zero activities &amp; levers'!$C$14="On",('Net zero Activity data'!BD12*EF!$H25)*kgtoGg,"ERROR"))</f>
        <v>4.3313919363276799E-3</v>
      </c>
      <c r="AL1088" s="93">
        <f>IF('Net zero activities &amp; levers'!$C$14="Off",('Activity data'!BE12*EF!$H25)*kgtoGg,IF('Net zero activities &amp; levers'!$C$14="On",('Net zero Activity data'!BE12*EF!$H25)*kgtoGg,"ERROR"))</f>
        <v>4.337944382910814E-3</v>
      </c>
      <c r="AM1088" s="93">
        <f>IF('Net zero activities &amp; levers'!$C$14="Off",('Activity data'!BF12*EF!$H25)*kgtoGg,IF('Net zero activities &amp; levers'!$C$14="On",('Net zero Activity data'!BF12*EF!$H25)*kgtoGg,"ERROR"))</f>
        <v>4.3448833062808435E-3</v>
      </c>
      <c r="AN1088" s="93">
        <f>IF('Net zero activities &amp; levers'!$C$14="Off",('Activity data'!BG12*EF!$H25)*kgtoGg,IF('Net zero activities &amp; levers'!$C$14="On",('Net zero Activity data'!BG12*EF!$H25)*kgtoGg,"ERROR"))</f>
        <v>4.3489983171787058E-3</v>
      </c>
      <c r="AO1088" s="93">
        <f>IF('Net zero activities &amp; levers'!$C$14="Off",('Activity data'!BH12*EF!$H25)*kgtoGg,IF('Net zero activities &amp; levers'!$C$14="On",('Net zero Activity data'!BH12*EF!$H25)*kgtoGg,"ERROR"))</f>
        <v>4.3533651416270075E-3</v>
      </c>
      <c r="AP1088" s="93">
        <f>IF('Net zero activities &amp; levers'!$C$14="Off",('Activity data'!BI12*EF!$H25)*kgtoGg,IF('Net zero activities &amp; levers'!$C$14="On",('Net zero Activity data'!BI12*EF!$H25)*kgtoGg,"ERROR"))</f>
        <v>4.3580716498007903E-3</v>
      </c>
      <c r="AQ1088" s="93">
        <f>IF('Net zero activities &amp; levers'!$C$14="Off",('Activity data'!BJ12*EF!$H25)*kgtoGg,IF('Net zero activities &amp; levers'!$C$14="On",('Net zero Activity data'!BJ12*EF!$H25)*kgtoGg,"ERROR"))</f>
        <v>4.3631316240875326E-3</v>
      </c>
      <c r="AR1088" s="93">
        <f>IF('Net zero activities &amp; levers'!$C$14="Off",('Activity data'!BK12*EF!$H25)*kgtoGg,IF('Net zero activities &amp; levers'!$C$14="On",('Net zero Activity data'!BK12*EF!$H25)*kgtoGg,"ERROR"))</f>
        <v>4.3685420984648574E-3</v>
      </c>
      <c r="AS1088" s="93">
        <f>IF('Net zero activities &amp; levers'!$C$14="Off",('Activity data'!BL12*EF!$H25)*kgtoGg,IF('Net zero activities &amp; levers'!$C$14="On",('Net zero Activity data'!BL12*EF!$H25)*kgtoGg,"ERROR"))</f>
        <v>4.3709248967207367E-3</v>
      </c>
      <c r="AT1088" s="93">
        <f>IF('Net zero activities &amp; levers'!$C$14="Off",('Activity data'!BM12*EF!$H25)*kgtoGg,IF('Net zero activities &amp; levers'!$C$14="On",('Net zero Activity data'!BM12*EF!$H25)*kgtoGg,"ERROR"))</f>
        <v>4.372356942872504E-3</v>
      </c>
      <c r="AU1088" s="93">
        <f>IF('Net zero activities &amp; levers'!$C$14="Off",('Activity data'!BN12*EF!$H25)*kgtoGg,IF('Net zero activities &amp; levers'!$C$14="On",('Net zero Activity data'!BN12*EF!$H25)*kgtoGg,"ERROR"))</f>
        <v>4.3738002204222349E-3</v>
      </c>
      <c r="AV1088" s="93">
        <f>IF('Net zero activities &amp; levers'!$C$14="Off",('Activity data'!BO12*EF!$H25)*kgtoGg,IF('Net zero activities &amp; levers'!$C$14="On",('Net zero Activity data'!BO12*EF!$H25)*kgtoGg,"ERROR"))</f>
        <v>4.3754797744526581E-3</v>
      </c>
      <c r="AW1088" s="93">
        <f>IF('Net zero activities &amp; levers'!$C$14="Off",('Activity data'!BP12*EF!$H25)*kgtoGg,IF('Net zero activities &amp; levers'!$C$14="On",('Net zero Activity data'!BP12*EF!$H25)*kgtoGg,"ERROR"))</f>
        <v>4.3772928497660176E-3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1.5789672763163298E-2</v>
      </c>
      <c r="L1089" s="93">
        <f>IF('Net zero activities &amp; levers'!$C$14="Off",('Activity data'!AE13*EF!$H26)*kgtoGg,IF('Net zero activities &amp; levers'!$C$14="On",('Net zero Activity data'!AE13*EF!$H26)*kgtoGg,"ERROR"))</f>
        <v>1.5830718290757023E-2</v>
      </c>
      <c r="M1089" s="93">
        <f>IF('Net zero activities &amp; levers'!$C$14="Off",('Activity data'!AF13*EF!$H26)*kgtoGg,IF('Net zero activities &amp; levers'!$C$14="On",('Net zero Activity data'!AF13*EF!$H26)*kgtoGg,"ERROR"))</f>
        <v>1.5887339145574744E-2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1.6434281727692551E-2</v>
      </c>
      <c r="T1089" s="93">
        <f>IF('Net zero activities &amp; levers'!$C$14="Off",('Activity data'!AM13*EF!$H26)*kgtoGg,IF('Net zero activities &amp; levers'!$C$14="On",('Net zero Activity data'!AM13*EF!$H26)*kgtoGg,"ERROR"))</f>
        <v>1.6481585234032672E-2</v>
      </c>
      <c r="U1089" s="93">
        <f>IF('Net zero activities &amp; levers'!$C$14="Off",('Activity data'!AN13*EF!$H26)*kgtoGg,IF('Net zero activities &amp; levers'!$C$14="On",('Net zero Activity data'!AN13*EF!$H26)*kgtoGg,"ERROR"))</f>
        <v>1.6531710133039321E-2</v>
      </c>
      <c r="V1089" s="93">
        <f>IF('Net zero activities &amp; levers'!$C$14="Off",('Activity data'!AO13*EF!$H26)*kgtoGg,IF('Net zero activities &amp; levers'!$C$14="On",('Net zero Activity data'!AO13*EF!$H26)*kgtoGg,"ERROR"))</f>
        <v>1.6585844105609673E-2</v>
      </c>
      <c r="W1089" s="93">
        <f>IF('Net zero activities &amp; levers'!$C$14="Off",('Activity data'!AP13*EF!$H26)*kgtoGg,IF('Net zero activities &amp; levers'!$C$14="On",('Net zero Activity data'!AP13*EF!$H26)*kgtoGg,"ERROR"))</f>
        <v>1.664459232380602E-2</v>
      </c>
      <c r="X1089" s="93">
        <f>IF('Net zero activities &amp; levers'!$C$14="Off",('Activity data'!AQ13*EF!$H26)*kgtoGg,IF('Net zero activities &amp; levers'!$C$14="On",('Net zero Activity data'!AQ13*EF!$H26)*kgtoGg,"ERROR"))</f>
        <v>1.6707879561632135E-2</v>
      </c>
      <c r="Y1089" s="93">
        <f>IF('Net zero activities &amp; levers'!$C$14="Off",('Activity data'!AR13*EF!$H26)*kgtoGg,IF('Net zero activities &amp; levers'!$C$14="On",('Net zero Activity data'!AR13*EF!$H26)*kgtoGg,"ERROR"))</f>
        <v>1.6747848756939958E-2</v>
      </c>
      <c r="Z1089" s="93">
        <f>IF('Net zero activities &amp; levers'!$C$14="Off",('Activity data'!AS13*EF!$H26)*kgtoGg,IF('Net zero activities &amp; levers'!$C$14="On",('Net zero Activity data'!AS13*EF!$H26)*kgtoGg,"ERROR"))</f>
        <v>1.6791699804759995E-2</v>
      </c>
      <c r="AA1089" s="93">
        <f>IF('Net zero activities &amp; levers'!$C$14="Off",('Activity data'!AT13*EF!$H26)*kgtoGg,IF('Net zero activities &amp; levers'!$C$14="On",('Net zero Activity data'!AT13*EF!$H26)*kgtoGg,"ERROR"))</f>
        <v>1.6839101664608638E-2</v>
      </c>
      <c r="AB1089" s="93">
        <f>IF('Net zero activities &amp; levers'!$C$14="Off",('Activity data'!AU13*EF!$H26)*kgtoGg,IF('Net zero activities &amp; levers'!$C$14="On",('Net zero Activity data'!AU13*EF!$H26)*kgtoGg,"ERROR"))</f>
        <v>1.6889809022184919E-2</v>
      </c>
      <c r="AC1089" s="93">
        <f>IF('Net zero activities &amp; levers'!$C$14="Off",('Activity data'!AV13*EF!$H26)*kgtoGg,IF('Net zero activities &amp; levers'!$C$14="On",('Net zero Activity data'!AV13*EF!$H26)*kgtoGg,"ERROR"))</f>
        <v>1.6943427901942632E-2</v>
      </c>
      <c r="AD1089" s="93">
        <f>IF('Net zero activities &amp; levers'!$C$14="Off",('Activity data'!AW13*EF!$H26)*kgtoGg,IF('Net zero activities &amp; levers'!$C$14="On",('Net zero Activity data'!AW13*EF!$H26)*kgtoGg,"ERROR"))</f>
        <v>1.697897580778833E-2</v>
      </c>
      <c r="AE1089" s="93">
        <f>IF('Net zero activities &amp; levers'!$C$14="Off",('Activity data'!AX13*EF!$H26)*kgtoGg,IF('Net zero activities &amp; levers'!$C$14="On",('Net zero Activity data'!AX13*EF!$H26)*kgtoGg,"ERROR"))</f>
        <v>1.701742994277386E-2</v>
      </c>
      <c r="AF1089" s="93">
        <f>IF('Net zero activities &amp; levers'!$C$14="Off",('Activity data'!AY13*EF!$H26)*kgtoGg,IF('Net zero activities &amp; levers'!$C$14="On",('Net zero Activity data'!AY13*EF!$H26)*kgtoGg,"ERROR"))</f>
        <v>1.7058675301274421E-2</v>
      </c>
      <c r="AG1089" s="93">
        <f>IF('Net zero activities &amp; levers'!$C$14="Off",('Activity data'!AZ13*EF!$H26)*kgtoGg,IF('Net zero activities &amp; levers'!$C$14="On",('Net zero Activity data'!AZ13*EF!$H26)*kgtoGg,"ERROR"))</f>
        <v>1.7103202112831298E-2</v>
      </c>
      <c r="AH1089" s="93">
        <f>IF('Net zero activities &amp; levers'!$C$14="Off",('Activity data'!BA13*EF!$H26)*kgtoGg,IF('Net zero activities &amp; levers'!$C$14="On",('Net zero Activity data'!BA13*EF!$H26)*kgtoGg,"ERROR"))</f>
        <v>1.714956928422922E-2</v>
      </c>
      <c r="AI1089" s="93">
        <f>IF('Net zero activities &amp; levers'!$C$14="Off",('Activity data'!BB13*EF!$H26)*kgtoGg,IF('Net zero activities &amp; levers'!$C$14="On",('Net zero Activity data'!BB13*EF!$H26)*kgtoGg,"ERROR"))</f>
        <v>1.7178174333957786E-2</v>
      </c>
      <c r="AJ1089" s="93">
        <f>IF('Net zero activities &amp; levers'!$C$14="Off",('Activity data'!BC13*EF!$H26)*kgtoGg,IF('Net zero activities &amp; levers'!$C$14="On",('Net zero Activity data'!BC13*EF!$H26)*kgtoGg,"ERROR"))</f>
        <v>1.7209451686559272E-2</v>
      </c>
      <c r="AK1089" s="93">
        <f>IF('Net zero activities &amp; levers'!$C$14="Off",('Activity data'!BD13*EF!$H26)*kgtoGg,IF('Net zero activities &amp; levers'!$C$14="On",('Net zero Activity data'!BD13*EF!$H26)*kgtoGg,"ERROR"))</f>
        <v>1.7242167233947919E-2</v>
      </c>
      <c r="AL1089" s="93">
        <f>IF('Net zero activities &amp; levers'!$C$14="Off",('Activity data'!BE13*EF!$H26)*kgtoGg,IF('Net zero activities &amp; levers'!$C$14="On",('Net zero Activity data'!BE13*EF!$H26)*kgtoGg,"ERROR"))</f>
        <v>1.7276851642037468E-2</v>
      </c>
      <c r="AM1089" s="93">
        <f>IF('Net zero activities &amp; levers'!$C$14="Off",('Activity data'!BF13*EF!$H26)*kgtoGg,IF('Net zero activities &amp; levers'!$C$14="On",('Net zero Activity data'!BF13*EF!$H26)*kgtoGg,"ERROR"))</f>
        <v>1.7313334077231221E-2</v>
      </c>
      <c r="AN1089" s="93">
        <f>IF('Net zero activities &amp; levers'!$C$14="Off",('Activity data'!BG13*EF!$H26)*kgtoGg,IF('Net zero activities &amp; levers'!$C$14="On",('Net zero Activity data'!BG13*EF!$H26)*kgtoGg,"ERROR"))</f>
        <v>1.733336669872344E-2</v>
      </c>
      <c r="AO1089" s="93">
        <f>IF('Net zero activities &amp; levers'!$C$14="Off",('Activity data'!BH13*EF!$H26)*kgtoGg,IF('Net zero activities &amp; levers'!$C$14="On",('Net zero Activity data'!BH13*EF!$H26)*kgtoGg,"ERROR"))</f>
        <v>1.735451120589698E-2</v>
      </c>
      <c r="AP1089" s="93">
        <f>IF('Net zero activities &amp; levers'!$C$14="Off",('Activity data'!BI13*EF!$H26)*kgtoGg,IF('Net zero activities &amp; levers'!$C$14="On",('Net zero Activity data'!BI13*EF!$H26)*kgtoGg,"ERROR"))</f>
        <v>1.737727391777745E-2</v>
      </c>
      <c r="AQ1089" s="93">
        <f>IF('Net zero activities &amp; levers'!$C$14="Off",('Activity data'!BJ13*EF!$H26)*kgtoGg,IF('Net zero activities &amp; levers'!$C$14="On",('Net zero Activity data'!BJ13*EF!$H26)*kgtoGg,"ERROR"))</f>
        <v>1.7401737746311277E-2</v>
      </c>
      <c r="AR1089" s="93">
        <f>IF('Net zero activities &amp; levers'!$C$14="Off",('Activity data'!BK13*EF!$H26)*kgtoGg,IF('Net zero activities &amp; levers'!$C$14="On",('Net zero Activity data'!BK13*EF!$H26)*kgtoGg,"ERROR"))</f>
        <v>1.7427889749520854E-2</v>
      </c>
      <c r="AS1089" s="93">
        <f>IF('Net zero activities &amp; levers'!$C$14="Off",('Activity data'!BL13*EF!$H26)*kgtoGg,IF('Net zero activities &amp; levers'!$C$14="On",('Net zero Activity data'!BL13*EF!$H26)*kgtoGg,"ERROR"))</f>
        <v>1.7436685770271944E-2</v>
      </c>
      <c r="AT1089" s="93">
        <f>IF('Net zero activities &amp; levers'!$C$14="Off",('Activity data'!BM13*EF!$H26)*kgtoGg,IF('Net zero activities &amp; levers'!$C$14="On",('Net zero Activity data'!BM13*EF!$H26)*kgtoGg,"ERROR"))</f>
        <v>1.7439913147864951E-2</v>
      </c>
      <c r="AU1089" s="93">
        <f>IF('Net zero activities &amp; levers'!$C$14="Off",('Activity data'!BN13*EF!$H26)*kgtoGg,IF('Net zero activities &amp; levers'!$C$14="On",('Net zero Activity data'!BN13*EF!$H26)*kgtoGg,"ERROR"))</f>
        <v>1.7443014626330623E-2</v>
      </c>
      <c r="AV1089" s="93">
        <f>IF('Net zero activities &amp; levers'!$C$14="Off",('Activity data'!BO13*EF!$H26)*kgtoGg,IF('Net zero activities &amp; levers'!$C$14="On",('Net zero Activity data'!BO13*EF!$H26)*kgtoGg,"ERROR"))</f>
        <v>1.7447262039258955E-2</v>
      </c>
      <c r="AW1089" s="93">
        <f>IF('Net zero activities &amp; levers'!$C$14="Off",('Activity data'!BP13*EF!$H26)*kgtoGg,IF('Net zero activities &amp; levers'!$C$14="On",('Net zero Activity data'!BP13*EF!$H26)*kgtoGg,"ERROR"))</f>
        <v>1.745208223177273E-2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2.6592218800664796E-2</v>
      </c>
      <c r="L1090" s="93">
        <f>IF('Net zero activities &amp; levers'!$C$14="Off",('Activity data'!AE14*EF!$H27)*kgtoGg,IF('Net zero activities &amp; levers'!$C$14="On",('Net zero Activity data'!AE14*EF!$H27)*kgtoGg,"ERROR"))</f>
        <v>2.6661345733624889E-2</v>
      </c>
      <c r="M1090" s="93">
        <f>IF('Net zero activities &amp; levers'!$C$14="Off",('Activity data'!AF14*EF!$H27)*kgtoGg,IF('Net zero activities &amp; levers'!$C$14="On",('Net zero Activity data'!AF14*EF!$H27)*kgtoGg,"ERROR"))</f>
        <v>2.6756703894783632E-2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2.7009694315810226E-2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2.7334899828466049E-2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2.7677838679097139E-2</v>
      </c>
      <c r="T1090" s="93">
        <f>IF('Net zero activities &amp; levers'!$C$14="Off",('Activity data'!AM14*EF!$H27)*kgtoGg,IF('Net zero activities &amp; levers'!$C$14="On",('Net zero Activity data'!AM14*EF!$H27)*kgtoGg,"ERROR"))</f>
        <v>2.7757505003377762E-2</v>
      </c>
      <c r="U1090" s="93">
        <f>IF('Net zero activities &amp; levers'!$C$14="Off",('Activity data'!AN14*EF!$H27)*kgtoGg,IF('Net zero activities &amp; levers'!$C$14="On",('Net zero Activity data'!AN14*EF!$H27)*kgtoGg,"ERROR"))</f>
        <v>2.7841922983518282E-2</v>
      </c>
      <c r="V1090" s="93">
        <f>IF('Net zero activities &amp; levers'!$C$14="Off",('Activity data'!AO14*EF!$H27)*kgtoGg,IF('Net zero activities &amp; levers'!$C$14="On",('Net zero Activity data'!AO14*EF!$H27)*kgtoGg,"ERROR"))</f>
        <v>2.7933092855416987E-2</v>
      </c>
      <c r="W1090" s="93">
        <f>IF('Net zero activities &amp; levers'!$C$14="Off",('Activity data'!AP14*EF!$H27)*kgtoGg,IF('Net zero activities &amp; levers'!$C$14="On",('Net zero Activity data'!AP14*EF!$H27)*kgtoGg,"ERROR"))</f>
        <v>2.8032033821189951E-2</v>
      </c>
      <c r="X1090" s="93">
        <f>IF('Net zero activities &amp; levers'!$C$14="Off",('Activity data'!AQ14*EF!$H27)*kgtoGg,IF('Net zero activities &amp; levers'!$C$14="On",('Net zero Activity data'!AQ14*EF!$H27)*kgtoGg,"ERROR"))</f>
        <v>2.8138619188778323E-2</v>
      </c>
      <c r="Y1090" s="93">
        <f>IF('Net zero activities &amp; levers'!$C$14="Off",('Activity data'!AR14*EF!$H27)*kgtoGg,IF('Net zero activities &amp; levers'!$C$14="On",('Net zero Activity data'!AR14*EF!$H27)*kgtoGg,"ERROR"))</f>
        <v>2.8205933413895875E-2</v>
      </c>
      <c r="Z1090" s="93">
        <f>IF('Net zero activities &amp; levers'!$C$14="Off",('Activity data'!AS14*EF!$H27)*kgtoGg,IF('Net zero activities &amp; levers'!$C$14="On",('Net zero Activity data'!AS14*EF!$H27)*kgtoGg,"ERROR"))</f>
        <v>2.827978527110404E-2</v>
      </c>
      <c r="AA1090" s="93">
        <f>IF('Net zero activities &amp; levers'!$C$14="Off",('Activity data'!AT14*EF!$H27)*kgtoGg,IF('Net zero activities &amp; levers'!$C$14="On",('Net zero Activity data'!AT14*EF!$H27)*kgtoGg,"ERROR"))</f>
        <v>2.8359617237704034E-2</v>
      </c>
      <c r="AB1090" s="93">
        <f>IF('Net zero activities &amp; levers'!$C$14="Off",('Activity data'!AU14*EF!$H27)*kgtoGg,IF('Net zero activities &amp; levers'!$C$14="On",('Net zero Activity data'!AU14*EF!$H27)*kgtoGg,"ERROR"))</f>
        <v>2.8445016166972394E-2</v>
      </c>
      <c r="AC1090" s="93">
        <f>IF('Net zero activities &amp; levers'!$C$14="Off",('Activity data'!AV14*EF!$H27)*kgtoGg,IF('Net zero activities &amp; levers'!$C$14="On",('Net zero Activity data'!AV14*EF!$H27)*kgtoGg,"ERROR"))</f>
        <v>2.8535318543959586E-2</v>
      </c>
      <c r="AD1090" s="93">
        <f>IF('Net zero activities &amp; levers'!$C$14="Off",('Activity data'!AW14*EF!$H27)*kgtoGg,IF('Net zero activities &amp; levers'!$C$14="On",('Net zero Activity data'!AW14*EF!$H27)*kgtoGg,"ERROR"))</f>
        <v>2.8595186642832383E-2</v>
      </c>
      <c r="AE1090" s="93">
        <f>IF('Net zero activities &amp; levers'!$C$14="Off",('Activity data'!AX14*EF!$H27)*kgtoGg,IF('Net zero activities &amp; levers'!$C$14="On",('Net zero Activity data'!AX14*EF!$H27)*kgtoGg,"ERROR"))</f>
        <v>2.8659949275134131E-2</v>
      </c>
      <c r="AF1090" s="93">
        <f>IF('Net zero activities &amp; levers'!$C$14="Off",('Activity data'!AY14*EF!$H27)*kgtoGg,IF('Net zero activities &amp; levers'!$C$14="On",('Net zero Activity data'!AY14*EF!$H27)*kgtoGg,"ERROR"))</f>
        <v>2.8729412753840135E-2</v>
      </c>
      <c r="AG1090" s="93">
        <f>IF('Net zero activities &amp; levers'!$C$14="Off",('Activity data'!AZ14*EF!$H27)*kgtoGg,IF('Net zero activities &amp; levers'!$C$14="On",('Net zero Activity data'!AZ14*EF!$H27)*kgtoGg,"ERROR"))</f>
        <v>2.8804402700318244E-2</v>
      </c>
      <c r="AH1090" s="93">
        <f>IF('Net zero activities &amp; levers'!$C$14="Off",('Activity data'!BA14*EF!$H27)*kgtoGg,IF('Net zero activities &amp; levers'!$C$14="On",('Net zero Activity data'!BA14*EF!$H27)*kgtoGg,"ERROR"))</f>
        <v>2.8882492093649934E-2</v>
      </c>
      <c r="AI1090" s="93">
        <f>IF('Net zero activities &amp; levers'!$C$14="Off",('Activity data'!BB14*EF!$H27)*kgtoGg,IF('Net zero activities &amp; levers'!$C$14="On",('Net zero Activity data'!BB14*EF!$H27)*kgtoGg,"ERROR"))</f>
        <v>2.8930667363181839E-2</v>
      </c>
      <c r="AJ1090" s="93">
        <f>IF('Net zero activities &amp; levers'!$C$14="Off",('Activity data'!BC14*EF!$H27)*kgtoGg,IF('Net zero activities &amp; levers'!$C$14="On",('Net zero Activity data'!BC14*EF!$H27)*kgtoGg,"ERROR"))</f>
        <v>2.8983343198606671E-2</v>
      </c>
      <c r="AK1090" s="93">
        <f>IF('Net zero activities &amp; levers'!$C$14="Off",('Activity data'!BD14*EF!$H27)*kgtoGg,IF('Net zero activities &amp; levers'!$C$14="On",('Net zero Activity data'!BD14*EF!$H27)*kgtoGg,"ERROR"))</f>
        <v>2.90384411735547E-2</v>
      </c>
      <c r="AL1090" s="93">
        <f>IF('Net zero activities &amp; levers'!$C$14="Off",('Activity data'!BE14*EF!$H27)*kgtoGg,IF('Net zero activities &amp; levers'!$C$14="On",('Net zero Activity data'!BE14*EF!$H27)*kgtoGg,"ERROR"))</f>
        <v>2.909685501041652E-2</v>
      </c>
      <c r="AM1090" s="93">
        <f>IF('Net zero activities &amp; levers'!$C$14="Off",('Activity data'!BF14*EF!$H27)*kgtoGg,IF('Net zero activities &amp; levers'!$C$14="On",('Net zero Activity data'!BF14*EF!$H27)*kgtoGg,"ERROR"))</f>
        <v>2.915829699934213E-2</v>
      </c>
      <c r="AN1090" s="93">
        <f>IF('Net zero activities &amp; levers'!$C$14="Off",('Activity data'!BG14*EF!$H27)*kgtoGg,IF('Net zero activities &amp; levers'!$C$14="On",('Net zero Activity data'!BG14*EF!$H27)*kgtoGg,"ERROR"))</f>
        <v>2.9192034991374152E-2</v>
      </c>
      <c r="AO1090" s="93">
        <f>IF('Net zero activities &amp; levers'!$C$14="Off",('Activity data'!BH14*EF!$H27)*kgtoGg,IF('Net zero activities &amp; levers'!$C$14="On",('Net zero Activity data'!BH14*EF!$H27)*kgtoGg,"ERROR"))</f>
        <v>2.9227645568592885E-2</v>
      </c>
      <c r="AP1090" s="93">
        <f>IF('Net zero activities &amp; levers'!$C$14="Off",('Activity data'!BI14*EF!$H27)*kgtoGg,IF('Net zero activities &amp; levers'!$C$14="On",('Net zero Activity data'!BI14*EF!$H27)*kgtoGg,"ERROR"))</f>
        <v>2.9265981449513357E-2</v>
      </c>
      <c r="AQ1090" s="93">
        <f>IF('Net zero activities &amp; levers'!$C$14="Off",('Activity data'!BJ14*EF!$H27)*kgtoGg,IF('Net zero activities &amp; levers'!$C$14="On",('Net zero Activity data'!BJ14*EF!$H27)*kgtoGg,"ERROR"))</f>
        <v>2.9307182270507649E-2</v>
      </c>
      <c r="AR1090" s="93">
        <f>IF('Net zero activities &amp; levers'!$C$14="Off",('Activity data'!BK14*EF!$H27)*kgtoGg,IF('Net zero activities &amp; levers'!$C$14="On",('Net zero Activity data'!BK14*EF!$H27)*kgtoGg,"ERROR"))</f>
        <v>2.9351226235310213E-2</v>
      </c>
      <c r="AS1090" s="93">
        <f>IF('Net zero activities &amp; levers'!$C$14="Off",('Activity data'!BL14*EF!$H27)*kgtoGg,IF('Net zero activities &amp; levers'!$C$14="On",('Net zero Activity data'!BL14*EF!$H27)*kgtoGg,"ERROR"))</f>
        <v>2.9366040076730274E-2</v>
      </c>
      <c r="AT1090" s="93">
        <f>IF('Net zero activities &amp; levers'!$C$14="Off",('Activity data'!BM14*EF!$H27)*kgtoGg,IF('Net zero activities &amp; levers'!$C$14="On",('Net zero Activity data'!BM14*EF!$H27)*kgtoGg,"ERROR"))</f>
        <v>2.9371475473169002E-2</v>
      </c>
      <c r="AU1090" s="93">
        <f>IF('Net zero activities &amp; levers'!$C$14="Off",('Activity data'!BN14*EF!$H27)*kgtoGg,IF('Net zero activities &amp; levers'!$C$14="On",('Net zero Activity data'!BN14*EF!$H27)*kgtoGg,"ERROR"))</f>
        <v>2.9376698836262195E-2</v>
      </c>
      <c r="AV1090" s="93">
        <f>IF('Net zero activities &amp; levers'!$C$14="Off",('Activity data'!BO14*EF!$H27)*kgtoGg,IF('Net zero activities &amp; levers'!$C$14="On",('Net zero Activity data'!BO14*EF!$H27)*kgtoGg,"ERROR"))</f>
        <v>2.9383852127886485E-2</v>
      </c>
      <c r="AW1090" s="93">
        <f>IF('Net zero activities &amp; levers'!$C$14="Off",('Activity data'!BP14*EF!$H27)*kgtoGg,IF('Net zero activities &amp; levers'!$C$14="On",('Net zero Activity data'!BP14*EF!$H27)*kgtoGg,"ERROR"))</f>
        <v>2.9391970067752009E-2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4.1536453250924088E-3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4.1905340987284578E-3</v>
      </c>
      <c r="O1091" s="93">
        <f>IF('Net zero activities &amp; levers'!$C$14="Off",('Activity data'!AH15*EF!$H28)*kgtoGg,IF('Net zero activities &amp; levers'!$C$14="On",('Net zero Activity data'!AH15*EF!$H28)*kgtoGg,"ERROR"))</f>
        <v>4.1812329246154606E-3</v>
      </c>
      <c r="P1091" s="93">
        <f>IF('Net zero activities &amp; levers'!$C$14="Off",('Activity data'!AI15*EF!$H28)*kgtoGg,IF('Net zero activities &amp; levers'!$C$14="On",('Net zero Activity data'!AI15*EF!$H28)*kgtoGg,"ERROR"))</f>
        <v>4.1564738854214557E-3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4.130408792135833E-3</v>
      </c>
      <c r="S1091" s="93">
        <f>IF('Net zero activities &amp; levers'!$C$14="Off",('Activity data'!AL15*EF!$H28)*kgtoGg,IF('Net zero activities &amp; levers'!$C$14="On",('Net zero Activity data'!AL15*EF!$H28)*kgtoGg,"ERROR"))</f>
        <v>3.8942775806247638E-3</v>
      </c>
      <c r="T1091" s="93">
        <f>IF('Net zero activities &amp; levers'!$C$14="Off",('Activity data'!AM15*EF!$H28)*kgtoGg,IF('Net zero activities &amp; levers'!$C$14="On",('Net zero Activity data'!AM15*EF!$H28)*kgtoGg,"ERROR"))</f>
        <v>3.9425052238853163E-3</v>
      </c>
      <c r="U1091" s="93">
        <f>IF('Net zero activities &amp; levers'!$C$14="Off",('Activity data'!AN15*EF!$H28)*kgtoGg,IF('Net zero activities &amp; levers'!$C$14="On",('Net zero Activity data'!AN15*EF!$H28)*kgtoGg,"ERROR"))</f>
        <v>3.962716571769458E-3</v>
      </c>
      <c r="V1091" s="93">
        <f>IF('Net zero activities &amp; levers'!$C$14="Off",('Activity data'!AO15*EF!$H28)*kgtoGg,IF('Net zero activities &amp; levers'!$C$14="On",('Net zero Activity data'!AO15*EF!$H28)*kgtoGg,"ERROR"))</f>
        <v>3.9755865195643877E-3</v>
      </c>
      <c r="W1091" s="93">
        <f>IF('Net zero activities &amp; levers'!$C$14="Off",('Activity data'!AP15*EF!$H28)*kgtoGg,IF('Net zero activities &amp; levers'!$C$14="On",('Net zero Activity data'!AP15*EF!$H28)*kgtoGg,"ERROR"))</f>
        <v>3.9930795267340601E-3</v>
      </c>
      <c r="X1091" s="93">
        <f>IF('Net zero activities &amp; levers'!$C$14="Off",('Activity data'!AQ15*EF!$H28)*kgtoGg,IF('Net zero activities &amp; levers'!$C$14="On",('Net zero Activity data'!AQ15*EF!$H28)*kgtoGg,"ERROR"))</f>
        <v>4.0172958864803281E-3</v>
      </c>
      <c r="Y1091" s="93">
        <f>IF('Net zero activities &amp; levers'!$C$14="Off",('Activity data'!AR15*EF!$H28)*kgtoGg,IF('Net zero activities &amp; levers'!$C$14="On",('Net zero Activity data'!AR15*EF!$H28)*kgtoGg,"ERROR"))</f>
        <v>4.0482572067197936E-3</v>
      </c>
      <c r="Z1091" s="93">
        <f>IF('Net zero activities &amp; levers'!$C$14="Off",('Activity data'!AS15*EF!$H28)*kgtoGg,IF('Net zero activities &amp; levers'!$C$14="On",('Net zero Activity data'!AS15*EF!$H28)*kgtoGg,"ERROR"))</f>
        <v>4.0847260501190022E-3</v>
      </c>
      <c r="AA1091" s="93">
        <f>IF('Net zero activities &amp; levers'!$C$14="Off",('Activity data'!AT15*EF!$H28)*kgtoGg,IF('Net zero activities &amp; levers'!$C$14="On",('Net zero Activity data'!AT15*EF!$H28)*kgtoGg,"ERROR"))</f>
        <v>4.1246013975712904E-3</v>
      </c>
      <c r="AB1091" s="93">
        <f>IF('Net zero activities &amp; levers'!$C$14="Off",('Activity data'!AU15*EF!$H28)*kgtoGg,IF('Net zero activities &amp; levers'!$C$14="On",('Net zero Activity data'!AU15*EF!$H28)*kgtoGg,"ERROR"))</f>
        <v>4.166707245953109E-3</v>
      </c>
      <c r="AC1091" s="93">
        <f>IF('Net zero activities &amp; levers'!$C$14="Off",('Activity data'!AV15*EF!$H28)*kgtoGg,IF('Net zero activities &amp; levers'!$C$14="On",('Net zero Activity data'!AV15*EF!$H28)*kgtoGg,"ERROR"))</f>
        <v>4.2076617517569177E-3</v>
      </c>
      <c r="AD1091" s="93">
        <f>IF('Net zero activities &amp; levers'!$C$14="Off",('Activity data'!AW15*EF!$H28)*kgtoGg,IF('Net zero activities &amp; levers'!$C$14="On",('Net zero Activity data'!AW15*EF!$H28)*kgtoGg,"ERROR"))</f>
        <v>4.2640751433137931E-3</v>
      </c>
      <c r="AE1091" s="93">
        <f>IF('Net zero activities &amp; levers'!$C$14="Off",('Activity data'!AX15*EF!$H28)*kgtoGg,IF('Net zero activities &amp; levers'!$C$14="On",('Net zero Activity data'!AX15*EF!$H28)*kgtoGg,"ERROR"))</f>
        <v>4.3242026523805516E-3</v>
      </c>
      <c r="AF1091" s="93">
        <f>IF('Net zero activities &amp; levers'!$C$14="Off",('Activity data'!AY15*EF!$H28)*kgtoGg,IF('Net zero activities &amp; levers'!$C$14="On",('Net zero Activity data'!AY15*EF!$H28)*kgtoGg,"ERROR"))</f>
        <v>4.3880305789596773E-3</v>
      </c>
      <c r="AG1091" s="93">
        <f>IF('Net zero activities &amp; levers'!$C$14="Off",('Activity data'!AZ15*EF!$H28)*kgtoGg,IF('Net zero activities &amp; levers'!$C$14="On",('Net zero Activity data'!AZ15*EF!$H28)*kgtoGg,"ERROR"))</f>
        <v>4.4634772851901774E-3</v>
      </c>
      <c r="AH1091" s="93">
        <f>IF('Net zero activities &amp; levers'!$C$14="Off",('Activity data'!BA15*EF!$H28)*kgtoGg,IF('Net zero activities &amp; levers'!$C$14="On",('Net zero Activity data'!BA15*EF!$H28)*kgtoGg,"ERROR"))</f>
        <v>4.5325609591283702E-3</v>
      </c>
      <c r="AI1091" s="93">
        <f>IF('Net zero activities &amp; levers'!$C$14="Off",('Activity data'!BB15*EF!$H28)*kgtoGg,IF('Net zero activities &amp; levers'!$C$14="On",('Net zero Activity data'!BB15*EF!$H28)*kgtoGg,"ERROR"))</f>
        <v>4.6108934889704384E-3</v>
      </c>
      <c r="AJ1091" s="93">
        <f>IF('Net zero activities &amp; levers'!$C$14="Off",('Activity data'!BC15*EF!$H28)*kgtoGg,IF('Net zero activities &amp; levers'!$C$14="On",('Net zero Activity data'!BC15*EF!$H28)*kgtoGg,"ERROR"))</f>
        <v>4.6974397037173703E-3</v>
      </c>
      <c r="AK1091" s="93">
        <f>IF('Net zero activities &amp; levers'!$C$14="Off",('Activity data'!BD15*EF!$H28)*kgtoGg,IF('Net zero activities &amp; levers'!$C$14="On",('Net zero Activity data'!BD15*EF!$H28)*kgtoGg,"ERROR"))</f>
        <v>4.7768797267353849E-3</v>
      </c>
      <c r="AL1091" s="93">
        <f>IF('Net zero activities &amp; levers'!$C$14="Off",('Activity data'!BE15*EF!$H28)*kgtoGg,IF('Net zero activities &amp; levers'!$C$14="On",('Net zero Activity data'!BE15*EF!$H28)*kgtoGg,"ERROR"))</f>
        <v>4.8572490905313811E-3</v>
      </c>
      <c r="AM1091" s="93">
        <f>IF('Net zero activities &amp; levers'!$C$14="Off",('Activity data'!BF15*EF!$H28)*kgtoGg,IF('Net zero activities &amp; levers'!$C$14="On",('Net zero Activity data'!BF15*EF!$H28)*kgtoGg,"ERROR"))</f>
        <v>4.9371936324104065E-3</v>
      </c>
      <c r="AN1091" s="93">
        <f>IF('Net zero activities &amp; levers'!$C$14="Off",('Activity data'!BG15*EF!$H28)*kgtoGg,IF('Net zero activities &amp; levers'!$C$14="On",('Net zero Activity data'!BG15*EF!$H28)*kgtoGg,"ERROR"))</f>
        <v>5.0291147653371022E-3</v>
      </c>
      <c r="AO1091" s="93">
        <f>IF('Net zero activities &amp; levers'!$C$14="Off",('Activity data'!BH15*EF!$H28)*kgtoGg,IF('Net zero activities &amp; levers'!$C$14="On",('Net zero Activity data'!BH15*EF!$H28)*kgtoGg,"ERROR"))</f>
        <v>5.1140416699349605E-3</v>
      </c>
      <c r="AP1091" s="93">
        <f>IF('Net zero activities &amp; levers'!$C$14="Off",('Activity data'!BI15*EF!$H28)*kgtoGg,IF('Net zero activities &amp; levers'!$C$14="On",('Net zero Activity data'!BI15*EF!$H28)*kgtoGg,"ERROR"))</f>
        <v>5.1994470851540377E-3</v>
      </c>
      <c r="AQ1091" s="93">
        <f>IF('Net zero activities &amp; levers'!$C$14="Off",('Activity data'!BJ15*EF!$H28)*kgtoGg,IF('Net zero activities &amp; levers'!$C$14="On",('Net zero Activity data'!BJ15*EF!$H28)*kgtoGg,"ERROR"))</f>
        <v>5.2871518568294437E-3</v>
      </c>
      <c r="AR1091" s="93">
        <f>IF('Net zero activities &amp; levers'!$C$14="Off",('Activity data'!BK15*EF!$H28)*kgtoGg,IF('Net zero activities &amp; levers'!$C$14="On",('Net zero Activity data'!BK15*EF!$H28)*kgtoGg,"ERROR"))</f>
        <v>5.3776591442236668E-3</v>
      </c>
      <c r="AS1091" s="93">
        <f>IF('Net zero activities &amp; levers'!$C$14="Off",('Activity data'!BL15*EF!$H28)*kgtoGg,IF('Net zero activities &amp; levers'!$C$14="On",('Net zero Activity data'!BL15*EF!$H28)*kgtoGg,"ERROR"))</f>
        <v>5.4734888709334932E-3</v>
      </c>
      <c r="AT1091" s="93">
        <f>IF('Net zero activities &amp; levers'!$C$14="Off",('Activity data'!BM15*EF!$H28)*kgtoGg,IF('Net zero activities &amp; levers'!$C$14="On",('Net zero Activity data'!BM15*EF!$H28)*kgtoGg,"ERROR"))</f>
        <v>5.4785507754715034E-3</v>
      </c>
      <c r="AU1091" s="93">
        <f>IF('Net zero activities &amp; levers'!$C$14="Off",('Activity data'!BN15*EF!$H28)*kgtoGg,IF('Net zero activities &amp; levers'!$C$14="On",('Net zero Activity data'!BN15*EF!$H28)*kgtoGg,"ERROR"))</f>
        <v>5.4650141561279689E-3</v>
      </c>
      <c r="AV1091" s="93">
        <f>IF('Net zero activities &amp; levers'!$C$14="Off",('Activity data'!BO15*EF!$H28)*kgtoGg,IF('Net zero activities &amp; levers'!$C$14="On",('Net zero Activity data'!BO15*EF!$H28)*kgtoGg,"ERROR"))</f>
        <v>5.4501889243389621E-3</v>
      </c>
      <c r="AW1091" s="93">
        <f>IF('Net zero activities &amp; levers'!$C$14="Off",('Activity data'!BP15*EF!$H28)*kgtoGg,IF('Net zero activities &amp; levers'!$C$14="On",('Net zero Activity data'!BP15*EF!$H28)*kgtoGg,"ERROR"))</f>
        <v>5.4271120804957711E-3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23.152530650802607</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22.602951186820604</v>
      </c>
      <c r="P1093" s="93">
        <f>IF('Net zero activities &amp; levers'!$C$14="Off",('Activity data'!AI17*EF!$H30)*kgtoGg,IF('Net zero activities &amp; levers'!$C$14="On",('Net zero Activity data'!AI17*EF!$H30)*kgtoGg,"ERROR"))</f>
        <v>22.12653281137495</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18.952764061123471</v>
      </c>
      <c r="T1093" s="93">
        <f>IF('Net zero activities &amp; levers'!$C$14="Off",('Activity data'!AM17*EF!$H30)*kgtoGg,IF('Net zero activities &amp; levers'!$C$14="On",('Net zero Activity data'!AM17*EF!$H30)*kgtoGg,"ERROR"))</f>
        <v>19.192437404385082</v>
      </c>
      <c r="U1093" s="93">
        <f>IF('Net zero activities &amp; levers'!$C$14="Off",('Activity data'!AN17*EF!$H30)*kgtoGg,IF('Net zero activities &amp; levers'!$C$14="On",('Net zero Activity data'!AN17*EF!$H30)*kgtoGg,"ERROR"))</f>
        <v>19.16188381493906</v>
      </c>
      <c r="V1093" s="93">
        <f>IF('Net zero activities &amp; levers'!$C$14="Off",('Activity data'!AO17*EF!$H30)*kgtoGg,IF('Net zero activities &amp; levers'!$C$14="On",('Net zero Activity data'!AO17*EF!$H30)*kgtoGg,"ERROR"))</f>
        <v>19.067161819830357</v>
      </c>
      <c r="W1093" s="93">
        <f>IF('Net zero activities &amp; levers'!$C$14="Off",('Activity data'!AP17*EF!$H30)*kgtoGg,IF('Net zero activities &amp; levers'!$C$14="On",('Net zero Activity data'!AP17*EF!$H30)*kgtoGg,"ERROR"))</f>
        <v>19.023014833949627</v>
      </c>
      <c r="X1093" s="93">
        <f>IF('Net zero activities &amp; levers'!$C$14="Off",('Activity data'!AQ17*EF!$H30)*kgtoGg,IF('Net zero activities &amp; levers'!$C$14="On",('Net zero Activity data'!AQ17*EF!$H30)*kgtoGg,"ERROR"))</f>
        <v>19.047158691102929</v>
      </c>
      <c r="Y1093" s="93">
        <f>IF('Net zero activities &amp; levers'!$C$14="Off",('Activity data'!AR17*EF!$H30)*kgtoGg,IF('Net zero activities &amp; levers'!$C$14="On",('Net zero Activity data'!AR17*EF!$H30)*kgtoGg,"ERROR"))</f>
        <v>19.107557388350624</v>
      </c>
      <c r="Z1093" s="93">
        <f>IF('Net zero activities &amp; levers'!$C$14="Off",('Activity data'!AS17*EF!$H30)*kgtoGg,IF('Net zero activities &amp; levers'!$C$14="On",('Net zero Activity data'!AS17*EF!$H30)*kgtoGg,"ERROR"))</f>
        <v>19.220069470327349</v>
      </c>
      <c r="AA1093" s="93">
        <f>IF('Net zero activities &amp; levers'!$C$14="Off",('Activity data'!AT17*EF!$H30)*kgtoGg,IF('Net zero activities &amp; levers'!$C$14="On",('Net zero Activity data'!AT17*EF!$H30)*kgtoGg,"ERROR"))</f>
        <v>19.363733269377779</v>
      </c>
      <c r="AB1093" s="93">
        <f>IF('Net zero activities &amp; levers'!$C$14="Off",('Activity data'!AU17*EF!$H30)*kgtoGg,IF('Net zero activities &amp; levers'!$C$14="On",('Net zero Activity data'!AU17*EF!$H30)*kgtoGg,"ERROR"))</f>
        <v>19.526814653527239</v>
      </c>
      <c r="AC1093" s="93">
        <f>IF('Net zero activities &amp; levers'!$C$14="Off",('Activity data'!AV17*EF!$H30)*kgtoGg,IF('Net zero activities &amp; levers'!$C$14="On",('Net zero Activity data'!AV17*EF!$H30)*kgtoGg,"ERROR"))</f>
        <v>19.678533510488652</v>
      </c>
      <c r="AD1093" s="93">
        <f>IF('Net zero activities &amp; levers'!$C$14="Off",('Activity data'!AW17*EF!$H30)*kgtoGg,IF('Net zero activities &amp; levers'!$C$14="On",('Net zero Activity data'!AW17*EF!$H30)*kgtoGg,"ERROR"))</f>
        <v>19.94011220789903</v>
      </c>
      <c r="AE1093" s="93">
        <f>IF('Net zero activities &amp; levers'!$C$14="Off",('Activity data'!AX17*EF!$H30)*kgtoGg,IF('Net zero activities &amp; levers'!$C$14="On",('Net zero Activity data'!AX17*EF!$H30)*kgtoGg,"ERROR"))</f>
        <v>20.229209616472616</v>
      </c>
      <c r="AF1093" s="93">
        <f>IF('Net zero activities &amp; levers'!$C$14="Off",('Activity data'!AY17*EF!$H30)*kgtoGg,IF('Net zero activities &amp; levers'!$C$14="On",('Net zero Activity data'!AY17*EF!$H30)*kgtoGg,"ERROR"))</f>
        <v>20.544636843099951</v>
      </c>
      <c r="AG1093" s="93">
        <f>IF('Net zero activities &amp; levers'!$C$14="Off",('Activity data'!AZ17*EF!$H30)*kgtoGg,IF('Net zero activities &amp; levers'!$C$14="On",('Net zero Activity data'!AZ17*EF!$H30)*kgtoGg,"ERROR"))</f>
        <v>20.952509931958954</v>
      </c>
      <c r="AH1093" s="93">
        <f>IF('Net zero activities &amp; levers'!$C$14="Off",('Activity data'!BA17*EF!$H30)*kgtoGg,IF('Net zero activities &amp; levers'!$C$14="On",('Net zero Activity data'!BA17*EF!$H30)*kgtoGg,"ERROR"))</f>
        <v>21.298876108261318</v>
      </c>
      <c r="AI1093" s="93">
        <f>IF('Net zero activities &amp; levers'!$C$14="Off",('Activity data'!BB17*EF!$H30)*kgtoGg,IF('Net zero activities &amp; levers'!$C$14="On",('Net zero Activity data'!BB17*EF!$H30)*kgtoGg,"ERROR"))</f>
        <v>21.689964335141735</v>
      </c>
      <c r="AJ1093" s="93">
        <f>IF('Net zero activities &amp; levers'!$C$14="Off",('Activity data'!BC17*EF!$H30)*kgtoGg,IF('Net zero activities &amp; levers'!$C$14="On",('Net zero Activity data'!BC17*EF!$H30)*kgtoGg,"ERROR"))</f>
        <v>22.138882076406748</v>
      </c>
      <c r="AK1093" s="93">
        <f>IF('Net zero activities &amp; levers'!$C$14="Off",('Activity data'!BD17*EF!$H30)*kgtoGg,IF('Net zero activities &amp; levers'!$C$14="On",('Net zero Activity data'!BD17*EF!$H30)*kgtoGg,"ERROR"))</f>
        <v>22.51939739465093</v>
      </c>
      <c r="AL1093" s="93">
        <f>IF('Net zero activities &amp; levers'!$C$14="Off",('Activity data'!BE17*EF!$H30)*kgtoGg,IF('Net zero activities &amp; levers'!$C$14="On",('Net zero Activity data'!BE17*EF!$H30)*kgtoGg,"ERROR"))</f>
        <v>22.897962758558627</v>
      </c>
      <c r="AM1093" s="93">
        <f>IF('Net zero activities &amp; levers'!$C$14="Off",('Activity data'!BF17*EF!$H30)*kgtoGg,IF('Net zero activities &amp; levers'!$C$14="On",('Net zero Activity data'!BF17*EF!$H30)*kgtoGg,"ERROR"))</f>
        <v>23.263720022638473</v>
      </c>
      <c r="AN1093" s="93">
        <f>IF('Net zero activities &amp; levers'!$C$14="Off",('Activity data'!BG17*EF!$H30)*kgtoGg,IF('Net zero activities &amp; levers'!$C$14="On",('Net zero Activity data'!BG17*EF!$H30)*kgtoGg,"ERROR"))</f>
        <v>23.688580424169185</v>
      </c>
      <c r="AO1093" s="93">
        <f>IF('Net zero activities &amp; levers'!$C$14="Off",('Activity data'!BH17*EF!$H30)*kgtoGg,IF('Net zero activities &amp; levers'!$C$14="On",('Net zero Activity data'!BH17*EF!$H30)*kgtoGg,"ERROR"))</f>
        <v>24.047211046094372</v>
      </c>
      <c r="AP1093" s="93">
        <f>IF('Net zero activities &amp; levers'!$C$14="Off",('Activity data'!BI17*EF!$H30)*kgtoGg,IF('Net zero activities &amp; levers'!$C$14="On",('Net zero Activity data'!BI17*EF!$H30)*kgtoGg,"ERROR"))</f>
        <v>24.398726331558311</v>
      </c>
      <c r="AQ1093" s="93">
        <f>IF('Net zero activities &amp; levers'!$C$14="Off",('Activity data'!BJ17*EF!$H30)*kgtoGg,IF('Net zero activities &amp; levers'!$C$14="On",('Net zero Activity data'!BJ17*EF!$H30)*kgtoGg,"ERROR"))</f>
        <v>24.756823950429663</v>
      </c>
      <c r="AR1093" s="93">
        <f>IF('Net zero activities &amp; levers'!$C$14="Off",('Activity data'!BK17*EF!$H30)*kgtoGg,IF('Net zero activities &amp; levers'!$C$14="On",('Net zero Activity data'!BK17*EF!$H30)*kgtoGg,"ERROR"))</f>
        <v>25.12472766522658</v>
      </c>
      <c r="AS1093" s="93">
        <f>IF('Net zero activities &amp; levers'!$C$14="Off",('Activity data'!BL17*EF!$H30)*kgtoGg,IF('Net zero activities &amp; levers'!$C$14="On",('Net zero Activity data'!BL17*EF!$H30)*kgtoGg,"ERROR"))</f>
        <v>25.493010046301183</v>
      </c>
      <c r="AT1093" s="93">
        <f>IF('Net zero activities &amp; levers'!$C$14="Off",('Activity data'!BM17*EF!$H30)*kgtoGg,IF('Net zero activities &amp; levers'!$C$14="On",('Net zero Activity data'!BM17*EF!$H30)*kgtoGg,"ERROR"))</f>
        <v>25.19077587167887</v>
      </c>
      <c r="AU1093" s="93">
        <f>IF('Net zero activities &amp; levers'!$C$14="Off",('Activity data'!BN17*EF!$H30)*kgtoGg,IF('Net zero activities &amp; levers'!$C$14="On",('Net zero Activity data'!BN17*EF!$H30)*kgtoGg,"ERROR"))</f>
        <v>24.75992776217636</v>
      </c>
      <c r="AV1093" s="93">
        <f>IF('Net zero activities &amp; levers'!$C$14="Off",('Activity data'!BO17*EF!$H30)*kgtoGg,IF('Net zero activities &amp; levers'!$C$14="On",('Net zero Activity data'!BO17*EF!$H30)*kgtoGg,"ERROR"))</f>
        <v>24.32756296602286</v>
      </c>
      <c r="AW1093" s="93">
        <f>IF('Net zero activities &amp; levers'!$C$14="Off",('Activity data'!BP17*EF!$H30)*kgtoGg,IF('Net zero activities &amp; levers'!$C$14="On",('Net zero Activity data'!BP17*EF!$H30)*kgtoGg,"ERROR"))</f>
        <v>23.845267710012767</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7.7508449141861155E-2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7.5668604825232036E-2</v>
      </c>
      <c r="P1094" s="93">
        <f>IF('Net zero activities &amp; levers'!$C$14="Off",('Activity data'!AI18*EF!$H31)*kgtoGg,IF('Net zero activities &amp; levers'!$C$14="On",('Net zero Activity data'!AI18*EF!$H31)*kgtoGg,"ERROR"))</f>
        <v>7.4073684167079393E-2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7.1859980996426695E-2</v>
      </c>
      <c r="S1094" s="93">
        <f>IF('Net zero activities &amp; levers'!$C$14="Off",('Activity data'!AL18*EF!$H31)*kgtoGg,IF('Net zero activities &amp; levers'!$C$14="On",('Net zero Activity data'!AL18*EF!$H31)*kgtoGg,"ERROR"))</f>
        <v>6.3448759510803532E-2</v>
      </c>
      <c r="T1094" s="93">
        <f>IF('Net zero activities &amp; levers'!$C$14="Off",('Activity data'!AM18*EF!$H31)*kgtoGg,IF('Net zero activities &amp; levers'!$C$14="On",('Net zero Activity data'!AM18*EF!$H31)*kgtoGg,"ERROR"))</f>
        <v>6.4251121439053843E-2</v>
      </c>
      <c r="U1094" s="93">
        <f>IF('Net zero activities &amp; levers'!$C$14="Off",('Activity data'!AN18*EF!$H31)*kgtoGg,IF('Net zero activities &amp; levers'!$C$14="On",('Net zero Activity data'!AN18*EF!$H31)*kgtoGg,"ERROR"))</f>
        <v>6.4148836234494744E-2</v>
      </c>
      <c r="V1094" s="93">
        <f>IF('Net zero activities &amp; levers'!$C$14="Off",('Activity data'!AO18*EF!$H31)*kgtoGg,IF('Net zero activities &amp; levers'!$C$14="On",('Net zero Activity data'!AO18*EF!$H31)*kgtoGg,"ERROR"))</f>
        <v>6.3831732456457235E-2</v>
      </c>
      <c r="W1094" s="93">
        <f>IF('Net zero activities &amp; levers'!$C$14="Off",('Activity data'!AP18*EF!$H31)*kgtoGg,IF('Net zero activities &amp; levers'!$C$14="On",('Net zero Activity data'!AP18*EF!$H31)*kgtoGg,"ERROR"))</f>
        <v>6.3683940214584789E-2</v>
      </c>
      <c r="X1094" s="93">
        <f>IF('Net zero activities &amp; levers'!$C$14="Off",('Activity data'!AQ18*EF!$H31)*kgtoGg,IF('Net zero activities &amp; levers'!$C$14="On",('Net zero Activity data'!AQ18*EF!$H31)*kgtoGg,"ERROR"))</f>
        <v>6.3764767358385155E-2</v>
      </c>
      <c r="Y1094" s="93">
        <f>IF('Net zero activities &amp; levers'!$C$14="Off",('Activity data'!AR18*EF!$H31)*kgtoGg,IF('Net zero activities &amp; levers'!$C$14="On",('Net zero Activity data'!AR18*EF!$H31)*kgtoGg,"ERROR"))</f>
        <v>6.3966965961400293E-2</v>
      </c>
      <c r="Z1094" s="93">
        <f>IF('Net zero activities &amp; levers'!$C$14="Off",('Activity data'!AS18*EF!$H31)*kgtoGg,IF('Net zero activities &amp; levers'!$C$14="On",('Net zero Activity data'!AS18*EF!$H31)*kgtoGg,"ERROR"))</f>
        <v>6.4343626168237592E-2</v>
      </c>
      <c r="AA1094" s="93">
        <f>IF('Net zero activities &amp; levers'!$C$14="Off",('Activity data'!AT18*EF!$H31)*kgtoGg,IF('Net zero activities &amp; levers'!$C$14="On",('Net zero Activity data'!AT18*EF!$H31)*kgtoGg,"ERROR"))</f>
        <v>6.4824573950152758E-2</v>
      </c>
      <c r="AB1094" s="93">
        <f>IF('Net zero activities &amp; levers'!$C$14="Off",('Activity data'!AU18*EF!$H31)*kgtoGg,IF('Net zero activities &amp; levers'!$C$14="On",('Net zero Activity data'!AU18*EF!$H31)*kgtoGg,"ERROR"))</f>
        <v>6.5370526587468239E-2</v>
      </c>
      <c r="AC1094" s="93">
        <f>IF('Net zero activities &amp; levers'!$C$14="Off",('Activity data'!AV18*EF!$H31)*kgtoGg,IF('Net zero activities &amp; levers'!$C$14="On",('Net zero Activity data'!AV18*EF!$H31)*kgtoGg,"ERROR"))</f>
        <v>6.5878440538043093E-2</v>
      </c>
      <c r="AD1094" s="93">
        <f>IF('Net zero activities &amp; levers'!$C$14="Off",('Activity data'!AW18*EF!$H31)*kgtoGg,IF('Net zero activities &amp; levers'!$C$14="On",('Net zero Activity data'!AW18*EF!$H31)*kgtoGg,"ERROR"))</f>
        <v>6.675413570375166E-2</v>
      </c>
      <c r="AE1094" s="93">
        <f>IF('Net zero activities &amp; levers'!$C$14="Off",('Activity data'!AX18*EF!$H31)*kgtoGg,IF('Net zero activities &amp; levers'!$C$14="On",('Net zero Activity data'!AX18*EF!$H31)*kgtoGg,"ERROR"))</f>
        <v>6.772195611731377E-2</v>
      </c>
      <c r="AF1094" s="93">
        <f>IF('Net zero activities &amp; levers'!$C$14="Off",('Activity data'!AY18*EF!$H31)*kgtoGg,IF('Net zero activities &amp; levers'!$C$14="On",('Net zero Activity data'!AY18*EF!$H31)*kgtoGg,"ERROR"))</f>
        <v>6.8777921684177429E-2</v>
      </c>
      <c r="AG1094" s="93">
        <f>IF('Net zero activities &amp; levers'!$C$14="Off",('Activity data'!AZ18*EF!$H31)*kgtoGg,IF('Net zero activities &amp; levers'!$C$14="On",('Net zero Activity data'!AZ18*EF!$H31)*kgtoGg,"ERROR"))</f>
        <v>7.0143371148038342E-2</v>
      </c>
      <c r="AH1094" s="93">
        <f>IF('Net zero activities &amp; levers'!$C$14="Off",('Activity data'!BA18*EF!$H31)*kgtoGg,IF('Net zero activities &amp; levers'!$C$14="On",('Net zero Activity data'!BA18*EF!$H31)*kgtoGg,"ERROR"))</f>
        <v>7.130291200192175E-2</v>
      </c>
      <c r="AI1094" s="93">
        <f>IF('Net zero activities &amp; levers'!$C$14="Off",('Activity data'!BB18*EF!$H31)*kgtoGg,IF('Net zero activities &amp; levers'!$C$14="On",('Net zero Activity data'!BB18*EF!$H31)*kgtoGg,"ERROR"))</f>
        <v>7.2612170259704914E-2</v>
      </c>
      <c r="AJ1094" s="93">
        <f>IF('Net zero activities &amp; levers'!$C$14="Off",('Activity data'!BC18*EF!$H31)*kgtoGg,IF('Net zero activities &amp; levers'!$C$14="On",('Net zero Activity data'!BC18*EF!$H31)*kgtoGg,"ERROR"))</f>
        <v>7.4115026186882468E-2</v>
      </c>
      <c r="AK1094" s="93">
        <f>IF('Net zero activities &amp; levers'!$C$14="Off",('Activity data'!BD18*EF!$H31)*kgtoGg,IF('Net zero activities &amp; levers'!$C$14="On",('Net zero Activity data'!BD18*EF!$H31)*kgtoGg,"ERROR"))</f>
        <v>7.5388889188584426E-2</v>
      </c>
      <c r="AL1094" s="93">
        <f>IF('Net zero activities &amp; levers'!$C$14="Off",('Activity data'!BE18*EF!$H31)*kgtoGg,IF('Net zero activities &amp; levers'!$C$14="On",('Net zero Activity data'!BE18*EF!$H31)*kgtoGg,"ERROR"))</f>
        <v>7.6656224267322035E-2</v>
      </c>
      <c r="AM1094" s="93">
        <f>IF('Net zero activities &amp; levers'!$C$14="Off",('Activity data'!BF18*EF!$H31)*kgtoGg,IF('Net zero activities &amp; levers'!$C$14="On",('Net zero Activity data'!BF18*EF!$H31)*kgtoGg,"ERROR"))</f>
        <v>7.7880681270695709E-2</v>
      </c>
      <c r="AN1094" s="93">
        <f>IF('Net zero activities &amp; levers'!$C$14="Off",('Activity data'!BG18*EF!$H31)*kgtoGg,IF('Net zero activities &amp; levers'!$C$14="On",('Net zero Activity data'!BG18*EF!$H31)*kgtoGg,"ERROR"))</f>
        <v>7.9302999691135523E-2</v>
      </c>
      <c r="AO1094" s="93">
        <f>IF('Net zero activities &amp; levers'!$C$14="Off",('Activity data'!BH18*EF!$H31)*kgtoGg,IF('Net zero activities &amp; levers'!$C$14="On",('Net zero Activity data'!BH18*EF!$H31)*kgtoGg,"ERROR"))</f>
        <v>8.0503598612240448E-2</v>
      </c>
      <c r="AP1094" s="93">
        <f>IF('Net zero activities &amp; levers'!$C$14="Off",('Activity data'!BI18*EF!$H31)*kgtoGg,IF('Net zero activities &amp; levers'!$C$14="On",('Net zero Activity data'!BI18*EF!$H31)*kgtoGg,"ERROR"))</f>
        <v>8.168037729949916E-2</v>
      </c>
      <c r="AQ1094" s="93">
        <f>IF('Net zero activities &amp; levers'!$C$14="Off",('Activity data'!BJ18*EF!$H31)*kgtoGg,IF('Net zero activities &amp; levers'!$C$14="On",('Net zero Activity data'!BJ18*EF!$H31)*kgtoGg,"ERROR"))</f>
        <v>8.2879191869652841E-2</v>
      </c>
      <c r="AR1094" s="93">
        <f>IF('Net zero activities &amp; levers'!$C$14="Off",('Activity data'!BK18*EF!$H31)*kgtoGg,IF('Net zero activities &amp; levers'!$C$14="On",('Net zero Activity data'!BK18*EF!$H31)*kgtoGg,"ERROR"))</f>
        <v>8.41108346130542E-2</v>
      </c>
      <c r="AS1094" s="93">
        <f>IF('Net zero activities &amp; levers'!$C$14="Off",('Activity data'!BL18*EF!$H31)*kgtoGg,IF('Net zero activities &amp; levers'!$C$14="On",('Net zero Activity data'!BL18*EF!$H31)*kgtoGg,"ERROR"))</f>
        <v>8.5343745029366494E-2</v>
      </c>
      <c r="AT1094" s="93">
        <f>IF('Net zero activities &amp; levers'!$C$14="Off",('Activity data'!BM18*EF!$H31)*kgtoGg,IF('Net zero activities &amp; levers'!$C$14="On",('Net zero Activity data'!BM18*EF!$H31)*kgtoGg,"ERROR"))</f>
        <v>8.4331946254279519E-2</v>
      </c>
      <c r="AU1094" s="93">
        <f>IF('Net zero activities &amp; levers'!$C$14="Off",('Activity data'!BN18*EF!$H31)*kgtoGg,IF('Net zero activities &amp; levers'!$C$14="On",('Net zero Activity data'!BN18*EF!$H31)*kgtoGg,"ERROR"))</f>
        <v>8.2889582597065886E-2</v>
      </c>
      <c r="AV1094" s="93">
        <f>IF('Net zero activities &amp; levers'!$C$14="Off",('Activity data'!BO18*EF!$H31)*kgtoGg,IF('Net zero activities &amp; levers'!$C$14="On",('Net zero Activity data'!BO18*EF!$H31)*kgtoGg,"ERROR"))</f>
        <v>8.1442141480635138E-2</v>
      </c>
      <c r="AW1094" s="93">
        <f>IF('Net zero activities &amp; levers'!$C$14="Off",('Activity data'!BP18*EF!$H31)*kgtoGg,IF('Net zero activities &amp; levers'!$C$14="On",('Net zero Activity data'!BP18*EF!$H31)*kgtoGg,"ERROR"))</f>
        <v>7.9827546606077743E-2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0.58037790885594764</v>
      </c>
      <c r="N1095" s="93">
        <f>IF('Net zero activities &amp; levers'!$C$14="Off",('Activity data'!AG19*EF!$H32)*kgtoGg,IF('Net zero activities &amp; levers'!$C$14="On",('Net zero Activity data'!AG19*EF!$H32)*kgtoGg,"ERROR"))</f>
        <v>0.59052015237226141</v>
      </c>
      <c r="O1095" s="93">
        <f>IF('Net zero activities &amp; levers'!$C$14="Off",('Activity data'!AH19*EF!$H32)*kgtoGg,IF('Net zero activities &amp; levers'!$C$14="On",('Net zero Activity data'!AH19*EF!$H32)*kgtoGg,"ERROR"))</f>
        <v>0.59866182774590171</v>
      </c>
      <c r="P1095" s="93">
        <f>IF('Net zero activities &amp; levers'!$C$14="Off",('Activity data'!AI19*EF!$H32)*kgtoGg,IF('Net zero activities &amp; levers'!$C$14="On",('Net zero Activity data'!AI19*EF!$H32)*kgtoGg,"ERROR"))</f>
        <v>0.60475451589519713</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0.59306382210092123</v>
      </c>
      <c r="T1095" s="93">
        <f>IF('Net zero activities &amp; levers'!$C$14="Off",('Activity data'!AM19*EF!$H32)*kgtoGg,IF('Net zero activities &amp; levers'!$C$14="On",('Net zero Activity data'!AM19*EF!$H32)*kgtoGg,"ERROR"))</f>
        <v>0.60782513327234611</v>
      </c>
      <c r="U1095" s="93">
        <f>IF('Net zero activities &amp; levers'!$C$14="Off",('Activity data'!AN19*EF!$H32)*kgtoGg,IF('Net zero activities &amp; levers'!$C$14="On",('Net zero Activity data'!AN19*EF!$H32)*kgtoGg,"ERROR"))</f>
        <v>0.61825436169386483</v>
      </c>
      <c r="V1095" s="93">
        <f>IF('Net zero activities &amp; levers'!$C$14="Off",('Activity data'!AO19*EF!$H32)*kgtoGg,IF('Net zero activities &amp; levers'!$C$14="On",('Net zero Activity data'!AO19*EF!$H32)*kgtoGg,"ERROR"))</f>
        <v>0.62762435769738256</v>
      </c>
      <c r="W1095" s="93">
        <f>IF('Net zero activities &amp; levers'!$C$14="Off",('Activity data'!AP19*EF!$H32)*kgtoGg,IF('Net zero activities &amp; levers'!$C$14="On",('Net zero Activity data'!AP19*EF!$H32)*kgtoGg,"ERROR"))</f>
        <v>0.63790180527524676</v>
      </c>
      <c r="X1095" s="93">
        <f>IF('Net zero activities &amp; levers'!$C$14="Off",('Activity data'!AQ19*EF!$H32)*kgtoGg,IF('Net zero activities &amp; levers'!$C$14="On",('Net zero Activity data'!AQ19*EF!$H32)*kgtoGg,"ERROR"))</f>
        <v>0.64947167874060052</v>
      </c>
      <c r="Y1095" s="93">
        <f>IF('Net zero activities &amp; levers'!$C$14="Off",('Activity data'!AR19*EF!$H32)*kgtoGg,IF('Net zero activities &amp; levers'!$C$14="On",('Net zero Activity data'!AR19*EF!$H32)*kgtoGg,"ERROR"))</f>
        <v>0.66127278725906635</v>
      </c>
      <c r="Z1095" s="93">
        <f>IF('Net zero activities &amp; levers'!$C$14="Off",('Activity data'!AS19*EF!$H32)*kgtoGg,IF('Net zero activities &amp; levers'!$C$14="On",('Net zero Activity data'!AS19*EF!$H32)*kgtoGg,"ERROR"))</f>
        <v>0.67419503912972889</v>
      </c>
      <c r="AA1095" s="93">
        <f>IF('Net zero activities &amp; levers'!$C$14="Off",('Activity data'!AT19*EF!$H32)*kgtoGg,IF('Net zero activities &amp; levers'!$C$14="On",('Net zero Activity data'!AT19*EF!$H32)*kgtoGg,"ERROR"))</f>
        <v>0.68790175421552868</v>
      </c>
      <c r="AB1095" s="93">
        <f>IF('Net zero activities &amp; levers'!$C$14="Off",('Activity data'!AU19*EF!$H32)*kgtoGg,IF('Net zero activities &amp; levers'!$C$14="On",('Net zero Activity data'!AU19*EF!$H32)*kgtoGg,"ERROR"))</f>
        <v>0.70220554992880846</v>
      </c>
      <c r="AC1095" s="93">
        <f>IF('Net zero activities &amp; levers'!$C$14="Off",('Activity data'!AV19*EF!$H32)*kgtoGg,IF('Net zero activities &amp; levers'!$C$14="On",('Net zero Activity data'!AV19*EF!$H32)*kgtoGg,"ERROR"))</f>
        <v>0.71651818996124794</v>
      </c>
      <c r="AD1095" s="93">
        <f>IF('Net zero activities &amp; levers'!$C$14="Off",('Activity data'!AW19*EF!$H32)*kgtoGg,IF('Net zero activities &amp; levers'!$C$14="On",('Net zero Activity data'!AW19*EF!$H32)*kgtoGg,"ERROR"))</f>
        <v>0.73286035769866442</v>
      </c>
      <c r="AE1095" s="93">
        <f>IF('Net zero activities &amp; levers'!$C$14="Off",('Activity data'!AX19*EF!$H32)*kgtoGg,IF('Net zero activities &amp; levers'!$C$14="On",('Net zero Activity data'!AX19*EF!$H32)*kgtoGg,"ERROR"))</f>
        <v>0.75010176966563868</v>
      </c>
      <c r="AF1095" s="93">
        <f>IF('Net zero activities &amp; levers'!$C$14="Off",('Activity data'!AY19*EF!$H32)*kgtoGg,IF('Net zero activities &amp; levers'!$C$14="On",('Net zero Activity data'!AY19*EF!$H32)*kgtoGg,"ERROR"))</f>
        <v>0.76825987071809076</v>
      </c>
      <c r="AG1095" s="93">
        <f>IF('Net zero activities &amp; levers'!$C$14="Off",('Activity data'!AZ19*EF!$H32)*kgtoGg,IF('Net zero activities &amp; levers'!$C$14="On",('Net zero Activity data'!AZ19*EF!$H32)*kgtoGg,"ERROR"))</f>
        <v>0.78881466515480791</v>
      </c>
      <c r="AH1095" s="93">
        <f>IF('Net zero activities &amp; levers'!$C$14="Off",('Activity data'!BA19*EF!$H32)*kgtoGg,IF('Net zero activities &amp; levers'!$C$14="On",('Net zero Activity data'!BA19*EF!$H32)*kgtoGg,"ERROR"))</f>
        <v>0.80848073322401692</v>
      </c>
      <c r="AI1095" s="93">
        <f>IF('Net zero activities &amp; levers'!$C$14="Off",('Activity data'!BB19*EF!$H32)*kgtoGg,IF('Net zero activities &amp; levers'!$C$14="On",('Net zero Activity data'!BB19*EF!$H32)*kgtoGg,"ERROR"))</f>
        <v>0.8291497332114649</v>
      </c>
      <c r="AJ1095" s="93">
        <f>IF('Net zero activities &amp; levers'!$C$14="Off",('Activity data'!BC19*EF!$H32)*kgtoGg,IF('Net zero activities &amp; levers'!$C$14="On",('Net zero Activity data'!BC19*EF!$H32)*kgtoGg,"ERROR"))</f>
        <v>0.85162740487236666</v>
      </c>
      <c r="AK1095" s="93">
        <f>IF('Net zero activities &amp; levers'!$C$14="Off",('Activity data'!BD19*EF!$H32)*kgtoGg,IF('Net zero activities &amp; levers'!$C$14="On",('Net zero Activity data'!BD19*EF!$H32)*kgtoGg,"ERROR"))</f>
        <v>0.87303891035273273</v>
      </c>
      <c r="AL1095" s="93">
        <f>IF('Net zero activities &amp; levers'!$C$14="Off",('Activity data'!BE19*EF!$H32)*kgtoGg,IF('Net zero activities &amp; levers'!$C$14="On",('Net zero Activity data'!BE19*EF!$H32)*kgtoGg,"ERROR"))</f>
        <v>0.89489588653053709</v>
      </c>
      <c r="AM1095" s="93">
        <f>IF('Net zero activities &amp; levers'!$C$14="Off",('Activity data'!BF19*EF!$H32)*kgtoGg,IF('Net zero activities &amp; levers'!$C$14="On",('Net zero Activity data'!BF19*EF!$H32)*kgtoGg,"ERROR"))</f>
        <v>0.91694386186185395</v>
      </c>
      <c r="AN1095" s="93">
        <f>IF('Net zero activities &amp; levers'!$C$14="Off",('Activity data'!BG19*EF!$H32)*kgtoGg,IF('Net zero activities &amp; levers'!$C$14="On",('Net zero Activity data'!BG19*EF!$H32)*kgtoGg,"ERROR"))</f>
        <v>0.94054563741061914</v>
      </c>
      <c r="AO1095" s="93">
        <f>IF('Net zero activities &amp; levers'!$C$14="Off",('Activity data'!BH19*EF!$H32)*kgtoGg,IF('Net zero activities &amp; levers'!$C$14="On",('Net zero Activity data'!BH19*EF!$H32)*kgtoGg,"ERROR"))</f>
        <v>0.96303937952225793</v>
      </c>
      <c r="AP1095" s="93">
        <f>IF('Net zero activities &amp; levers'!$C$14="Off",('Activity data'!BI19*EF!$H32)*kgtoGg,IF('Net zero activities &amp; levers'!$C$14="On",('Net zero Activity data'!BI19*EF!$H32)*kgtoGg,"ERROR"))</f>
        <v>0.98587011313190998</v>
      </c>
      <c r="AQ1095" s="93">
        <f>IF('Net zero activities &amp; levers'!$C$14="Off",('Activity data'!BJ19*EF!$H32)*kgtoGg,IF('Net zero activities &amp; levers'!$C$14="On",('Net zero Activity data'!BJ19*EF!$H32)*kgtoGg,"ERROR"))</f>
        <v>1.0094017308562568</v>
      </c>
      <c r="AR1095" s="93">
        <f>IF('Net zero activities &amp; levers'!$C$14="Off",('Activity data'!BK19*EF!$H32)*kgtoGg,IF('Net zero activities &amp; levers'!$C$14="On",('Net zero Activity data'!BK19*EF!$H32)*kgtoGg,"ERROR"))</f>
        <v>1.0337449955148688</v>
      </c>
      <c r="AS1095" s="93">
        <f>IF('Net zero activities &amp; levers'!$C$14="Off",('Activity data'!BL19*EF!$H32)*kgtoGg,IF('Net zero activities &amp; levers'!$C$14="On",('Net zero Activity data'!BL19*EF!$H32)*kgtoGg,"ERROR"))</f>
        <v>1.0582427700236554</v>
      </c>
      <c r="AT1095" s="93">
        <f>IF('Net zero activities &amp; levers'!$C$14="Off",('Activity data'!BM19*EF!$H32)*kgtoGg,IF('Net zero activities &amp; levers'!$C$14="On",('Net zero Activity data'!BM19*EF!$H32)*kgtoGg,"ERROR"))</f>
        <v>1.0647215720826737</v>
      </c>
      <c r="AU1095" s="93">
        <f>IF('Net zero activities &amp; levers'!$C$14="Off",('Activity data'!BN19*EF!$H32)*kgtoGg,IF('Net zero activities &amp; levers'!$C$14="On",('Net zero Activity data'!BN19*EF!$H32)*kgtoGg,"ERROR"))</f>
        <v>1.0674814654215183</v>
      </c>
      <c r="AV1095" s="93">
        <f>IF('Net zero activities &amp; levers'!$C$14="Off",('Activity data'!BO19*EF!$H32)*kgtoGg,IF('Net zero activities &amp; levers'!$C$14="On",('Net zero Activity data'!BO19*EF!$H32)*kgtoGg,"ERROR"))</f>
        <v>1.0699795725388284</v>
      </c>
      <c r="AW1095" s="93">
        <f>IF('Net zero activities &amp; levers'!$C$14="Off",('Activity data'!BP19*EF!$H32)*kgtoGg,IF('Net zero activities &amp; levers'!$C$14="On",('Net zero Activity data'!BP19*EF!$H32)*kgtoGg,"ERROR"))</f>
        <v>1.070790821398993</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2.2100196981344116</v>
      </c>
      <c r="L1096" s="93">
        <f>IF('Net zero activities &amp; levers'!$C$14="Off",('Activity data'!AE20*EF!$H33)*kgtoGg,IF('Net zero activities &amp; levers'!$C$14="On",('Net zero Activity data'!AE20*EF!$H33)*kgtoGg,"ERROR"))</f>
        <v>2.2391217074451495</v>
      </c>
      <c r="M1096" s="93">
        <f>IF('Net zero activities &amp; levers'!$C$14="Off",('Activity data'!AF20*EF!$H33)*kgtoGg,IF('Net zero activities &amp; levers'!$C$14="On",('Net zero Activity data'!AF20*EF!$H33)*kgtoGg,"ERROR"))</f>
        <v>2.2858678822724832</v>
      </c>
      <c r="N1096" s="93">
        <f>IF('Net zero activities &amp; levers'!$C$14="Off",('Activity data'!AG20*EF!$H33)*kgtoGg,IF('Net zero activities &amp; levers'!$C$14="On",('Net zero Activity data'!AG20*EF!$H33)*kgtoGg,"ERROR"))</f>
        <v>2.2992900748078609</v>
      </c>
      <c r="O1096" s="93">
        <f>IF('Net zero activities &amp; levers'!$C$14="Off",('Activity data'!AH20*EF!$H33)*kgtoGg,IF('Net zero activities &amp; levers'!$C$14="On",('Net zero Activity data'!AH20*EF!$H33)*kgtoGg,"ERROR"))</f>
        <v>2.2910596881616581</v>
      </c>
      <c r="P1096" s="93">
        <f>IF('Net zero activities &amp; levers'!$C$14="Off",('Activity data'!AI20*EF!$H33)*kgtoGg,IF('Net zero activities &amp; levers'!$C$14="On",('Net zero Activity data'!AI20*EF!$H33)*kgtoGg,"ERROR"))</f>
        <v>2.2612642885898935</v>
      </c>
      <c r="Q1096" s="93">
        <f>IF('Net zero activities &amp; levers'!$C$14="Off",('Activity data'!AJ20*EF!$H33)*kgtoGg,IF('Net zero activities &amp; levers'!$C$14="On",('Net zero Activity data'!AJ20*EF!$H33)*kgtoGg,"ERROR"))</f>
        <v>2.2487211059946213</v>
      </c>
      <c r="R1096" s="93">
        <f>IF('Net zero activities &amp; levers'!$C$14="Off",('Activity data'!AK20*EF!$H33)*kgtoGg,IF('Net zero activities &amp; levers'!$C$14="On",('Net zero Activity data'!AK20*EF!$H33)*kgtoGg,"ERROR"))</f>
        <v>2.2390235702415189</v>
      </c>
      <c r="S1096" s="93">
        <f>IF('Net zero activities &amp; levers'!$C$14="Off",('Activity data'!AL20*EF!$H33)*kgtoGg,IF('Net zero activities &amp; levers'!$C$14="On",('Net zero Activity data'!AL20*EF!$H33)*kgtoGg,"ERROR"))</f>
        <v>1.8873804730286565</v>
      </c>
      <c r="T1096" s="93">
        <f>IF('Net zero activities &amp; levers'!$C$14="Off",('Activity data'!AM20*EF!$H33)*kgtoGg,IF('Net zero activities &amp; levers'!$C$14="On",('Net zero Activity data'!AM20*EF!$H33)*kgtoGg,"ERROR"))</f>
        <v>1.962130360964824</v>
      </c>
      <c r="U1096" s="93">
        <f>IF('Net zero activities &amp; levers'!$C$14="Off",('Activity data'!AN20*EF!$H33)*kgtoGg,IF('Net zero activities &amp; levers'!$C$14="On",('Net zero Activity data'!AN20*EF!$H33)*kgtoGg,"ERROR"))</f>
        <v>1.9947402882912137</v>
      </c>
      <c r="V1096" s="93">
        <f>IF('Net zero activities &amp; levers'!$C$14="Off",('Activity data'!AO20*EF!$H33)*kgtoGg,IF('Net zero activities &amp; levers'!$C$14="On",('Net zero Activity data'!AO20*EF!$H33)*kgtoGg,"ERROR"))</f>
        <v>2.0167734386395066</v>
      </c>
      <c r="W1096" s="93">
        <f>IF('Net zero activities &amp; levers'!$C$14="Off",('Activity data'!AP20*EF!$H33)*kgtoGg,IF('Net zero activities &amp; levers'!$C$14="On",('Net zero Activity data'!AP20*EF!$H33)*kgtoGg,"ERROR"))</f>
        <v>2.046613194974745</v>
      </c>
      <c r="X1096" s="93">
        <f>IF('Net zero activities &amp; levers'!$C$14="Off",('Activity data'!AQ20*EF!$H33)*kgtoGg,IF('Net zero activities &amp; levers'!$C$14="On",('Net zero Activity data'!AQ20*EF!$H33)*kgtoGg,"ERROR"))</f>
        <v>2.0875609085173608</v>
      </c>
      <c r="Y1096" s="93">
        <f>IF('Net zero activities &amp; levers'!$C$14="Off",('Activity data'!AR20*EF!$H33)*kgtoGg,IF('Net zero activities &amp; levers'!$C$14="On",('Net zero Activity data'!AR20*EF!$H33)*kgtoGg,"ERROR"))</f>
        <v>2.1365978918874675</v>
      </c>
      <c r="Z1096" s="93">
        <f>IF('Net zero activities &amp; levers'!$C$14="Off",('Activity data'!AS20*EF!$H33)*kgtoGg,IF('Net zero activities &amp; levers'!$C$14="On",('Net zero Activity data'!AS20*EF!$H33)*kgtoGg,"ERROR"))</f>
        <v>2.1948391085815122</v>
      </c>
      <c r="AA1096" s="93">
        <f>IF('Net zero activities &amp; levers'!$C$14="Off",('Activity data'!AT20*EF!$H33)*kgtoGg,IF('Net zero activities &amp; levers'!$C$14="On",('Net zero Activity data'!AT20*EF!$H33)*kgtoGg,"ERROR"))</f>
        <v>2.2590650938098573</v>
      </c>
      <c r="AB1096" s="93">
        <f>IF('Net zero activities &amp; levers'!$C$14="Off",('Activity data'!AU20*EF!$H33)*kgtoGg,IF('Net zero activities &amp; levers'!$C$14="On",('Net zero Activity data'!AU20*EF!$H33)*kgtoGg,"ERROR"))</f>
        <v>2.3274829816282754</v>
      </c>
      <c r="AC1096" s="93">
        <f>IF('Net zero activities &amp; levers'!$C$14="Off",('Activity data'!AV20*EF!$H33)*kgtoGg,IF('Net zero activities &amp; levers'!$C$14="On",('Net zero Activity data'!AV20*EF!$H33)*kgtoGg,"ERROR"))</f>
        <v>2.3948359688956935</v>
      </c>
      <c r="AD1096" s="93">
        <f>IF('Net zero activities &amp; levers'!$C$14="Off",('Activity data'!AW20*EF!$H33)*kgtoGg,IF('Net zero activities &amp; levers'!$C$14="On",('Net zero Activity data'!AW20*EF!$H33)*kgtoGg,"ERROR"))</f>
        <v>2.484249624098235</v>
      </c>
      <c r="AE1096" s="93">
        <f>IF('Net zero activities &amp; levers'!$C$14="Off",('Activity data'!AX20*EF!$H33)*kgtoGg,IF('Net zero activities &amp; levers'!$C$14="On",('Net zero Activity data'!AX20*EF!$H33)*kgtoGg,"ERROR"))</f>
        <v>2.5801346377548633</v>
      </c>
      <c r="AF1096" s="93">
        <f>IF('Net zero activities &amp; levers'!$C$14="Off",('Activity data'!AY20*EF!$H33)*kgtoGg,IF('Net zero activities &amp; levers'!$C$14="On",('Net zero Activity data'!AY20*EF!$H33)*kgtoGg,"ERROR"))</f>
        <v>2.6825178393675806</v>
      </c>
      <c r="AG1096" s="93">
        <f>IF('Net zero activities &amp; levers'!$C$14="Off",('Activity data'!AZ20*EF!$H33)*kgtoGg,IF('Net zero activities &amp; levers'!$C$14="On",('Net zero Activity data'!AZ20*EF!$H33)*kgtoGg,"ERROR"))</f>
        <v>2.8039183162103787</v>
      </c>
      <c r="AH1096" s="93">
        <f>IF('Net zero activities &amp; levers'!$C$14="Off",('Activity data'!BA20*EF!$H33)*kgtoGg,IF('Net zero activities &amp; levers'!$C$14="On",('Net zero Activity data'!BA20*EF!$H33)*kgtoGg,"ERROR"))</f>
        <v>2.9160990599871233</v>
      </c>
      <c r="AI1096" s="93">
        <f>IF('Net zero activities &amp; levers'!$C$14="Off",('Activity data'!BB20*EF!$H33)*kgtoGg,IF('Net zero activities &amp; levers'!$C$14="On",('Net zero Activity data'!BB20*EF!$H33)*kgtoGg,"ERROR"))</f>
        <v>3.0403046603702588</v>
      </c>
      <c r="AJ1096" s="93">
        <f>IF('Net zero activities &amp; levers'!$C$14="Off",('Activity data'!BC20*EF!$H33)*kgtoGg,IF('Net zero activities &amp; levers'!$C$14="On",('Net zero Activity data'!BC20*EF!$H33)*kgtoGg,"ERROR"))</f>
        <v>3.17807318005105</v>
      </c>
      <c r="AK1096" s="93">
        <f>IF('Net zero activities &amp; levers'!$C$14="Off",('Activity data'!BD20*EF!$H33)*kgtoGg,IF('Net zero activities &amp; levers'!$C$14="On",('Net zero Activity data'!BD20*EF!$H33)*kgtoGg,"ERROR"))</f>
        <v>3.3052455441789346</v>
      </c>
      <c r="AL1096" s="93">
        <f>IF('Net zero activities &amp; levers'!$C$14="Off",('Activity data'!BE20*EF!$H33)*kgtoGg,IF('Net zero activities &amp; levers'!$C$14="On",('Net zero Activity data'!BE20*EF!$H33)*kgtoGg,"ERROR"))</f>
        <v>3.4345369244701307</v>
      </c>
      <c r="AM1096" s="93">
        <f>IF('Net zero activities &amp; levers'!$C$14="Off",('Activity data'!BF20*EF!$H33)*kgtoGg,IF('Net zero activities &amp; levers'!$C$14="On",('Net zero Activity data'!BF20*EF!$H33)*kgtoGg,"ERROR"))</f>
        <v>3.5638328115132296</v>
      </c>
      <c r="AN1096" s="93">
        <f>IF('Net zero activities &amp; levers'!$C$14="Off",('Activity data'!BG20*EF!$H33)*kgtoGg,IF('Net zero activities &amp; levers'!$C$14="On",('Net zero Activity data'!BG20*EF!$H33)*kgtoGg,"ERROR"))</f>
        <v>3.7089779709020201</v>
      </c>
      <c r="AO1096" s="93">
        <f>IF('Net zero activities &amp; levers'!$C$14="Off",('Activity data'!BH20*EF!$H33)*kgtoGg,IF('Net zero activities &amp; levers'!$C$14="On",('Net zero Activity data'!BH20*EF!$H33)*kgtoGg,"ERROR"))</f>
        <v>3.8434837701437496</v>
      </c>
      <c r="AP1096" s="93">
        <f>IF('Net zero activities &amp; levers'!$C$14="Off",('Activity data'!BI20*EF!$H33)*kgtoGg,IF('Net zero activities &amp; levers'!$C$14="On",('Net zero Activity data'!BI20*EF!$H33)*kgtoGg,"ERROR"))</f>
        <v>3.9792191002013388</v>
      </c>
      <c r="AQ1096" s="93">
        <f>IF('Net zero activities &amp; levers'!$C$14="Off",('Activity data'!BJ20*EF!$H33)*kgtoGg,IF('Net zero activities &amp; levers'!$C$14="On",('Net zero Activity data'!BJ20*EF!$H33)*kgtoGg,"ERROR"))</f>
        <v>4.1190983419919824</v>
      </c>
      <c r="AR1096" s="93">
        <f>IF('Net zero activities &amp; levers'!$C$14="Off",('Activity data'!BK20*EF!$H33)*kgtoGg,IF('Net zero activities &amp; levers'!$C$14="On",('Net zero Activity data'!BK20*EF!$H33)*kgtoGg,"ERROR"))</f>
        <v>4.263949462915309</v>
      </c>
      <c r="AS1096" s="93">
        <f>IF('Net zero activities &amp; levers'!$C$14="Off",('Activity data'!BL20*EF!$H33)*kgtoGg,IF('Net zero activities &amp; levers'!$C$14="On",('Net zero Activity data'!BL20*EF!$H33)*kgtoGg,"ERROR"))</f>
        <v>4.4131772986092557</v>
      </c>
      <c r="AT1096" s="93">
        <f>IF('Net zero activities &amp; levers'!$C$14="Off",('Activity data'!BM20*EF!$H33)*kgtoGg,IF('Net zero activities &amp; levers'!$C$14="On",('Net zero Activity data'!BM20*EF!$H33)*kgtoGg,"ERROR"))</f>
        <v>4.4186178760804671</v>
      </c>
      <c r="AU1096" s="93">
        <f>IF('Net zero activities &amp; levers'!$C$14="Off",('Activity data'!BN20*EF!$H33)*kgtoGg,IF('Net zero activities &amp; levers'!$C$14="On",('Net zero Activity data'!BN20*EF!$H33)*kgtoGg,"ERROR"))</f>
        <v>4.3949031764275945</v>
      </c>
      <c r="AV1096" s="93">
        <f>IF('Net zero activities &amp; levers'!$C$14="Off",('Activity data'!BO20*EF!$H33)*kgtoGg,IF('Net zero activities &amp; levers'!$C$14="On",('Net zero Activity data'!BO20*EF!$H33)*kgtoGg,"ERROR"))</f>
        <v>4.3694950303139315</v>
      </c>
      <c r="AW1096" s="93">
        <f>IF('Net zero activities &amp; levers'!$C$14="Off",('Activity data'!BP20*EF!$H33)*kgtoGg,IF('Net zero activities &amp; levers'!$C$14="On",('Net zero Activity data'!BP20*EF!$H33)*kgtoGg,"ERROR"))</f>
        <v>4.3313345266506111</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2.3161053423012629E-2</v>
      </c>
      <c r="L1097" s="93">
        <f>IF('Net zero activities &amp; levers'!$C$14="Off",('Activity data'!AE21*EF!$H34)*kgtoGg,IF('Net zero activities &amp; levers'!$C$14="On",('Net zero Activity data'!AE21*EF!$H34)*kgtoGg,"ERROR"))</f>
        <v>2.3631963555267661E-2</v>
      </c>
      <c r="M1097" s="93">
        <f>IF('Net zero activities &amp; levers'!$C$14="Off",('Activity data'!AF21*EF!$H34)*kgtoGg,IF('Net zero activities &amp; levers'!$C$14="On",('Net zero Activity data'!AF21*EF!$H34)*kgtoGg,"ERROR"))</f>
        <v>2.4182412868997843E-2</v>
      </c>
      <c r="N1097" s="93">
        <f>IF('Net zero activities &amp; levers'!$C$14="Off",('Activity data'!AG21*EF!$H34)*kgtoGg,IF('Net zero activities &amp; levers'!$C$14="On",('Net zero Activity data'!AG21*EF!$H34)*kgtoGg,"ERROR"))</f>
        <v>2.4605006348844244E-2</v>
      </c>
      <c r="O1097" s="93">
        <f>IF('Net zero activities &amp; levers'!$C$14="Off",('Activity data'!AH21*EF!$H34)*kgtoGg,IF('Net zero activities &amp; levers'!$C$14="On",('Net zero Activity data'!AH21*EF!$H34)*kgtoGg,"ERROR"))</f>
        <v>2.4944242822745932E-2</v>
      </c>
      <c r="P1097" s="93">
        <f>IF('Net zero activities &amp; levers'!$C$14="Off",('Activity data'!AI21*EF!$H34)*kgtoGg,IF('Net zero activities &amp; levers'!$C$14="On",('Net zero Activity data'!AI21*EF!$H34)*kgtoGg,"ERROR"))</f>
        <v>2.5198104828966571E-2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2.4710992587538415E-2</v>
      </c>
      <c r="T1097" s="93">
        <f>IF('Net zero activities &amp; levers'!$C$14="Off",('Activity data'!AM21*EF!$H34)*kgtoGg,IF('Net zero activities &amp; levers'!$C$14="On",('Net zero Activity data'!AM21*EF!$H34)*kgtoGg,"ERROR"))</f>
        <v>2.5326047219681107E-2</v>
      </c>
      <c r="U1097" s="93">
        <f>IF('Net zero activities &amp; levers'!$C$14="Off",('Activity data'!AN21*EF!$H34)*kgtoGg,IF('Net zero activities &amp; levers'!$C$14="On",('Net zero Activity data'!AN21*EF!$H34)*kgtoGg,"ERROR"))</f>
        <v>2.5760598403911057E-2</v>
      </c>
      <c r="V1097" s="93">
        <f>IF('Net zero activities &amp; levers'!$C$14="Off",('Activity data'!AO21*EF!$H34)*kgtoGg,IF('Net zero activities &amp; levers'!$C$14="On",('Net zero Activity data'!AO21*EF!$H34)*kgtoGg,"ERROR"))</f>
        <v>2.6151014904057631E-2</v>
      </c>
      <c r="W1097" s="93">
        <f>IF('Net zero activities &amp; levers'!$C$14="Off",('Activity data'!AP21*EF!$H34)*kgtoGg,IF('Net zero activities &amp; levers'!$C$14="On",('Net zero Activity data'!AP21*EF!$H34)*kgtoGg,"ERROR"))</f>
        <v>2.6579241886468635E-2</v>
      </c>
      <c r="X1097" s="93">
        <f>IF('Net zero activities &amp; levers'!$C$14="Off",('Activity data'!AQ21*EF!$H34)*kgtoGg,IF('Net zero activities &amp; levers'!$C$14="On",('Net zero Activity data'!AQ21*EF!$H34)*kgtoGg,"ERROR"))</f>
        <v>2.7061319947525048E-2</v>
      </c>
      <c r="Y1097" s="93">
        <f>IF('Net zero activities &amp; levers'!$C$14="Off",('Activity data'!AR21*EF!$H34)*kgtoGg,IF('Net zero activities &amp; levers'!$C$14="On",('Net zero Activity data'!AR21*EF!$H34)*kgtoGg,"ERROR"))</f>
        <v>2.7553032802461117E-2</v>
      </c>
      <c r="Z1097" s="93">
        <f>IF('Net zero activities &amp; levers'!$C$14="Off",('Activity data'!AS21*EF!$H34)*kgtoGg,IF('Net zero activities &amp; levers'!$C$14="On",('Net zero Activity data'!AS21*EF!$H34)*kgtoGg,"ERROR"))</f>
        <v>2.809145996373873E-2</v>
      </c>
      <c r="AA1097" s="93">
        <f>IF('Net zero activities &amp; levers'!$C$14="Off",('Activity data'!AT21*EF!$H34)*kgtoGg,IF('Net zero activities &amp; levers'!$C$14="On",('Net zero Activity data'!AT21*EF!$H34)*kgtoGg,"ERROR"))</f>
        <v>2.8662573092313723E-2</v>
      </c>
      <c r="AB1097" s="93">
        <f>IF('Net zero activities &amp; levers'!$C$14="Off",('Activity data'!AU21*EF!$H34)*kgtoGg,IF('Net zero activities &amp; levers'!$C$14="On",('Net zero Activity data'!AU21*EF!$H34)*kgtoGg,"ERROR"))</f>
        <v>2.9258564580367047E-2</v>
      </c>
      <c r="AC1097" s="93">
        <f>IF('Net zero activities &amp; levers'!$C$14="Off",('Activity data'!AV21*EF!$H34)*kgtoGg,IF('Net zero activities &amp; levers'!$C$14="On",('Net zero Activity data'!AV21*EF!$H34)*kgtoGg,"ERROR"))</f>
        <v>2.9854924581718692E-2</v>
      </c>
      <c r="AD1097" s="93">
        <f>IF('Net zero activities &amp; levers'!$C$14="Off",('Activity data'!AW21*EF!$H34)*kgtoGg,IF('Net zero activities &amp; levers'!$C$14="On",('Net zero Activity data'!AW21*EF!$H34)*kgtoGg,"ERROR"))</f>
        <v>3.0535848237444381E-2</v>
      </c>
      <c r="AE1097" s="93">
        <f>IF('Net zero activities &amp; levers'!$C$14="Off",('Activity data'!AX21*EF!$H34)*kgtoGg,IF('Net zero activities &amp; levers'!$C$14="On",('Net zero Activity data'!AX21*EF!$H34)*kgtoGg,"ERROR"))</f>
        <v>3.1254240402734973E-2</v>
      </c>
      <c r="AF1097" s="93">
        <f>IF('Net zero activities &amp; levers'!$C$14="Off",('Activity data'!AY21*EF!$H34)*kgtoGg,IF('Net zero activities &amp; levers'!$C$14="On",('Net zero Activity data'!AY21*EF!$H34)*kgtoGg,"ERROR"))</f>
        <v>3.2010827946587148E-2</v>
      </c>
      <c r="AG1097" s="93">
        <f>IF('Net zero activities &amp; levers'!$C$14="Off",('Activity data'!AZ21*EF!$H34)*kgtoGg,IF('Net zero activities &amp; levers'!$C$14="On",('Net zero Activity data'!AZ21*EF!$H34)*kgtoGg,"ERROR"))</f>
        <v>3.2867277714783698E-2</v>
      </c>
      <c r="AH1097" s="93">
        <f>IF('Net zero activities &amp; levers'!$C$14="Off",('Activity data'!BA21*EF!$H34)*kgtoGg,IF('Net zero activities &amp; levers'!$C$14="On",('Net zero Activity data'!BA21*EF!$H34)*kgtoGg,"ERROR"))</f>
        <v>3.36866972176674E-2</v>
      </c>
      <c r="AI1097" s="93">
        <f>IF('Net zero activities &amp; levers'!$C$14="Off",('Activity data'!BB21*EF!$H34)*kgtoGg,IF('Net zero activities &amp; levers'!$C$14="On",('Net zero Activity data'!BB21*EF!$H34)*kgtoGg,"ERROR"))</f>
        <v>3.4547905550477737E-2</v>
      </c>
      <c r="AJ1097" s="93">
        <f>IF('Net zero activities &amp; levers'!$C$14="Off",('Activity data'!BC21*EF!$H34)*kgtoGg,IF('Net zero activities &amp; levers'!$C$14="On",('Net zero Activity data'!BC21*EF!$H34)*kgtoGg,"ERROR"))</f>
        <v>3.5484475203015314E-2</v>
      </c>
      <c r="AK1097" s="93">
        <f>IF('Net zero activities &amp; levers'!$C$14="Off",('Activity data'!BD21*EF!$H34)*kgtoGg,IF('Net zero activities &amp; levers'!$C$14="On",('Net zero Activity data'!BD21*EF!$H34)*kgtoGg,"ERROR"))</f>
        <v>3.6376621264697234E-2</v>
      </c>
      <c r="AL1097" s="93">
        <f>IF('Net zero activities &amp; levers'!$C$14="Off",('Activity data'!BE21*EF!$H34)*kgtoGg,IF('Net zero activities &amp; levers'!$C$14="On",('Net zero Activity data'!BE21*EF!$H34)*kgtoGg,"ERROR"))</f>
        <v>3.7287328605439082E-2</v>
      </c>
      <c r="AM1097" s="93">
        <f>IF('Net zero activities &amp; levers'!$C$14="Off",('Activity data'!BF21*EF!$H34)*kgtoGg,IF('Net zero activities &amp; levers'!$C$14="On",('Net zero Activity data'!BF21*EF!$H34)*kgtoGg,"ERROR"))</f>
        <v>3.8205994244243945E-2</v>
      </c>
      <c r="AN1097" s="93">
        <f>IF('Net zero activities &amp; levers'!$C$14="Off",('Activity data'!BG21*EF!$H34)*kgtoGg,IF('Net zero activities &amp; levers'!$C$14="On",('Net zero Activity data'!BG21*EF!$H34)*kgtoGg,"ERROR"))</f>
        <v>3.9189401558775837E-2</v>
      </c>
      <c r="AO1097" s="93">
        <f>IF('Net zero activities &amp; levers'!$C$14="Off",('Activity data'!BH21*EF!$H34)*kgtoGg,IF('Net zero activities &amp; levers'!$C$14="On",('Net zero Activity data'!BH21*EF!$H34)*kgtoGg,"ERROR"))</f>
        <v>4.0126640813427449E-2</v>
      </c>
      <c r="AP1097" s="93">
        <f>IF('Net zero activities &amp; levers'!$C$14="Off",('Activity data'!BI21*EF!$H34)*kgtoGg,IF('Net zero activities &amp; levers'!$C$14="On",('Net zero Activity data'!BI21*EF!$H34)*kgtoGg,"ERROR"))</f>
        <v>4.1077921380496291E-2</v>
      </c>
      <c r="AQ1097" s="93">
        <f>IF('Net zero activities &amp; levers'!$C$14="Off",('Activity data'!BJ21*EF!$H34)*kgtoGg,IF('Net zero activities &amp; levers'!$C$14="On",('Net zero Activity data'!BJ21*EF!$H34)*kgtoGg,"ERROR"))</f>
        <v>4.2058405452344072E-2</v>
      </c>
      <c r="AR1097" s="93">
        <f>IF('Net zero activities &amp; levers'!$C$14="Off",('Activity data'!BK21*EF!$H34)*kgtoGg,IF('Net zero activities &amp; levers'!$C$14="On",('Net zero Activity data'!BK21*EF!$H34)*kgtoGg,"ERROR"))</f>
        <v>4.30727081464529E-2</v>
      </c>
      <c r="AS1097" s="93">
        <f>IF('Net zero activities &amp; levers'!$C$14="Off",('Activity data'!BL21*EF!$H34)*kgtoGg,IF('Net zero activities &amp; levers'!$C$14="On",('Net zero Activity data'!BL21*EF!$H34)*kgtoGg,"ERROR"))</f>
        <v>4.4093448750985677E-2</v>
      </c>
      <c r="AT1097" s="93">
        <f>IF('Net zero activities &amp; levers'!$C$14="Off",('Activity data'!BM21*EF!$H34)*kgtoGg,IF('Net zero activities &amp; levers'!$C$14="On",('Net zero Activity data'!BM21*EF!$H34)*kgtoGg,"ERROR"))</f>
        <v>4.436339883677811E-2</v>
      </c>
      <c r="AU1097" s="93">
        <f>IF('Net zero activities &amp; levers'!$C$14="Off",('Activity data'!BN21*EF!$H34)*kgtoGg,IF('Net zero activities &amp; levers'!$C$14="On",('Net zero Activity data'!BN21*EF!$H34)*kgtoGg,"ERROR"))</f>
        <v>4.4478394392563299E-2</v>
      </c>
      <c r="AV1097" s="93">
        <f>IF('Net zero activities &amp; levers'!$C$14="Off",('Activity data'!BO21*EF!$H34)*kgtoGg,IF('Net zero activities &amp; levers'!$C$14="On",('Net zero Activity data'!BO21*EF!$H34)*kgtoGg,"ERROR"))</f>
        <v>4.4582482189117895E-2</v>
      </c>
      <c r="AW1097" s="93">
        <f>IF('Net zero activities &amp; levers'!$C$14="Off",('Activity data'!BP21*EF!$H34)*kgtoGg,IF('Net zero activities &amp; levers'!$C$14="On",('Net zero Activity data'!BP21*EF!$H34)*kgtoGg,"ERROR"))</f>
        <v>4.4616284224958079E-2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9.2084154088933889E-2</v>
      </c>
      <c r="L1098" s="93">
        <f>IF('Net zero activities &amp; levers'!$C$14="Off",('Activity data'!AE22*EF!$H35)*kgtoGg,IF('Net zero activities &amp; levers'!$C$14="On",('Net zero Activity data'!AE22*EF!$H35)*kgtoGg,"ERROR"))</f>
        <v>9.3296737810214664E-2</v>
      </c>
      <c r="M1098" s="93">
        <f>IF('Net zero activities &amp; levers'!$C$14="Off",('Activity data'!AF22*EF!$H35)*kgtoGg,IF('Net zero activities &amp; levers'!$C$14="On",('Net zero Activity data'!AF22*EF!$H35)*kgtoGg,"ERROR"))</f>
        <v>9.5244495094686882E-2</v>
      </c>
      <c r="N1098" s="93">
        <f>IF('Net zero activities &amp; levers'!$C$14="Off",('Activity data'!AG22*EF!$H35)*kgtoGg,IF('Net zero activities &amp; levers'!$C$14="On",('Net zero Activity data'!AG22*EF!$H35)*kgtoGg,"ERROR"))</f>
        <v>9.5803753116994295E-2</v>
      </c>
      <c r="O1098" s="93">
        <f>IF('Net zero activities &amp; levers'!$C$14="Off",('Activity data'!AH22*EF!$H35)*kgtoGg,IF('Net zero activities &amp; levers'!$C$14="On",('Net zero Activity data'!AH22*EF!$H35)*kgtoGg,"ERROR"))</f>
        <v>9.5460820340069169E-2</v>
      </c>
      <c r="P1098" s="93">
        <f>IF('Net zero activities &amp; levers'!$C$14="Off",('Activity data'!AI22*EF!$H35)*kgtoGg,IF('Net zero activities &amp; levers'!$C$14="On",('Net zero Activity data'!AI22*EF!$H35)*kgtoGg,"ERROR"))</f>
        <v>9.4219345357912307E-2</v>
      </c>
      <c r="Q1098" s="93">
        <f>IF('Net zero activities &amp; levers'!$C$14="Off",('Activity data'!AJ22*EF!$H35)*kgtoGg,IF('Net zero activities &amp; levers'!$C$14="On",('Net zero Activity data'!AJ22*EF!$H35)*kgtoGg,"ERROR"))</f>
        <v>9.3696712749775993E-2</v>
      </c>
      <c r="R1098" s="93">
        <f>IF('Net zero activities &amp; levers'!$C$14="Off",('Activity data'!AK22*EF!$H35)*kgtoGg,IF('Net zero activities &amp; levers'!$C$14="On",('Net zero Activity data'!AK22*EF!$H35)*kgtoGg,"ERROR"))</f>
        <v>9.3292648760063379E-2</v>
      </c>
      <c r="S1098" s="93">
        <f>IF('Net zero activities &amp; levers'!$C$14="Off",('Activity data'!AL22*EF!$H35)*kgtoGg,IF('Net zero activities &amp; levers'!$C$14="On",('Net zero Activity data'!AL22*EF!$H35)*kgtoGg,"ERROR"))</f>
        <v>7.8640853042860767E-2</v>
      </c>
      <c r="T1098" s="93">
        <f>IF('Net zero activities &amp; levers'!$C$14="Off",('Activity data'!AM22*EF!$H35)*kgtoGg,IF('Net zero activities &amp; levers'!$C$14="On",('Net zero Activity data'!AM22*EF!$H35)*kgtoGg,"ERROR"))</f>
        <v>8.1755431706867748E-2</v>
      </c>
      <c r="U1098" s="93">
        <f>IF('Net zero activities &amp; levers'!$C$14="Off",('Activity data'!AN22*EF!$H35)*kgtoGg,IF('Net zero activities &amp; levers'!$C$14="On",('Net zero Activity data'!AN22*EF!$H35)*kgtoGg,"ERROR"))</f>
        <v>8.3114178678800651E-2</v>
      </c>
      <c r="V1098" s="93">
        <f>IF('Net zero activities &amp; levers'!$C$14="Off",('Activity data'!AO22*EF!$H35)*kgtoGg,IF('Net zero activities &amp; levers'!$C$14="On",('Net zero Activity data'!AO22*EF!$H35)*kgtoGg,"ERROR"))</f>
        <v>8.4032226609979499E-2</v>
      </c>
      <c r="W1098" s="93">
        <f>IF('Net zero activities &amp; levers'!$C$14="Off",('Activity data'!AP22*EF!$H35)*kgtoGg,IF('Net zero activities &amp; levers'!$C$14="On",('Net zero Activity data'!AP22*EF!$H35)*kgtoGg,"ERROR"))</f>
        <v>8.5275549790614455E-2</v>
      </c>
      <c r="X1098" s="93">
        <f>IF('Net zero activities &amp; levers'!$C$14="Off",('Activity data'!AQ22*EF!$H35)*kgtoGg,IF('Net zero activities &amp; levers'!$C$14="On",('Net zero Activity data'!AQ22*EF!$H35)*kgtoGg,"ERROR"))</f>
        <v>8.6981704521556791E-2</v>
      </c>
      <c r="Y1098" s="93">
        <f>IF('Net zero activities &amp; levers'!$C$14="Off",('Activity data'!AR22*EF!$H35)*kgtoGg,IF('Net zero activities &amp; levers'!$C$14="On",('Net zero Activity data'!AR22*EF!$H35)*kgtoGg,"ERROR"))</f>
        <v>8.9024912161977915E-2</v>
      </c>
      <c r="Z1098" s="93">
        <f>IF('Net zero activities &amp; levers'!$C$14="Off",('Activity data'!AS22*EF!$H35)*kgtoGg,IF('Net zero activities &amp; levers'!$C$14="On",('Net zero Activity data'!AS22*EF!$H35)*kgtoGg,"ERROR"))</f>
        <v>9.1451629524229749E-2</v>
      </c>
      <c r="AA1098" s="93">
        <f>IF('Net zero activities &amp; levers'!$C$14="Off",('Activity data'!AT22*EF!$H35)*kgtoGg,IF('Net zero activities &amp; levers'!$C$14="On",('Net zero Activity data'!AT22*EF!$H35)*kgtoGg,"ERROR"))</f>
        <v>9.4127712242077485E-2</v>
      </c>
      <c r="AB1098" s="93">
        <f>IF('Net zero activities &amp; levers'!$C$14="Off",('Activity data'!AU22*EF!$H35)*kgtoGg,IF('Net zero activities &amp; levers'!$C$14="On",('Net zero Activity data'!AU22*EF!$H35)*kgtoGg,"ERROR"))</f>
        <v>9.69784575678449E-2</v>
      </c>
      <c r="AC1098" s="93">
        <f>IF('Net zero activities &amp; levers'!$C$14="Off",('Activity data'!AV22*EF!$H35)*kgtoGg,IF('Net zero activities &amp; levers'!$C$14="On",('Net zero Activity data'!AV22*EF!$H35)*kgtoGg,"ERROR"))</f>
        <v>9.9784832037320664E-2</v>
      </c>
      <c r="AD1098" s="93">
        <f>IF('Net zero activities &amp; levers'!$C$14="Off",('Activity data'!AW22*EF!$H35)*kgtoGg,IF('Net zero activities &amp; levers'!$C$14="On",('Net zero Activity data'!AW22*EF!$H35)*kgtoGg,"ERROR"))</f>
        <v>0.10351040100409321</v>
      </c>
      <c r="AE1098" s="93">
        <f>IF('Net zero activities &amp; levers'!$C$14="Off",('Activity data'!AX22*EF!$H35)*kgtoGg,IF('Net zero activities &amp; levers'!$C$14="On",('Net zero Activity data'!AX22*EF!$H35)*kgtoGg,"ERROR"))</f>
        <v>0.10750560990645275</v>
      </c>
      <c r="AF1098" s="93">
        <f>IF('Net zero activities &amp; levers'!$C$14="Off",('Activity data'!AY22*EF!$H35)*kgtoGg,IF('Net zero activities &amp; levers'!$C$14="On",('Net zero Activity data'!AY22*EF!$H35)*kgtoGg,"ERROR"))</f>
        <v>0.11177157664031596</v>
      </c>
      <c r="AG1098" s="93">
        <f>IF('Net zero activities &amp; levers'!$C$14="Off",('Activity data'!AZ22*EF!$H35)*kgtoGg,IF('Net zero activities &amp; levers'!$C$14="On",('Net zero Activity data'!AZ22*EF!$H35)*kgtoGg,"ERROR"))</f>
        <v>0.11682992984209924</v>
      </c>
      <c r="AH1098" s="93">
        <f>IF('Net zero activities &amp; levers'!$C$14="Off",('Activity data'!BA22*EF!$H35)*kgtoGg,IF('Net zero activities &amp; levers'!$C$14="On",('Net zero Activity data'!BA22*EF!$H35)*kgtoGg,"ERROR"))</f>
        <v>0.1215041274994636</v>
      </c>
      <c r="AI1098" s="93">
        <f>IF('Net zero activities &amp; levers'!$C$14="Off",('Activity data'!BB22*EF!$H35)*kgtoGg,IF('Net zero activities &amp; levers'!$C$14="On",('Net zero Activity data'!BB22*EF!$H35)*kgtoGg,"ERROR"))</f>
        <v>0.12667936084876091</v>
      </c>
      <c r="AJ1098" s="93">
        <f>IF('Net zero activities &amp; levers'!$C$14="Off",('Activity data'!BC22*EF!$H35)*kgtoGg,IF('Net zero activities &amp; levers'!$C$14="On",('Net zero Activity data'!BC22*EF!$H35)*kgtoGg,"ERROR"))</f>
        <v>0.13241971583546056</v>
      </c>
      <c r="AK1098" s="93">
        <f>IF('Net zero activities &amp; levers'!$C$14="Off",('Activity data'!BD22*EF!$H35)*kgtoGg,IF('Net zero activities &amp; levers'!$C$14="On",('Net zero Activity data'!BD22*EF!$H35)*kgtoGg,"ERROR"))</f>
        <v>0.13771856434078911</v>
      </c>
      <c r="AL1098" s="93">
        <f>IF('Net zero activities &amp; levers'!$C$14="Off",('Activity data'!BE22*EF!$H35)*kgtoGg,IF('Net zero activities &amp; levers'!$C$14="On",('Net zero Activity data'!BE22*EF!$H35)*kgtoGg,"ERROR"))</f>
        <v>0.14310570518625559</v>
      </c>
      <c r="AM1098" s="93">
        <f>IF('Net zero activities &amp; levers'!$C$14="Off",('Activity data'!BF22*EF!$H35)*kgtoGg,IF('Net zero activities &amp; levers'!$C$14="On",('Net zero Activity data'!BF22*EF!$H35)*kgtoGg,"ERROR"))</f>
        <v>0.14849303381305134</v>
      </c>
      <c r="AN1098" s="93">
        <f>IF('Net zero activities &amp; levers'!$C$14="Off",('Activity data'!BG22*EF!$H35)*kgtoGg,IF('Net zero activities &amp; levers'!$C$14="On",('Net zero Activity data'!BG22*EF!$H35)*kgtoGg,"ERROR"))</f>
        <v>0.15454074878758431</v>
      </c>
      <c r="AO1098" s="93">
        <f>IF('Net zero activities &amp; levers'!$C$14="Off",('Activity data'!BH22*EF!$H35)*kgtoGg,IF('Net zero activities &amp; levers'!$C$14="On",('Net zero Activity data'!BH22*EF!$H35)*kgtoGg,"ERROR"))</f>
        <v>0.16014515708932303</v>
      </c>
      <c r="AP1098" s="93">
        <f>IF('Net zero activities &amp; levers'!$C$14="Off",('Activity data'!BI22*EF!$H35)*kgtoGg,IF('Net zero activities &amp; levers'!$C$14="On",('Net zero Activity data'!BI22*EF!$H35)*kgtoGg,"ERROR"))</f>
        <v>0.16580079584172261</v>
      </c>
      <c r="AQ1098" s="93">
        <f>IF('Net zero activities &amp; levers'!$C$14="Off",('Activity data'!BJ22*EF!$H35)*kgtoGg,IF('Net zero activities &amp; levers'!$C$14="On",('Net zero Activity data'!BJ22*EF!$H35)*kgtoGg,"ERROR"))</f>
        <v>0.17162909758299946</v>
      </c>
      <c r="AR1098" s="93">
        <f>IF('Net zero activities &amp; levers'!$C$14="Off",('Activity data'!BK22*EF!$H35)*kgtoGg,IF('Net zero activities &amp; levers'!$C$14="On",('Net zero Activity data'!BK22*EF!$H35)*kgtoGg,"ERROR"))</f>
        <v>0.17766456095480471</v>
      </c>
      <c r="AS1098" s="93">
        <f>IF('Net zero activities &amp; levers'!$C$14="Off",('Activity data'!BL22*EF!$H35)*kgtoGg,IF('Net zero activities &amp; levers'!$C$14="On",('Net zero Activity data'!BL22*EF!$H35)*kgtoGg,"ERROR"))</f>
        <v>0.18388238744205251</v>
      </c>
      <c r="AT1098" s="93">
        <f>IF('Net zero activities &amp; levers'!$C$14="Off",('Activity data'!BM22*EF!$H35)*kgtoGg,IF('Net zero activities &amp; levers'!$C$14="On",('Net zero Activity data'!BM22*EF!$H35)*kgtoGg,"ERROR"))</f>
        <v>0.18410907817001962</v>
      </c>
      <c r="AU1098" s="93">
        <f>IF('Net zero activities &amp; levers'!$C$14="Off",('Activity data'!BN22*EF!$H35)*kgtoGg,IF('Net zero activities &amp; levers'!$C$14="On",('Net zero Activity data'!BN22*EF!$H35)*kgtoGg,"ERROR"))</f>
        <v>0.18312096568448324</v>
      </c>
      <c r="AV1098" s="93">
        <f>IF('Net zero activities &amp; levers'!$C$14="Off",('Activity data'!BO22*EF!$H35)*kgtoGg,IF('Net zero activities &amp; levers'!$C$14="On",('Net zero Activity data'!BO22*EF!$H35)*kgtoGg,"ERROR"))</f>
        <v>0.18206229292974732</v>
      </c>
      <c r="AW1098" s="93">
        <f>IF('Net zero activities &amp; levers'!$C$14="Off",('Activity data'!BP22*EF!$H35)*kgtoGg,IF('Net zero activities &amp; levers'!$C$14="On",('Net zero Activity data'!BP22*EF!$H35)*kgtoGg,"ERROR"))</f>
        <v>0.18047227194377563</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6.0782907527895308E-2</v>
      </c>
      <c r="P1099" s="93">
        <f>IF('Net zero activities &amp; levers'!$C$14="Off",('Activity data'!AI5*EF!$H36*EF!$H54)*NtoN2O*kgtoGg,IF('Net zero activities &amp; levers'!$C$14="On",('Net zero Activity data'!AI5*EF!$H36*EF!$H54)*NtoN2O*kgtoGg,"ERROR"))</f>
        <v>6.0880663265441164E-2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5.9500416686464171E-2</v>
      </c>
      <c r="T1099" s="93">
        <f>IF('Net zero activities &amp; levers'!$C$14="Off",('Activity data'!AM5*EF!$H36*EF!$H54)*NtoN2O*kgtoGg,IF('Net zero activities &amp; levers'!$C$14="On",('Net zero Activity data'!AM5*EF!$H36*EF!$H54)*NtoN2O*kgtoGg,"ERROR"))</f>
        <v>6.0126073350181192E-2</v>
      </c>
      <c r="U1099" s="93">
        <f>IF('Net zero activities &amp; levers'!$C$14="Off",('Activity data'!AN5*EF!$H36*EF!$H54)*NtoN2O*kgtoGg,IF('Net zero activities &amp; levers'!$C$14="On",('Net zero Activity data'!AN5*EF!$H36*EF!$H54)*NtoN2O*kgtoGg,"ERROR"))</f>
        <v>6.0504257584157249E-2</v>
      </c>
      <c r="V1099" s="93">
        <f>IF('Net zero activities &amp; levers'!$C$14="Off",('Activity data'!AO5*EF!$H36*EF!$H54)*NtoN2O*kgtoGg,IF('Net zero activities &amp; levers'!$C$14="On",('Net zero Activity data'!AO5*EF!$H36*EF!$H54)*NtoN2O*kgtoGg,"ERROR"))</f>
        <v>6.0827983996672101E-2</v>
      </c>
      <c r="W1099" s="93">
        <f>IF('Net zero activities &amp; levers'!$C$14="Off",('Activity data'!AP5*EF!$H36*EF!$H54)*NtoN2O*kgtoGg,IF('Net zero activities &amp; levers'!$C$14="On",('Net zero Activity data'!AP5*EF!$H36*EF!$H54)*NtoN2O*kgtoGg,"ERROR"))</f>
        <v>6.1210818412943686E-2</v>
      </c>
      <c r="X1099" s="93">
        <f>IF('Net zero activities &amp; levers'!$C$14="Off",('Activity data'!AQ5*EF!$H36*EF!$H54)*NtoN2O*kgtoGg,IF('Net zero activities &amp; levers'!$C$14="On",('Net zero Activity data'!AQ5*EF!$H36*EF!$H54)*NtoN2O*kgtoGg,"ERROR"))</f>
        <v>6.1673447119607192E-2</v>
      </c>
      <c r="Y1099" s="93">
        <f>IF('Net zero activities &amp; levers'!$C$14="Off",('Activity data'!AR5*EF!$H36*EF!$H54)*NtoN2O*kgtoGg,IF('Net zero activities &amp; levers'!$C$14="On",('Net zero Activity data'!AR5*EF!$H36*EF!$H54)*NtoN2O*kgtoGg,"ERROR"))</f>
        <v>6.2136891055037134E-2</v>
      </c>
      <c r="Z1099" s="93">
        <f>IF('Net zero activities &amp; levers'!$C$14="Off",('Activity data'!AS5*EF!$H36*EF!$H54)*NtoN2O*kgtoGg,IF('Net zero activities &amp; levers'!$C$14="On",('Net zero Activity data'!AS5*EF!$H36*EF!$H54)*NtoN2O*kgtoGg,"ERROR"))</f>
        <v>6.266781722646976E-2</v>
      </c>
      <c r="AA1099" s="93">
        <f>IF('Net zero activities &amp; levers'!$C$14="Off",('Activity data'!AT5*EF!$H36*EF!$H54)*NtoN2O*kgtoGg,IF('Net zero activities &amp; levers'!$C$14="On",('Net zero Activity data'!AT5*EF!$H36*EF!$H54)*NtoN2O*kgtoGg,"ERROR"))</f>
        <v>6.324601074829822E-2</v>
      </c>
      <c r="AB1099" s="93">
        <f>IF('Net zero activities &amp; levers'!$C$14="Off",('Activity data'!AU5*EF!$H36*EF!$H54)*NtoN2O*kgtoGg,IF('Net zero activities &amp; levers'!$C$14="On",('Net zero Activity data'!AU5*EF!$H36*EF!$H54)*NtoN2O*kgtoGg,"ERROR"))</f>
        <v>6.3860081422568354E-2</v>
      </c>
      <c r="AC1099" s="93">
        <f>IF('Net zero activities &amp; levers'!$C$14="Off",('Activity data'!AV5*EF!$H36*EF!$H54)*NtoN2O*kgtoGg,IF('Net zero activities &amp; levers'!$C$14="On",('Net zero Activity data'!AV5*EF!$H36*EF!$H54)*NtoN2O*kgtoGg,"ERROR"))</f>
        <v>6.447648831620334E-2</v>
      </c>
      <c r="AD1099" s="93">
        <f>IF('Net zero activities &amp; levers'!$C$14="Off",('Activity data'!AW5*EF!$H36*EF!$H54)*NtoN2O*kgtoGg,IF('Net zero activities &amp; levers'!$C$14="On",('Net zero Activity data'!AW5*EF!$H36*EF!$H54)*NtoN2O*kgtoGg,"ERROR"))</f>
        <v>6.5193788139186803E-2</v>
      </c>
      <c r="AE1099" s="93">
        <f>IF('Net zero activities &amp; levers'!$C$14="Off",('Activity data'!AX5*EF!$H36*EF!$H54)*NtoN2O*kgtoGg,IF('Net zero activities &amp; levers'!$C$14="On",('Net zero Activity data'!AX5*EF!$H36*EF!$H54)*NtoN2O*kgtoGg,"ERROR"))</f>
        <v>6.5961327429384847E-2</v>
      </c>
      <c r="AF1099" s="93">
        <f>IF('Net zero activities &amp; levers'!$C$14="Off",('Activity data'!AY5*EF!$H36*EF!$H54)*NtoN2O*kgtoGg,IF('Net zero activities &amp; levers'!$C$14="On",('Net zero Activity data'!AY5*EF!$H36*EF!$H54)*NtoN2O*kgtoGg,"ERROR"))</f>
        <v>6.6779343919685485E-2</v>
      </c>
      <c r="AG1099" s="93">
        <f>IF('Net zero activities &amp; levers'!$C$14="Off",('Activity data'!AZ5*EF!$H36*EF!$H54)*NtoN2O*kgtoGg,IF('Net zero activities &amp; levers'!$C$14="On",('Net zero Activity data'!AZ5*EF!$H36*EF!$H54)*NtoN2O*kgtoGg,"ERROR"))</f>
        <v>6.7728484595167851E-2</v>
      </c>
      <c r="AH1099" s="93">
        <f>IF('Net zero activities &amp; levers'!$C$14="Off",('Activity data'!BA5*EF!$H36*EF!$H54)*NtoN2O*kgtoGg,IF('Net zero activities &amp; levers'!$C$14="On",('Net zero Activity data'!BA5*EF!$H36*EF!$H54)*NtoN2O*kgtoGg,"ERROR"))</f>
        <v>6.8627290370644731E-2</v>
      </c>
      <c r="AI1099" s="93">
        <f>IF('Net zero activities &amp; levers'!$C$14="Off",('Activity data'!BB5*EF!$H36*EF!$H54)*NtoN2O*kgtoGg,IF('Net zero activities &amp; levers'!$C$14="On",('Net zero Activity data'!BB5*EF!$H36*EF!$H54)*NtoN2O*kgtoGg,"ERROR"))</f>
        <v>6.9566512030954167E-2</v>
      </c>
      <c r="AJ1099" s="93">
        <f>IF('Net zero activities &amp; levers'!$C$14="Off",('Activity data'!BC5*EF!$H36*EF!$H54)*NtoN2O*kgtoGg,IF('Net zero activities &amp; levers'!$C$14="On",('Net zero Activity data'!BC5*EF!$H36*EF!$H54)*NtoN2O*kgtoGg,"ERROR"))</f>
        <v>7.0602137701832365E-2</v>
      </c>
      <c r="AK1099" s="93">
        <f>IF('Net zero activities &amp; levers'!$C$14="Off",('Activity data'!BD5*EF!$H36*EF!$H54)*NtoN2O*kgtoGg,IF('Net zero activities &amp; levers'!$C$14="On",('Net zero Activity data'!BD5*EF!$H36*EF!$H54)*NtoN2O*kgtoGg,"ERROR"))</f>
        <v>7.1577495748456996E-2</v>
      </c>
      <c r="AL1099" s="93">
        <f>IF('Net zero activities &amp; levers'!$C$14="Off",('Activity data'!BE5*EF!$H36*EF!$H54)*NtoN2O*kgtoGg,IF('Net zero activities &amp; levers'!$C$14="On",('Net zero Activity data'!BE5*EF!$H36*EF!$H54)*NtoN2O*kgtoGg,"ERROR"))</f>
        <v>7.2574758318817531E-2</v>
      </c>
      <c r="AM1099" s="93">
        <f>IF('Net zero activities &amp; levers'!$C$14="Off",('Activity data'!BF5*EF!$H36*EF!$H54)*NtoN2O*kgtoGg,IF('Net zero activities &amp; levers'!$C$14="On",('Net zero Activity data'!BF5*EF!$H36*EF!$H54)*NtoN2O*kgtoGg,"ERROR"))</f>
        <v>7.3580014762594403E-2</v>
      </c>
      <c r="AN1099" s="93">
        <f>IF('Net zero activities &amp; levers'!$C$14="Off",('Activity data'!BG5*EF!$H36*EF!$H54)*NtoN2O*kgtoGg,IF('Net zero activities &amp; levers'!$C$14="On",('Net zero Activity data'!BG5*EF!$H36*EF!$H54)*NtoN2O*kgtoGg,"ERROR"))</f>
        <v>7.465406641178296E-2</v>
      </c>
      <c r="AO1099" s="93">
        <f>IF('Net zero activities &amp; levers'!$C$14="Off",('Activity data'!BH5*EF!$H36*EF!$H54)*NtoN2O*kgtoGg,IF('Net zero activities &amp; levers'!$C$14="On",('Net zero Activity data'!BH5*EF!$H36*EF!$H54)*NtoN2O*kgtoGg,"ERROR"))</f>
        <v>7.5666061218453512E-2</v>
      </c>
      <c r="AP1099" s="93">
        <f>IF('Net zero activities &amp; levers'!$C$14="Off",('Activity data'!BI5*EF!$H36*EF!$H54)*NtoN2O*kgtoGg,IF('Net zero activities &amp; levers'!$C$14="On",('Net zero Activity data'!BI5*EF!$H36*EF!$H54)*NtoN2O*kgtoGg,"ERROR"))</f>
        <v>7.6693483730788034E-2</v>
      </c>
      <c r="AQ1099" s="93">
        <f>IF('Net zero activities &amp; levers'!$C$14="Off",('Activity data'!BJ5*EF!$H36*EF!$H54)*NtoN2O*kgtoGg,IF('Net zero activities &amp; levers'!$C$14="On",('Net zero Activity data'!BJ5*EF!$H36*EF!$H54)*NtoN2O*kgtoGg,"ERROR"))</f>
        <v>7.7755474662624419E-2</v>
      </c>
      <c r="AR1099" s="93">
        <f>IF('Net zero activities &amp; levers'!$C$14="Off",('Activity data'!BK5*EF!$H36*EF!$H54)*NtoN2O*kgtoGg,IF('Net zero activities &amp; levers'!$C$14="On",('Net zero Activity data'!BK5*EF!$H36*EF!$H54)*NtoN2O*kgtoGg,"ERROR"))</f>
        <v>7.8857559117987447E-2</v>
      </c>
      <c r="AS1099" s="93">
        <f>IF('Net zero activities &amp; levers'!$C$14="Off",('Activity data'!BL5*EF!$H36*EF!$H54)*NtoN2O*kgtoGg,IF('Net zero activities &amp; levers'!$C$14="On",('Net zero Activity data'!BL5*EF!$H36*EF!$H54)*NtoN2O*kgtoGg,"ERROR"))</f>
        <v>7.9952553215121278E-2</v>
      </c>
      <c r="AT1099" s="93">
        <f>IF('Net zero activities &amp; levers'!$C$14="Off",('Activity data'!BM5*EF!$H36*EF!$H54)*NtoN2O*kgtoGg,IF('Net zero activities &amp; levers'!$C$14="On",('Net zero Activity data'!BM5*EF!$H36*EF!$H54)*NtoN2O*kgtoGg,"ERROR"))</f>
        <v>8.0098574731719441E-2</v>
      </c>
      <c r="AU1099" s="93">
        <f>IF('Net zero activities &amp; levers'!$C$14="Off",('Activity data'!BN5*EF!$H36*EF!$H54)*NtoN2O*kgtoGg,IF('Net zero activities &amp; levers'!$C$14="On",('Net zero Activity data'!BN5*EF!$H36*EF!$H54)*NtoN2O*kgtoGg,"ERROR"))</f>
        <v>8.0052784795123288E-2</v>
      </c>
      <c r="AV1099" s="93">
        <f>IF('Net zero activities &amp; levers'!$C$14="Off",('Activity data'!BO5*EF!$H36*EF!$H54)*NtoN2O*kgtoGg,IF('Net zero activities &amp; levers'!$C$14="On",('Net zero Activity data'!BO5*EF!$H36*EF!$H54)*NtoN2O*kgtoGg,"ERROR"))</f>
        <v>7.9997203081509802E-2</v>
      </c>
      <c r="AW1099" s="93">
        <f>IF('Net zero activities &amp; levers'!$C$14="Off",('Activity data'!BP5*EF!$H36*EF!$H54)*NtoN2O*kgtoGg,IF('Net zero activities &amp; levers'!$C$14="On",('Net zero Activity data'!BP5*EF!$H36*EF!$H54)*NtoN2O*kgtoGg,"ERROR"))</f>
        <v>7.9857673648375191E-2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0.26614599213711054</v>
      </c>
      <c r="P1100" s="93">
        <f>IF('Net zero activities &amp; levers'!$C$14="Off",('Activity data'!AI6*EF!$H37*EF!$H55)*NtoN2O*kgtoGg,IF('Net zero activities &amp; levers'!$C$14="On",('Net zero Activity data'!AI6*EF!$H37*EF!$H55)*NtoN2O*kgtoGg,"ERROR"))</f>
        <v>0.26657402855087214</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0.2605304365264679</v>
      </c>
      <c r="T1100" s="93">
        <f>IF('Net zero activities &amp; levers'!$C$14="Off",('Activity data'!AM6*EF!$H37*EF!$H55)*NtoN2O*kgtoGg,IF('Net zero activities &amp; levers'!$C$14="On",('Net zero Activity data'!AM6*EF!$H37*EF!$H55)*NtoN2O*kgtoGg,"ERROR"))</f>
        <v>0.26326995689945665</v>
      </c>
      <c r="U1100" s="93">
        <f>IF('Net zero activities &amp; levers'!$C$14="Off",('Activity data'!AN6*EF!$H37*EF!$H55)*NtoN2O*kgtoGg,IF('Net zero activities &amp; levers'!$C$14="On",('Net zero Activity data'!AN6*EF!$H37*EF!$H55)*NtoN2O*kgtoGg,"ERROR"))</f>
        <v>0.26492588653914978</v>
      </c>
      <c r="V1100" s="93">
        <f>IF('Net zero activities &amp; levers'!$C$14="Off",('Activity data'!AO6*EF!$H37*EF!$H55)*NtoN2O*kgtoGg,IF('Net zero activities &amp; levers'!$C$14="On",('Net zero Activity data'!AO6*EF!$H37*EF!$H55)*NtoN2O*kgtoGg,"ERROR"))</f>
        <v>0.26634336541181175</v>
      </c>
      <c r="W1100" s="93">
        <f>IF('Net zero activities &amp; levers'!$C$14="Off",('Activity data'!AP6*EF!$H37*EF!$H55)*NtoN2O*kgtoGg,IF('Net zero activities &amp; levers'!$C$14="On",('Net zero Activity data'!AP6*EF!$H37*EF!$H55)*NtoN2O*kgtoGg,"ERROR"))</f>
        <v>0.26801965648913589</v>
      </c>
      <c r="X1100" s="93">
        <f>IF('Net zero activities &amp; levers'!$C$14="Off",('Activity data'!AQ6*EF!$H37*EF!$H55)*NtoN2O*kgtoGg,IF('Net zero activities &amp; levers'!$C$14="On",('Net zero Activity data'!AQ6*EF!$H37*EF!$H55)*NtoN2O*kgtoGg,"ERROR"))</f>
        <v>0.27004533741052927</v>
      </c>
      <c r="Y1100" s="93">
        <f>IF('Net zero activities &amp; levers'!$C$14="Off",('Activity data'!AR6*EF!$H37*EF!$H55)*NtoN2O*kgtoGg,IF('Net zero activities &amp; levers'!$C$14="On",('Net zero Activity data'!AR6*EF!$H37*EF!$H55)*NtoN2O*kgtoGg,"ERROR"))</f>
        <v>0.27207458791879624</v>
      </c>
      <c r="Z1100" s="93">
        <f>IF('Net zero activities &amp; levers'!$C$14="Off",('Activity data'!AS6*EF!$H37*EF!$H55)*NtoN2O*kgtoGg,IF('Net zero activities &amp; levers'!$C$14="On",('Net zero Activity data'!AS6*EF!$H37*EF!$H55)*NtoN2O*kgtoGg,"ERROR"))</f>
        <v>0.27439931831414038</v>
      </c>
      <c r="AA1100" s="93">
        <f>IF('Net zero activities &amp; levers'!$C$14="Off",('Activity data'!AT6*EF!$H37*EF!$H55)*NtoN2O*kgtoGg,IF('Net zero activities &amp; levers'!$C$14="On",('Net zero Activity data'!AT6*EF!$H37*EF!$H55)*NtoN2O*kgtoGg,"ERROR"))</f>
        <v>0.27693101504884593</v>
      </c>
      <c r="AB1100" s="93">
        <f>IF('Net zero activities &amp; levers'!$C$14="Off",('Activity data'!AU6*EF!$H37*EF!$H55)*NtoN2O*kgtoGg,IF('Net zero activities &amp; levers'!$C$14="On",('Net zero Activity data'!AU6*EF!$H37*EF!$H55)*NtoN2O*kgtoGg,"ERROR"))</f>
        <v>0.27961980463613134</v>
      </c>
      <c r="AC1100" s="93">
        <f>IF('Net zero activities &amp; levers'!$C$14="Off",('Activity data'!AV6*EF!$H37*EF!$H55)*NtoN2O*kgtoGg,IF('Net zero activities &amp; levers'!$C$14="On",('Net zero Activity data'!AV6*EF!$H37*EF!$H55)*NtoN2O*kgtoGg,"ERROR"))</f>
        <v>0.282318823668601</v>
      </c>
      <c r="AD1100" s="93">
        <f>IF('Net zero activities &amp; levers'!$C$14="Off",('Activity data'!AW6*EF!$H37*EF!$H55)*NtoN2O*kgtoGg,IF('Net zero activities &amp; levers'!$C$14="On",('Net zero Activity data'!AW6*EF!$H37*EF!$H55)*NtoN2O*kgtoGg,"ERROR"))</f>
        <v>0.28545961572367173</v>
      </c>
      <c r="AE1100" s="93">
        <f>IF('Net zero activities &amp; levers'!$C$14="Off",('Activity data'!AX6*EF!$H37*EF!$H55)*NtoN2O*kgtoGg,IF('Net zero activities &amp; levers'!$C$14="On",('Net zero Activity data'!AX6*EF!$H37*EF!$H55)*NtoN2O*kgtoGg,"ERROR"))</f>
        <v>0.28882038792431414</v>
      </c>
      <c r="AF1100" s="93">
        <f>IF('Net zero activities &amp; levers'!$C$14="Off",('Activity data'!AY6*EF!$H37*EF!$H55)*NtoN2O*kgtoGg,IF('Net zero activities &amp; levers'!$C$14="On",('Net zero Activity data'!AY6*EF!$H37*EF!$H55)*NtoN2O*kgtoGg,"ERROR"))</f>
        <v>0.29240218121539124</v>
      </c>
      <c r="AG1100" s="93">
        <f>IF('Net zero activities &amp; levers'!$C$14="Off",('Activity data'!AZ6*EF!$H37*EF!$H55)*NtoN2O*kgtoGg,IF('Net zero activities &amp; levers'!$C$14="On",('Net zero Activity data'!AZ6*EF!$H37*EF!$H55)*NtoN2O*kgtoGg,"ERROR"))</f>
        <v>0.29655811907733065</v>
      </c>
      <c r="AH1100" s="93">
        <f>IF('Net zero activities &amp; levers'!$C$14="Off",('Activity data'!BA6*EF!$H37*EF!$H55)*NtoN2O*kgtoGg,IF('Net zero activities &amp; levers'!$C$14="On",('Net zero Activity data'!BA6*EF!$H37*EF!$H55)*NtoN2O*kgtoGg,"ERROR"))</f>
        <v>0.30049365892861341</v>
      </c>
      <c r="AI1100" s="93">
        <f>IF('Net zero activities &amp; levers'!$C$14="Off",('Activity data'!BB6*EF!$H37*EF!$H55)*NtoN2O*kgtoGg,IF('Net zero activities &amp; levers'!$C$14="On",('Net zero Activity data'!BB6*EF!$H37*EF!$H55)*NtoN2O*kgtoGg,"ERROR"))</f>
        <v>0.3046061650719728</v>
      </c>
      <c r="AJ1100" s="93">
        <f>IF('Net zero activities &amp; levers'!$C$14="Off",('Activity data'!BC6*EF!$H37*EF!$H55)*NtoN2O*kgtoGg,IF('Net zero activities &amp; levers'!$C$14="On",('Net zero Activity data'!BC6*EF!$H37*EF!$H55)*NtoN2O*kgtoGg,"ERROR"))</f>
        <v>0.30914078891391455</v>
      </c>
      <c r="AK1100" s="93">
        <f>IF('Net zero activities &amp; levers'!$C$14="Off",('Activity data'!BD6*EF!$H37*EF!$H55)*NtoN2O*kgtoGg,IF('Net zero activities &amp; levers'!$C$14="On",('Net zero Activity data'!BD6*EF!$H37*EF!$H55)*NtoN2O*kgtoGg,"ERROR"))</f>
        <v>0.31341152299962277</v>
      </c>
      <c r="AL1100" s="93">
        <f>IF('Net zero activities &amp; levers'!$C$14="Off",('Activity data'!BE6*EF!$H37*EF!$H55)*NtoN2O*kgtoGg,IF('Net zero activities &amp; levers'!$C$14="On",('Net zero Activity data'!BE6*EF!$H37*EF!$H55)*NtoN2O*kgtoGg,"ERROR"))</f>
        <v>0.31777816893685434</v>
      </c>
      <c r="AM1100" s="93">
        <f>IF('Net zero activities &amp; levers'!$C$14="Off",('Activity data'!BF6*EF!$H37*EF!$H55)*NtoN2O*kgtoGg,IF('Net zero activities &amp; levers'!$C$14="On",('Net zero Activity data'!BF6*EF!$H37*EF!$H55)*NtoN2O*kgtoGg,"ERROR"))</f>
        <v>0.32217981710510685</v>
      </c>
      <c r="AN1100" s="93">
        <f>IF('Net zero activities &amp; levers'!$C$14="Off",('Activity data'!BG6*EF!$H37*EF!$H55)*NtoN2O*kgtoGg,IF('Net zero activities &amp; levers'!$C$14="On",('Net zero Activity data'!BG6*EF!$H37*EF!$H55)*NtoN2O*kgtoGg,"ERROR"))</f>
        <v>0.32688269417048255</v>
      </c>
      <c r="AO1100" s="93">
        <f>IF('Net zero activities &amp; levers'!$C$14="Off",('Activity data'!BH6*EF!$H37*EF!$H55)*NtoN2O*kgtoGg,IF('Net zero activities &amp; levers'!$C$14="On",('Net zero Activity data'!BH6*EF!$H37*EF!$H55)*NtoN2O*kgtoGg,"ERROR"))</f>
        <v>0.3313138471510359</v>
      </c>
      <c r="AP1100" s="93">
        <f>IF('Net zero activities &amp; levers'!$C$14="Off",('Activity data'!BI6*EF!$H37*EF!$H55)*NtoN2O*kgtoGg,IF('Net zero activities &amp; levers'!$C$14="On",('Net zero Activity data'!BI6*EF!$H37*EF!$H55)*NtoN2O*kgtoGg,"ERROR"))</f>
        <v>0.33581255237937302</v>
      </c>
      <c r="AQ1100" s="93">
        <f>IF('Net zero activities &amp; levers'!$C$14="Off",('Activity data'!BJ6*EF!$H37*EF!$H55)*NtoN2O*kgtoGg,IF('Net zero activities &amp; levers'!$C$14="On",('Net zero Activity data'!BJ6*EF!$H37*EF!$H55)*NtoN2O*kgtoGg,"ERROR"))</f>
        <v>0.34046262000018385</v>
      </c>
      <c r="AR1100" s="93">
        <f>IF('Net zero activities &amp; levers'!$C$14="Off",('Activity data'!BK6*EF!$H37*EF!$H55)*NtoN2O*kgtoGg,IF('Net zero activities &amp; levers'!$C$14="On",('Net zero Activity data'!BK6*EF!$H37*EF!$H55)*NtoN2O*kgtoGg,"ERROR"))</f>
        <v>0.34528824241149864</v>
      </c>
      <c r="AS1100" s="93">
        <f>IF('Net zero activities &amp; levers'!$C$14="Off",('Activity data'!BL6*EF!$H37*EF!$H55)*NtoN2O*kgtoGg,IF('Net zero activities &amp; levers'!$C$14="On",('Net zero Activity data'!BL6*EF!$H37*EF!$H55)*NtoN2O*kgtoGg,"ERROR"))</f>
        <v>0.35008281875242503</v>
      </c>
      <c r="AT1100" s="93">
        <f>IF('Net zero activities &amp; levers'!$C$14="Off",('Activity data'!BM6*EF!$H37*EF!$H55)*NtoN2O*kgtoGg,IF('Net zero activities &amp; levers'!$C$14="On",('Net zero Activity data'!BM6*EF!$H37*EF!$H55)*NtoN2O*kgtoGg,"ERROR"))</f>
        <v>0.35072219325734738</v>
      </c>
      <c r="AU1100" s="93">
        <f>IF('Net zero activities &amp; levers'!$C$14="Off",('Activity data'!BN6*EF!$H37*EF!$H55)*NtoN2O*kgtoGg,IF('Net zero activities &amp; levers'!$C$14="On",('Net zero Activity data'!BN6*EF!$H37*EF!$H55)*NtoN2O*kgtoGg,"ERROR"))</f>
        <v>0.35052169596952537</v>
      </c>
      <c r="AV1100" s="93">
        <f>IF('Net zero activities &amp; levers'!$C$14="Off",('Activity data'!BO6*EF!$H37*EF!$H55)*NtoN2O*kgtoGg,IF('Net zero activities &amp; levers'!$C$14="On",('Net zero Activity data'!BO6*EF!$H37*EF!$H55)*NtoN2O*kgtoGg,"ERROR"))</f>
        <v>0.35027832409220017</v>
      </c>
      <c r="AW1100" s="93">
        <f>IF('Net zero activities &amp; levers'!$C$14="Off",('Activity data'!BP6*EF!$H37*EF!$H55)*NtoN2O*kgtoGg,IF('Net zero activities &amp; levers'!$C$14="On",('Net zero Activity data'!BP6*EF!$H37*EF!$H55)*NtoN2O*kgtoGg,"ERROR"))</f>
        <v>0.34966737603255199</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1.1841925043604104E-2</v>
      </c>
      <c r="P1101" s="93">
        <f>IF('Net zero activities &amp; levers'!$C$14="Off",('Activity data'!AI7*EF!$H38*EF!$H56)*NtoN2O*kgtoGg,IF('Net zero activities &amp; levers'!$C$14="On",('Net zero Activity data'!AI7*EF!$H38*EF!$H56)*NtoN2O*kgtoGg,"ERROR"))</f>
        <v>1.186097013643829E-2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1.1592065979090512E-2</v>
      </c>
      <c r="T1101" s="93">
        <f>IF('Net zero activities &amp; levers'!$C$14="Off",('Activity data'!AM7*EF!$H38*EF!$H56)*NtoN2O*kgtoGg,IF('Net zero activities &amp; levers'!$C$14="On",('Net zero Activity data'!AM7*EF!$H38*EF!$H56)*NtoN2O*kgtoGg,"ERROR"))</f>
        <v>1.1713958458672343E-2</v>
      </c>
      <c r="U1101" s="93">
        <f>IF('Net zero activities &amp; levers'!$C$14="Off",('Activity data'!AN7*EF!$H38*EF!$H56)*NtoN2O*kgtoGg,IF('Net zero activities &amp; levers'!$C$14="On",('Net zero Activity data'!AN7*EF!$H38*EF!$H56)*NtoN2O*kgtoGg,"ERROR"))</f>
        <v>1.1787637549284486E-2</v>
      </c>
      <c r="V1101" s="93">
        <f>IF('Net zero activities &amp; levers'!$C$14="Off",('Activity data'!AO7*EF!$H38*EF!$H56)*NtoN2O*kgtoGg,IF('Net zero activities &amp; levers'!$C$14="On",('Net zero Activity data'!AO7*EF!$H38*EF!$H56)*NtoN2O*kgtoGg,"ERROR"))</f>
        <v>1.1850706988828431E-2</v>
      </c>
      <c r="W1101" s="93">
        <f>IF('Net zero activities &amp; levers'!$C$14="Off",('Activity data'!AP7*EF!$H38*EF!$H56)*NtoN2O*kgtoGg,IF('Net zero activities &amp; levers'!$C$14="On",('Net zero Activity data'!AP7*EF!$H38*EF!$H56)*NtoN2O*kgtoGg,"ERROR"))</f>
        <v>1.1925292043179762E-2</v>
      </c>
      <c r="X1101" s="93">
        <f>IF('Net zero activities &amp; levers'!$C$14="Off",('Activity data'!AQ7*EF!$H38*EF!$H56)*NtoN2O*kgtoGg,IF('Net zero activities &amp; levers'!$C$14="On",('Net zero Activity data'!AQ7*EF!$H38*EF!$H56)*NtoN2O*kgtoGg,"ERROR"))</f>
        <v>1.2015422882426217E-2</v>
      </c>
      <c r="Y1101" s="93">
        <f>IF('Net zero activities &amp; levers'!$C$14="Off",('Activity data'!AR7*EF!$H38*EF!$H56)*NtoN2O*kgtoGg,IF('Net zero activities &amp; levers'!$C$14="On",('Net zero Activity data'!AR7*EF!$H38*EF!$H56)*NtoN2O*kgtoGg,"ERROR"))</f>
        <v>1.210571254720995E-2</v>
      </c>
      <c r="Z1101" s="93">
        <f>IF('Net zero activities &amp; levers'!$C$14="Off",('Activity data'!AS7*EF!$H38*EF!$H56)*NtoN2O*kgtoGg,IF('Net zero activities &amp; levers'!$C$14="On",('Net zero Activity data'!AS7*EF!$H38*EF!$H56)*NtoN2O*kgtoGg,"ERROR"))</f>
        <v>1.2209149322143877E-2</v>
      </c>
      <c r="AA1101" s="93">
        <f>IF('Net zero activities &amp; levers'!$C$14="Off",('Activity data'!AT7*EF!$H38*EF!$H56)*NtoN2O*kgtoGg,IF('Net zero activities &amp; levers'!$C$14="On",('Net zero Activity data'!AT7*EF!$H38*EF!$H56)*NtoN2O*kgtoGg,"ERROR"))</f>
        <v>1.2321794877031944E-2</v>
      </c>
      <c r="AB1101" s="93">
        <f>IF('Net zero activities &amp; levers'!$C$14="Off",('Activity data'!AU7*EF!$H38*EF!$H56)*NtoN2O*kgtoGg,IF('Net zero activities &amp; levers'!$C$14="On",('Net zero Activity data'!AU7*EF!$H38*EF!$H56)*NtoN2O*kgtoGg,"ERROR"))</f>
        <v>1.2441430136218016E-2</v>
      </c>
      <c r="AC1101" s="93">
        <f>IF('Net zero activities &amp; levers'!$C$14="Off",('Activity data'!AV7*EF!$H38*EF!$H56)*NtoN2O*kgtoGg,IF('Net zero activities &amp; levers'!$C$14="On",('Net zero Activity data'!AV7*EF!$H38*EF!$H56)*NtoN2O*kgtoGg,"ERROR"))</f>
        <v>1.2561520545309362E-2</v>
      </c>
      <c r="AD1101" s="93">
        <f>IF('Net zero activities &amp; levers'!$C$14="Off",('Activity data'!AW7*EF!$H38*EF!$H56)*NtoN2O*kgtoGg,IF('Net zero activities &amp; levers'!$C$14="On",('Net zero Activity data'!AW7*EF!$H38*EF!$H56)*NtoN2O*kgtoGg,"ERROR"))</f>
        <v>1.2701267245212823E-2</v>
      </c>
      <c r="AE1101" s="93">
        <f>IF('Net zero activities &amp; levers'!$C$14="Off",('Activity data'!AX7*EF!$H38*EF!$H56)*NtoN2O*kgtoGg,IF('Net zero activities &amp; levers'!$C$14="On",('Net zero Activity data'!AX7*EF!$H38*EF!$H56)*NtoN2O*kgtoGg,"ERROR"))</f>
        <v>1.285080176259956E-2</v>
      </c>
      <c r="AF1101" s="93">
        <f>IF('Net zero activities &amp; levers'!$C$14="Off",('Activity data'!AY7*EF!$H38*EF!$H56)*NtoN2O*kgtoGg,IF('Net zero activities &amp; levers'!$C$14="On",('Net zero Activity data'!AY7*EF!$H38*EF!$H56)*NtoN2O*kgtoGg,"ERROR"))</f>
        <v>1.3010170413369125E-2</v>
      </c>
      <c r="AG1101" s="93">
        <f>IF('Net zero activities &amp; levers'!$C$14="Off",('Activity data'!AZ7*EF!$H38*EF!$H56)*NtoN2O*kgtoGg,IF('Net zero activities &amp; levers'!$C$14="On",('Net zero Activity data'!AZ7*EF!$H38*EF!$H56)*NtoN2O*kgtoGg,"ERROR"))</f>
        <v>1.3195085107187282E-2</v>
      </c>
      <c r="AH1101" s="93">
        <f>IF('Net zero activities &amp; levers'!$C$14="Off",('Activity data'!BA7*EF!$H38*EF!$H56)*NtoN2O*kgtoGg,IF('Net zero activities &amp; levers'!$C$14="On",('Net zero Activity data'!BA7*EF!$H38*EF!$H56)*NtoN2O*kgtoGg,"ERROR"))</f>
        <v>1.33701933909934E-2</v>
      </c>
      <c r="AI1101" s="93">
        <f>IF('Net zero activities &amp; levers'!$C$14="Off",('Activity data'!BB7*EF!$H38*EF!$H56)*NtoN2O*kgtoGg,IF('Net zero activities &amp; levers'!$C$14="On",('Net zero Activity data'!BB7*EF!$H38*EF!$H56)*NtoN2O*kgtoGg,"ERROR"))</f>
        <v>1.3553175629801394E-2</v>
      </c>
      <c r="AJ1101" s="93">
        <f>IF('Net zero activities &amp; levers'!$C$14="Off",('Activity data'!BC7*EF!$H38*EF!$H56)*NtoN2O*kgtoGg,IF('Net zero activities &amp; levers'!$C$14="On",('Net zero Activity data'!BC7*EF!$H38*EF!$H56)*NtoN2O*kgtoGg,"ERROR"))</f>
        <v>1.3754939613568436E-2</v>
      </c>
      <c r="AK1101" s="93">
        <f>IF('Net zero activities &amp; levers'!$C$14="Off",('Activity data'!BD7*EF!$H38*EF!$H56)*NtoN2O*kgtoGg,IF('Net zero activities &amp; levers'!$C$14="On",('Net zero Activity data'!BD7*EF!$H38*EF!$H56)*NtoN2O*kgtoGg,"ERROR"))</f>
        <v>1.3944962061466382E-2</v>
      </c>
      <c r="AL1101" s="93">
        <f>IF('Net zero activities &amp; levers'!$C$14="Off",('Activity data'!BE7*EF!$H38*EF!$H56)*NtoN2O*kgtoGg,IF('Net zero activities &amp; levers'!$C$14="On",('Net zero Activity data'!BE7*EF!$H38*EF!$H56)*NtoN2O*kgtoGg,"ERROR"))</f>
        <v>1.4139252020392443E-2</v>
      </c>
      <c r="AM1101" s="93">
        <f>IF('Net zero activities &amp; levers'!$C$14="Off",('Activity data'!BF7*EF!$H38*EF!$H56)*NtoN2O*kgtoGg,IF('Net zero activities &amp; levers'!$C$14="On",('Net zero Activity data'!BF7*EF!$H38*EF!$H56)*NtoN2O*kgtoGg,"ERROR"))</f>
        <v>1.4335099371908865E-2</v>
      </c>
      <c r="AN1101" s="93">
        <f>IF('Net zero activities &amp; levers'!$C$14="Off",('Activity data'!BG7*EF!$H38*EF!$H56)*NtoN2O*kgtoGg,IF('Net zero activities &amp; levers'!$C$14="On",('Net zero Activity data'!BG7*EF!$H38*EF!$H56)*NtoN2O*kgtoGg,"ERROR"))</f>
        <v>1.4544349630574313E-2</v>
      </c>
      <c r="AO1101" s="93">
        <f>IF('Net zero activities &amp; levers'!$C$14="Off",('Activity data'!BH7*EF!$H38*EF!$H56)*NtoN2O*kgtoGg,IF('Net zero activities &amp; levers'!$C$14="On",('Net zero Activity data'!BH7*EF!$H38*EF!$H56)*NtoN2O*kgtoGg,"ERROR"))</f>
        <v>1.4741509772010608E-2</v>
      </c>
      <c r="AP1101" s="93">
        <f>IF('Net zero activities &amp; levers'!$C$14="Off",('Activity data'!BI7*EF!$H38*EF!$H56)*NtoN2O*kgtoGg,IF('Net zero activities &amp; levers'!$C$14="On",('Net zero Activity data'!BI7*EF!$H38*EF!$H56)*NtoN2O*kgtoGg,"ERROR"))</f>
        <v>1.49416755895736E-2</v>
      </c>
      <c r="AQ1101" s="93">
        <f>IF('Net zero activities &amp; levers'!$C$14="Off",('Activity data'!BJ7*EF!$H38*EF!$H56)*NtoN2O*kgtoGg,IF('Net zero activities &amp; levers'!$C$14="On",('Net zero Activity data'!BJ7*EF!$H38*EF!$H56)*NtoN2O*kgtoGg,"ERROR"))</f>
        <v>1.5148576139798552E-2</v>
      </c>
      <c r="AR1101" s="93">
        <f>IF('Net zero activities &amp; levers'!$C$14="Off",('Activity data'!BK7*EF!$H38*EF!$H56)*NtoN2O*kgtoGg,IF('Net zero activities &amp; levers'!$C$14="On",('Net zero Activity data'!BK7*EF!$H38*EF!$H56)*NtoN2O*kgtoGg,"ERROR"))</f>
        <v>1.5363287841540375E-2</v>
      </c>
      <c r="AS1101" s="93">
        <f>IF('Net zero activities &amp; levers'!$C$14="Off",('Activity data'!BL7*EF!$H38*EF!$H56)*NtoN2O*kgtoGg,IF('Net zero activities &amp; levers'!$C$14="On",('Net zero Activity data'!BL7*EF!$H38*EF!$H56)*NtoN2O*kgtoGg,"ERROR"))</f>
        <v>1.5576618176478643E-2</v>
      </c>
      <c r="AT1101" s="93">
        <f>IF('Net zero activities &amp; levers'!$C$14="Off",('Activity data'!BM7*EF!$H38*EF!$H56)*NtoN2O*kgtoGg,IF('Net zero activities &amp; levers'!$C$14="On",('Net zero Activity data'!BM7*EF!$H38*EF!$H56)*NtoN2O*kgtoGg,"ERROR"))</f>
        <v>1.5605066566406606E-2</v>
      </c>
      <c r="AU1101" s="93">
        <f>IF('Net zero activities &amp; levers'!$C$14="Off",('Activity data'!BN7*EF!$H38*EF!$H56)*NtoN2O*kgtoGg,IF('Net zero activities &amp; levers'!$C$14="On",('Net zero Activity data'!BN7*EF!$H38*EF!$H56)*NtoN2O*kgtoGg,"ERROR"))</f>
        <v>1.559614562104587E-2</v>
      </c>
      <c r="AV1101" s="93">
        <f>IF('Net zero activities &amp; levers'!$C$14="Off",('Activity data'!BO7*EF!$H38*EF!$H56)*NtoN2O*kgtoGg,IF('Net zero activities &amp; levers'!$C$14="On",('Net zero Activity data'!BO7*EF!$H38*EF!$H56)*NtoN2O*kgtoGg,"ERROR"))</f>
        <v>1.5585317009629018E-2</v>
      </c>
      <c r="AW1101" s="93">
        <f>IF('Net zero activities &amp; levers'!$C$14="Off",('Activity data'!BP7*EF!$H38*EF!$H56)*NtoN2O*kgtoGg,IF('Net zero activities &amp; levers'!$C$14="On",('Net zero Activity data'!BP7*EF!$H38*EF!$H56)*NtoN2O*kgtoGg,"ERROR"))</f>
        <v>1.5558133428656055E-2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0.51896282251134895</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0.50197358865556685</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0.47875543160314166</v>
      </c>
      <c r="R1102" s="93">
        <f>IF('Net zero activities &amp; levers'!$C$14="Off",('Activity data'!AK8*EF!$H39*EF!$H57)*NtoN2O*kgtoGg,IF('Net zero activities &amp; levers'!$C$14="On",('Net zero Activity data'!AK8*EF!$H39*EF!$H57)*NtoN2O*kgtoGg,"ERROR"))</f>
        <v>0.46906920988966799</v>
      </c>
      <c r="S1102" s="93">
        <f>IF('Net zero activities &amp; levers'!$C$14="Off",('Activity data'!AL8*EF!$H39*EF!$H57)*NtoN2O*kgtoGg,IF('Net zero activities &amp; levers'!$C$14="On",('Net zero Activity data'!AL8*EF!$H39*EF!$H57)*NtoN2O*kgtoGg,"ERROR"))</f>
        <v>0.41264413736609096</v>
      </c>
      <c r="T1102" s="93">
        <f>IF('Net zero activities &amp; levers'!$C$14="Off",('Activity data'!AM8*EF!$H39*EF!$H57)*NtoN2O*kgtoGg,IF('Net zero activities &amp; levers'!$C$14="On",('Net zero Activity data'!AM8*EF!$H39*EF!$H57)*NtoN2O*kgtoGg,"ERROR"))</f>
        <v>0.41934678138839759</v>
      </c>
      <c r="U1102" s="93">
        <f>IF('Net zero activities &amp; levers'!$C$14="Off",('Activity data'!AN8*EF!$H39*EF!$H57)*NtoN2O*kgtoGg,IF('Net zero activities &amp; levers'!$C$14="On",('Net zero Activity data'!AN8*EF!$H39*EF!$H57)*NtoN2O*kgtoGg,"ERROR"))</f>
        <v>0.42024235476037247</v>
      </c>
      <c r="V1102" s="93">
        <f>IF('Net zero activities &amp; levers'!$C$14="Off",('Activity data'!AO8*EF!$H39*EF!$H57)*NtoN2O*kgtoGg,IF('Net zero activities &amp; levers'!$C$14="On",('Net zero Activity data'!AO8*EF!$H39*EF!$H57)*NtoN2O*kgtoGg,"ERROR"))</f>
        <v>0.4197014077884616</v>
      </c>
      <c r="W1102" s="93">
        <f>IF('Net zero activities &amp; levers'!$C$14="Off",('Activity data'!AP8*EF!$H39*EF!$H57)*NtoN2O*kgtoGg,IF('Net zero activities &amp; levers'!$C$14="On",('Net zero Activity data'!AP8*EF!$H39*EF!$H57)*NtoN2O*kgtoGg,"ERROR"))</f>
        <v>0.4201739879929367</v>
      </c>
      <c r="X1102" s="93">
        <f>IF('Net zero activities &amp; levers'!$C$14="Off",('Activity data'!AQ8*EF!$H39*EF!$H57)*NtoN2O*kgtoGg,IF('Net zero activities &amp; levers'!$C$14="On",('Net zero Activity data'!AQ8*EF!$H39*EF!$H57)*NtoN2O*kgtoGg,"ERROR"))</f>
        <v>0.42204816035972287</v>
      </c>
      <c r="Y1102" s="93">
        <f>IF('Net zero activities &amp; levers'!$C$14="Off",('Activity data'!AR8*EF!$H39*EF!$H57)*NtoN2O*kgtoGg,IF('Net zero activities &amp; levers'!$C$14="On",('Net zero Activity data'!AR8*EF!$H39*EF!$H57)*NtoN2O*kgtoGg,"ERROR"))</f>
        <v>0.42450219558987012</v>
      </c>
      <c r="Z1102" s="93">
        <f>IF('Net zero activities &amp; levers'!$C$14="Off",('Activity data'!AS8*EF!$H39*EF!$H57)*NtoN2O*kgtoGg,IF('Net zero activities &amp; levers'!$C$14="On",('Net zero Activity data'!AS8*EF!$H39*EF!$H57)*NtoN2O*kgtoGg,"ERROR"))</f>
        <v>0.42802925909897582</v>
      </c>
      <c r="AA1102" s="93">
        <f>IF('Net zero activities &amp; levers'!$C$14="Off",('Activity data'!AT8*EF!$H39*EF!$H57)*NtoN2O*kgtoGg,IF('Net zero activities &amp; levers'!$C$14="On",('Net zero Activity data'!AT8*EF!$H39*EF!$H57)*NtoN2O*kgtoGg,"ERROR"))</f>
        <v>0.43218509757223311</v>
      </c>
      <c r="AB1102" s="93">
        <f>IF('Net zero activities &amp; levers'!$C$14="Off",('Activity data'!AU8*EF!$H39*EF!$H57)*NtoN2O*kgtoGg,IF('Net zero activities &amp; levers'!$C$14="On",('Net zero Activity data'!AU8*EF!$H39*EF!$H57)*NtoN2O*kgtoGg,"ERROR"))</f>
        <v>0.43672123942502006</v>
      </c>
      <c r="AC1102" s="93">
        <f>IF('Net zero activities &amp; levers'!$C$14="Off",('Activity data'!AV8*EF!$H39*EF!$H57)*NtoN2O*kgtoGg,IF('Net zero activities &amp; levers'!$C$14="On",('Net zero Activity data'!AV8*EF!$H39*EF!$H57)*NtoN2O*kgtoGg,"ERROR"))</f>
        <v>0.44097727440601042</v>
      </c>
      <c r="AD1102" s="93">
        <f>IF('Net zero activities &amp; levers'!$C$14="Off",('Activity data'!AW8*EF!$H39*EF!$H57)*NtoN2O*kgtoGg,IF('Net zero activities &amp; levers'!$C$14="On",('Net zero Activity data'!AW8*EF!$H39*EF!$H57)*NtoN2O*kgtoGg,"ERROR"))</f>
        <v>0.44369988536236338</v>
      </c>
      <c r="AE1102" s="93">
        <f>IF('Net zero activities &amp; levers'!$C$14="Off",('Activity data'!AX8*EF!$H39*EF!$H57)*NtoN2O*kgtoGg,IF('Net zero activities &amp; levers'!$C$14="On",('Net zero Activity data'!AX8*EF!$H39*EF!$H57)*NtoN2O*kgtoGg,"ERROR"))</f>
        <v>0.44680686938178249</v>
      </c>
      <c r="AF1102" s="93">
        <f>IF('Net zero activities &amp; levers'!$C$14="Off",('Activity data'!AY8*EF!$H39*EF!$H57)*NtoN2O*kgtoGg,IF('Net zero activities &amp; levers'!$C$14="On",('Net zero Activity data'!AY8*EF!$H39*EF!$H57)*NtoN2O*kgtoGg,"ERROR"))</f>
        <v>0.4502561683143711</v>
      </c>
      <c r="AG1102" s="93">
        <f>IF('Net zero activities &amp; levers'!$C$14="Off",('Activity data'!AZ8*EF!$H39*EF!$H57)*NtoN2O*kgtoGg,IF('Net zero activities &amp; levers'!$C$14="On",('Net zero Activity data'!AZ8*EF!$H39*EF!$H57)*NtoN2O*kgtoGg,"ERROR"))</f>
        <v>0.4554112970320211</v>
      </c>
      <c r="AH1102" s="93">
        <f>IF('Net zero activities &amp; levers'!$C$14="Off",('Activity data'!BA8*EF!$H39*EF!$H57)*NtoN2O*kgtoGg,IF('Net zero activities &amp; levers'!$C$14="On",('Net zero Activity data'!BA8*EF!$H39*EF!$H57)*NtoN2O*kgtoGg,"ERROR"))</f>
        <v>0.45903062277490309</v>
      </c>
      <c r="AI1102" s="93">
        <f>IF('Net zero activities &amp; levers'!$C$14="Off",('Activity data'!BB8*EF!$H39*EF!$H57)*NtoN2O*kgtoGg,IF('Net zero activities &amp; levers'!$C$14="On",('Net zero Activity data'!BB8*EF!$H39*EF!$H57)*NtoN2O*kgtoGg,"ERROR"))</f>
        <v>0.46323218554866497</v>
      </c>
      <c r="AJ1102" s="93">
        <f>IF('Net zero activities &amp; levers'!$C$14="Off",('Activity data'!BC8*EF!$H39*EF!$H57)*NtoN2O*kgtoGg,IF('Net zero activities &amp; levers'!$C$14="On",('Net zero Activity data'!BC8*EF!$H39*EF!$H57)*NtoN2O*kgtoGg,"ERROR"))</f>
        <v>0.46834623785146318</v>
      </c>
      <c r="AK1102" s="93">
        <f>IF('Net zero activities &amp; levers'!$C$14="Off",('Activity data'!BD8*EF!$H39*EF!$H57)*NtoN2O*kgtoGg,IF('Net zero activities &amp; levers'!$C$14="On",('Net zero Activity data'!BD8*EF!$H39*EF!$H57)*NtoN2O*kgtoGg,"ERROR"))</f>
        <v>0.47179007618116953</v>
      </c>
      <c r="AL1102" s="93">
        <f>IF('Net zero activities &amp; levers'!$C$14="Off",('Activity data'!BE8*EF!$H39*EF!$H57)*NtoN2O*kgtoGg,IF('Net zero activities &amp; levers'!$C$14="On",('Net zero Activity data'!BE8*EF!$H39*EF!$H57)*NtoN2O*kgtoGg,"ERROR"))</f>
        <v>0.47492274084000291</v>
      </c>
      <c r="AM1102" s="93">
        <f>IF('Net zero activities &amp; levers'!$C$14="Off",('Activity data'!BF8*EF!$H39*EF!$H57)*NtoN2O*kgtoGg,IF('Net zero activities &amp; levers'!$C$14="On",('Net zero Activity data'!BF8*EF!$H39*EF!$H57)*NtoN2O*kgtoGg,"ERROR"))</f>
        <v>0.47752458545310661</v>
      </c>
      <c r="AN1102" s="93">
        <f>IF('Net zero activities &amp; levers'!$C$14="Off",('Activity data'!BG8*EF!$H39*EF!$H57)*NtoN2O*kgtoGg,IF('Net zero activities &amp; levers'!$C$14="On",('Net zero Activity data'!BG8*EF!$H39*EF!$H57)*NtoN2O*kgtoGg,"ERROR"))</f>
        <v>0.4833819672199775</v>
      </c>
      <c r="AO1102" s="93">
        <f>IF('Net zero activities &amp; levers'!$C$14="Off",('Activity data'!BH8*EF!$H39*EF!$H57)*NtoN2O*kgtoGg,IF('Net zero activities &amp; levers'!$C$14="On",('Net zero Activity data'!BH8*EF!$H39*EF!$H57)*NtoN2O*kgtoGg,"ERROR"))</f>
        <v>0.48777265492127136</v>
      </c>
      <c r="AP1102" s="93">
        <f>IF('Net zero activities &amp; levers'!$C$14="Off",('Activity data'!BI8*EF!$H39*EF!$H57)*NtoN2O*kgtoGg,IF('Net zero activities &amp; levers'!$C$14="On",('Net zero Activity data'!BI8*EF!$H39*EF!$H57)*NtoN2O*kgtoGg,"ERROR"))</f>
        <v>0.49186290783512332</v>
      </c>
      <c r="AQ1102" s="93">
        <f>IF('Net zero activities &amp; levers'!$C$14="Off",('Activity data'!BJ8*EF!$H39*EF!$H57)*NtoN2O*kgtoGg,IF('Net zero activities &amp; levers'!$C$14="On",('Net zero Activity data'!BJ8*EF!$H39*EF!$H57)*NtoN2O*kgtoGg,"ERROR"))</f>
        <v>0.49591586676507687</v>
      </c>
      <c r="AR1102" s="93">
        <f>IF('Net zero activities &amp; levers'!$C$14="Off",('Activity data'!BK8*EF!$H39*EF!$H57)*NtoN2O*kgtoGg,IF('Net zero activities &amp; levers'!$C$14="On",('Net zero Activity data'!BK8*EF!$H39*EF!$H57)*NtoN2O*kgtoGg,"ERROR"))</f>
        <v>0.49998718156165189</v>
      </c>
      <c r="AS1102" s="93">
        <f>IF('Net zero activities &amp; levers'!$C$14="Off",('Activity data'!BL8*EF!$H39*EF!$H57)*NtoN2O*kgtoGg,IF('Net zero activities &amp; levers'!$C$14="On",('Net zero Activity data'!BL8*EF!$H39*EF!$H57)*NtoN2O*kgtoGg,"ERROR"))</f>
        <v>0.50382162464520341</v>
      </c>
      <c r="AT1102" s="93">
        <f>IF('Net zero activities &amp; levers'!$C$14="Off",('Activity data'!BM8*EF!$H39*EF!$H57)*NtoN2O*kgtoGg,IF('Net zero activities &amp; levers'!$C$14="On",('Net zero Activity data'!BM8*EF!$H39*EF!$H57)*NtoN2O*kgtoGg,"ERROR"))</f>
        <v>0.49477765797696649</v>
      </c>
      <c r="AU1102" s="93">
        <f>IF('Net zero activities &amp; levers'!$C$14="Off",('Activity data'!BN8*EF!$H39*EF!$H57)*NtoN2O*kgtoGg,IF('Net zero activities &amp; levers'!$C$14="On",('Net zero Activity data'!BN8*EF!$H39*EF!$H57)*NtoN2O*kgtoGg,"ERROR"))</f>
        <v>0.48330354672786457</v>
      </c>
      <c r="AV1102" s="93">
        <f>IF('Net zero activities &amp; levers'!$C$14="Off",('Activity data'!BO8*EF!$H39*EF!$H57)*NtoN2O*kgtoGg,IF('Net zero activities &amp; levers'!$C$14="On",('Net zero Activity data'!BO8*EF!$H39*EF!$H57)*NtoN2O*kgtoGg,"ERROR"))</f>
        <v>0.47182625182740801</v>
      </c>
      <c r="AW1102" s="93">
        <f>IF('Net zero activities &amp; levers'!$C$14="Off",('Activity data'!BP8*EF!$H39*EF!$H57)*NtoN2O*kgtoGg,IF('Net zero activities &amp; levers'!$C$14="On",('Net zero Activity data'!BP8*EF!$H39*EF!$H57)*NtoN2O*kgtoGg,"ERROR"))</f>
        <v>0.45945158191748203</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0.80452586370517853</v>
      </c>
      <c r="L1103" s="93">
        <f>IF('Net zero activities &amp; levers'!$C$14="Off",('Activity data'!AE9*EF!$H40*EF!$H58)*NtoN2O*kgtoGg,IF('Net zero activities &amp; levers'!$C$14="On",('Net zero Activity data'!AE9*EF!$H40*EF!$H58)*NtoN2O*kgtoGg,"ERROR"))</f>
        <v>0.79754846782098054</v>
      </c>
      <c r="M1103" s="93">
        <f>IF('Net zero activities &amp; levers'!$C$14="Off",('Activity data'!AF9*EF!$H40*EF!$H58)*NtoN2O*kgtoGg,IF('Net zero activities &amp; levers'!$C$14="On",('Net zero Activity data'!AF9*EF!$H40*EF!$H58)*NtoN2O*kgtoGg,"ERROR"))</f>
        <v>0.79489238443144195</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0.76887007218962333</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0.71847062359542502</v>
      </c>
      <c r="S1103" s="93">
        <f>IF('Net zero activities &amp; levers'!$C$14="Off",('Activity data'!AL9*EF!$H40*EF!$H58)*NtoN2O*kgtoGg,IF('Net zero activities &amp; levers'!$C$14="On",('Net zero Activity data'!AL9*EF!$H40*EF!$H58)*NtoN2O*kgtoGg,"ERROR"))</f>
        <v>0.63204466301709794</v>
      </c>
      <c r="T1103" s="93">
        <f>IF('Net zero activities &amp; levers'!$C$14="Off",('Activity data'!AM9*EF!$H40*EF!$H58)*NtoN2O*kgtoGg,IF('Net zero activities &amp; levers'!$C$14="On",('Net zero Activity data'!AM9*EF!$H40*EF!$H58)*NtoN2O*kgtoGg,"ERROR"))</f>
        <v>0.64231106449669528</v>
      </c>
      <c r="U1103" s="93">
        <f>IF('Net zero activities &amp; levers'!$C$14="Off",('Activity data'!AN9*EF!$H40*EF!$H58)*NtoN2O*kgtoGg,IF('Net zero activities &amp; levers'!$C$14="On",('Net zero Activity data'!AN9*EF!$H40*EF!$H58)*NtoN2O*kgtoGg,"ERROR"))</f>
        <v>0.64368280910382814</v>
      </c>
      <c r="V1103" s="93">
        <f>IF('Net zero activities &amp; levers'!$C$14="Off",('Activity data'!AO9*EF!$H40*EF!$H58)*NtoN2O*kgtoGg,IF('Net zero activities &amp; levers'!$C$14="On",('Net zero Activity data'!AO9*EF!$H40*EF!$H58)*NtoN2O*kgtoGg,"ERROR"))</f>
        <v>0.64285424372360966</v>
      </c>
      <c r="W1103" s="93">
        <f>IF('Net zero activities &amp; levers'!$C$14="Off",('Activity data'!AP9*EF!$H40*EF!$H58)*NtoN2O*kgtoGg,IF('Net zero activities &amp; levers'!$C$14="On",('Net zero Activity data'!AP9*EF!$H40*EF!$H58)*NtoN2O*kgtoGg,"ERROR"))</f>
        <v>0.64357809211751327</v>
      </c>
      <c r="X1103" s="93">
        <f>IF('Net zero activities &amp; levers'!$C$14="Off",('Activity data'!AQ9*EF!$H40*EF!$H58)*NtoN2O*kgtoGg,IF('Net zero activities &amp; levers'!$C$14="On",('Net zero Activity data'!AQ9*EF!$H40*EF!$H58)*NtoN2O*kgtoGg,"ERROR"))</f>
        <v>0.64644875120299627</v>
      </c>
      <c r="Y1103" s="93">
        <f>IF('Net zero activities &amp; levers'!$C$14="Off",('Activity data'!AR9*EF!$H40*EF!$H58)*NtoN2O*kgtoGg,IF('Net zero activities &amp; levers'!$C$14="On",('Net zero Activity data'!AR9*EF!$H40*EF!$H58)*NtoN2O*kgtoGg,"ERROR"))</f>
        <v>0.65020758291685732</v>
      </c>
      <c r="Z1103" s="93">
        <f>IF('Net zero activities &amp; levers'!$C$14="Off",('Activity data'!AS9*EF!$H40*EF!$H58)*NtoN2O*kgtoGg,IF('Net zero activities &amp; levers'!$C$14="On",('Net zero Activity data'!AS9*EF!$H40*EF!$H58)*NtoN2O*kgtoGg,"ERROR"))</f>
        <v>0.65560996590303544</v>
      </c>
      <c r="AA1103" s="93">
        <f>IF('Net zero activities &amp; levers'!$C$14="Off",('Activity data'!AT9*EF!$H40*EF!$H58)*NtoN2O*kgtoGg,IF('Net zero activities &amp; levers'!$C$14="On",('Net zero Activity data'!AT9*EF!$H40*EF!$H58)*NtoN2O*kgtoGg,"ERROR"))</f>
        <v>0.66197543990237384</v>
      </c>
      <c r="AB1103" s="93">
        <f>IF('Net zero activities &amp; levers'!$C$14="Off",('Activity data'!AU9*EF!$H40*EF!$H58)*NtoN2O*kgtoGg,IF('Net zero activities &amp; levers'!$C$14="On",('Net zero Activity data'!AU9*EF!$H40*EF!$H58)*NtoN2O*kgtoGg,"ERROR"))</f>
        <v>0.66892342241108671</v>
      </c>
      <c r="AC1103" s="93">
        <f>IF('Net zero activities &amp; levers'!$C$14="Off",('Activity data'!AV9*EF!$H40*EF!$H58)*NtoN2O*kgtoGg,IF('Net zero activities &amp; levers'!$C$14="On",('Net zero Activity data'!AV9*EF!$H40*EF!$H58)*NtoN2O*kgtoGg,"ERROR"))</f>
        <v>0.67544236682774406</v>
      </c>
      <c r="AD1103" s="93">
        <f>IF('Net zero activities &amp; levers'!$C$14="Off",('Activity data'!AW9*EF!$H40*EF!$H58)*NtoN2O*kgtoGg,IF('Net zero activities &amp; levers'!$C$14="On",('Net zero Activity data'!AW9*EF!$H40*EF!$H58)*NtoN2O*kgtoGg,"ERROR"))</f>
        <v>0.67961257444396928</v>
      </c>
      <c r="AE1103" s="93">
        <f>IF('Net zero activities &amp; levers'!$C$14="Off",('Activity data'!AX9*EF!$H40*EF!$H58)*NtoN2O*kgtoGg,IF('Net zero activities &amp; levers'!$C$14="On",('Net zero Activity data'!AX9*EF!$H40*EF!$H58)*NtoN2O*kgtoGg,"ERROR"))</f>
        <v>0.68437152408054436</v>
      </c>
      <c r="AF1103" s="93">
        <f>IF('Net zero activities &amp; levers'!$C$14="Off",('Activity data'!AY9*EF!$H40*EF!$H58)*NtoN2O*kgtoGg,IF('Net zero activities &amp; levers'!$C$14="On",('Net zero Activity data'!AY9*EF!$H40*EF!$H58)*NtoN2O*kgtoGg,"ERROR"))</f>
        <v>0.68965479551003539</v>
      </c>
      <c r="AG1103" s="93">
        <f>IF('Net zero activities &amp; levers'!$C$14="Off",('Activity data'!AZ9*EF!$H40*EF!$H58)*NtoN2O*kgtoGg,IF('Net zero activities &amp; levers'!$C$14="On",('Net zero Activity data'!AZ9*EF!$H40*EF!$H58)*NtoN2O*kgtoGg,"ERROR"))</f>
        <v>0.69755087665626081</v>
      </c>
      <c r="AH1103" s="93">
        <f>IF('Net zero activities &amp; levers'!$C$14="Off",('Activity data'!BA9*EF!$H40*EF!$H58)*NtoN2O*kgtoGg,IF('Net zero activities &amp; levers'!$C$14="On",('Net zero Activity data'!BA9*EF!$H40*EF!$H58)*NtoN2O*kgtoGg,"ERROR"))</f>
        <v>0.70309457717775736</v>
      </c>
      <c r="AI1103" s="93">
        <f>IF('Net zero activities &amp; levers'!$C$14="Off",('Activity data'!BB9*EF!$H40*EF!$H58)*NtoN2O*kgtoGg,IF('Net zero activities &amp; levers'!$C$14="On",('Net zero Activity data'!BB9*EF!$H40*EF!$H58)*NtoN2O*kgtoGg,"ERROR"))</f>
        <v>0.70953008682642982</v>
      </c>
      <c r="AJ1103" s="93">
        <f>IF('Net zero activities &amp; levers'!$C$14="Off",('Activity data'!BC9*EF!$H40*EF!$H58)*NtoN2O*kgtoGg,IF('Net zero activities &amp; levers'!$C$14="On",('Net zero Activity data'!BC9*EF!$H40*EF!$H58)*NtoN2O*kgtoGg,"ERROR"))</f>
        <v>0.71736325146316904</v>
      </c>
      <c r="AK1103" s="93">
        <f>IF('Net zero activities &amp; levers'!$C$14="Off",('Activity data'!BD9*EF!$H40*EF!$H58)*NtoN2O*kgtoGg,IF('Net zero activities &amp; levers'!$C$14="On",('Net zero Activity data'!BD9*EF!$H40*EF!$H58)*NtoN2O*kgtoGg,"ERROR"))</f>
        <v>0.72263815891848449</v>
      </c>
      <c r="AL1103" s="93">
        <f>IF('Net zero activities &amp; levers'!$C$14="Off",('Activity data'!BE9*EF!$H40*EF!$H58)*NtoN2O*kgtoGg,IF('Net zero activities &amp; levers'!$C$14="On",('Net zero Activity data'!BE9*EF!$H40*EF!$H58)*NtoN2O*kgtoGg,"ERROR"))</f>
        <v>0.72743644344344183</v>
      </c>
      <c r="AM1103" s="93">
        <f>IF('Net zero activities &amp; levers'!$C$14="Off",('Activity data'!BF9*EF!$H40*EF!$H58)*NtoN2O*kgtoGg,IF('Net zero activities &amp; levers'!$C$14="On",('Net zero Activity data'!BF9*EF!$H40*EF!$H58)*NtoN2O*kgtoGg,"ERROR"))</f>
        <v>0.73142167394304025</v>
      </c>
      <c r="AN1103" s="93">
        <f>IF('Net zero activities &amp; levers'!$C$14="Off",('Activity data'!BG9*EF!$H40*EF!$H58)*NtoN2O*kgtoGg,IF('Net zero activities &amp; levers'!$C$14="On",('Net zero Activity data'!BG9*EF!$H40*EF!$H58)*NtoN2O*kgtoGg,"ERROR"))</f>
        <v>0.74039339206470101</v>
      </c>
      <c r="AO1103" s="93">
        <f>IF('Net zero activities &amp; levers'!$C$14="Off",('Activity data'!BH9*EF!$H40*EF!$H58)*NtoN2O*kgtoGg,IF('Net zero activities &amp; levers'!$C$14="On",('Net zero Activity data'!BH9*EF!$H40*EF!$H58)*NtoN2O*kgtoGg,"ERROR"))</f>
        <v>0.74711858328222625</v>
      </c>
      <c r="AP1103" s="93">
        <f>IF('Net zero activities &amp; levers'!$C$14="Off",('Activity data'!BI9*EF!$H40*EF!$H58)*NtoN2O*kgtoGg,IF('Net zero activities &amp; levers'!$C$14="On",('Net zero Activity data'!BI9*EF!$H40*EF!$H58)*NtoN2O*kgtoGg,"ERROR"))</f>
        <v>0.75338360025566908</v>
      </c>
      <c r="AQ1103" s="93">
        <f>IF('Net zero activities &amp; levers'!$C$14="Off",('Activity data'!BJ9*EF!$H40*EF!$H58)*NtoN2O*kgtoGg,IF('Net zero activities &amp; levers'!$C$14="On",('Net zero Activity data'!BJ9*EF!$H40*EF!$H58)*NtoN2O*kgtoGg,"ERROR"))</f>
        <v>0.75959149424746442</v>
      </c>
      <c r="AR1103" s="93">
        <f>IF('Net zero activities &amp; levers'!$C$14="Off",('Activity data'!BK9*EF!$H40*EF!$H58)*NtoN2O*kgtoGg,IF('Net zero activities &amp; levers'!$C$14="On",('Net zero Activity data'!BK9*EF!$H40*EF!$H58)*NtoN2O*kgtoGg,"ERROR"))</f>
        <v>0.76582750381508591</v>
      </c>
      <c r="AS1103" s="93">
        <f>IF('Net zero activities &amp; levers'!$C$14="Off",('Activity data'!BL9*EF!$H40*EF!$H58)*NtoN2O*kgtoGg,IF('Net zero activities &amp; levers'!$C$14="On",('Net zero Activity data'!BL9*EF!$H40*EF!$H58)*NtoN2O*kgtoGg,"ERROR"))</f>
        <v>0.7717006983358442</v>
      </c>
      <c r="AT1103" s="93">
        <f>IF('Net zero activities &amp; levers'!$C$14="Off",('Activity data'!BM9*EF!$H40*EF!$H58)*NtoN2O*kgtoGg,IF('Net zero activities &amp; levers'!$C$14="On",('Net zero Activity data'!BM9*EF!$H40*EF!$H58)*NtoN2O*kgtoGg,"ERROR"))</f>
        <v>0.7578481063624064</v>
      </c>
      <c r="AU1103" s="93">
        <f>IF('Net zero activities &amp; levers'!$C$14="Off",('Activity data'!BN9*EF!$H40*EF!$H58)*NtoN2O*kgtoGg,IF('Net zero activities &amp; levers'!$C$14="On",('Net zero Activity data'!BN9*EF!$H40*EF!$H58)*NtoN2O*kgtoGg,"ERROR"))</f>
        <v>0.7402732758458509</v>
      </c>
      <c r="AV1103" s="93">
        <f>IF('Net zero activities &amp; levers'!$C$14="Off",('Activity data'!BO9*EF!$H40*EF!$H58)*NtoN2O*kgtoGg,IF('Net zero activities &amp; levers'!$C$14="On",('Net zero Activity data'!BO9*EF!$H40*EF!$H58)*NtoN2O*kgtoGg,"ERROR"))</f>
        <v>0.72269356894874037</v>
      </c>
      <c r="AW1103" s="93">
        <f>IF('Net zero activities &amp; levers'!$C$14="Off",('Activity data'!BP9*EF!$H40*EF!$H58)*NtoN2O*kgtoGg,IF('Net zero activities &amp; levers'!$C$14="On",('Net zero Activity data'!BP9*EF!$H40*EF!$H58)*NtoN2O*kgtoGg,"ERROR"))</f>
        <v>0.70373935788665998</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1.0122801448609147</v>
      </c>
      <c r="M1104" s="93">
        <f>IF('Net zero activities &amp; levers'!$C$14="Off",('Activity data'!AF10*EF!$H41*EF!$H59)*NtoN2O*kgtoGg,IF('Net zero activities &amp; levers'!$C$14="On",('Net zero Activity data'!AF10*EF!$H41*EF!$H59)*NtoN2O*kgtoGg,"ERROR"))</f>
        <v>1.0514701788925813</v>
      </c>
      <c r="N1104" s="93">
        <f>IF('Net zero activities &amp; levers'!$C$14="Off",('Activity data'!AG10*EF!$H41*EF!$H59)*NtoN2O*kgtoGg,IF('Net zero activities &amp; levers'!$C$14="On",('Net zero Activity data'!AG10*EF!$H41*EF!$H59)*NtoN2O*kgtoGg,"ERROR"))</f>
        <v>1.0806972456941155</v>
      </c>
      <c r="O1104" s="93">
        <f>IF('Net zero activities &amp; levers'!$C$14="Off",('Activity data'!AH10*EF!$H41*EF!$H59)*NtoN2O*kgtoGg,IF('Net zero activities &amp; levers'!$C$14="On",('Net zero Activity data'!AH10*EF!$H41*EF!$H59)*NtoN2O*kgtoGg,"ERROR"))</f>
        <v>1.1032367943433716</v>
      </c>
      <c r="P1104" s="93">
        <f>IF('Net zero activities &amp; levers'!$C$14="Off",('Activity data'!AI10*EF!$H41*EF!$H59)*NtoN2O*kgtoGg,IF('Net zero activities &amp; levers'!$C$14="On",('Net zero Activity data'!AI10*EF!$H41*EF!$H59)*NtoN2O*kgtoGg,"ERROR"))</f>
        <v>1.1187666946803869</v>
      </c>
      <c r="Q1104" s="93">
        <f>IF('Net zero activities &amp; levers'!$C$14="Off",('Activity data'!AJ10*EF!$H41*EF!$H59)*NtoN2O*kgtoGg,IF('Net zero activities &amp; levers'!$C$14="On",('Net zero Activity data'!AJ10*EF!$H41*EF!$H59)*NtoN2O*kgtoGg,"ERROR"))</f>
        <v>1.1399714801203364</v>
      </c>
      <c r="R1104" s="93">
        <f>IF('Net zero activities &amp; levers'!$C$14="Off",('Activity data'!AK10*EF!$H41*EF!$H59)*NtoN2O*kgtoGg,IF('Net zero activities &amp; levers'!$C$14="On",('Net zero Activity data'!AK10*EF!$H41*EF!$H59)*NtoN2O*kgtoGg,"ERROR"))</f>
        <v>1.1622002864669061</v>
      </c>
      <c r="S1104" s="93">
        <f>IF('Net zero activities &amp; levers'!$C$14="Off",('Activity data'!AL10*EF!$H41*EF!$H59)*NtoN2O*kgtoGg,IF('Net zero activities &amp; levers'!$C$14="On",('Net zero Activity data'!AL10*EF!$H41*EF!$H59)*NtoN2O*kgtoGg,"ERROR"))</f>
        <v>1.0637181745586366</v>
      </c>
      <c r="T1104" s="93">
        <f>IF('Net zero activities &amp; levers'!$C$14="Off",('Activity data'!AM10*EF!$H41*EF!$H59)*NtoN2O*kgtoGg,IF('Net zero activities &amp; levers'!$C$14="On",('Net zero Activity data'!AM10*EF!$H41*EF!$H59)*NtoN2O*kgtoGg,"ERROR"))</f>
        <v>1.1070404303755808</v>
      </c>
      <c r="U1104" s="93">
        <f>IF('Net zero activities &amp; levers'!$C$14="Off",('Activity data'!AN10*EF!$H41*EF!$H59)*NtoN2O*kgtoGg,IF('Net zero activities &amp; levers'!$C$14="On",('Net zero Activity data'!AN10*EF!$H41*EF!$H59)*NtoN2O*kgtoGg,"ERROR"))</f>
        <v>1.1357661816324136</v>
      </c>
      <c r="V1104" s="93">
        <f>IF('Net zero activities &amp; levers'!$C$14="Off",('Activity data'!AO10*EF!$H41*EF!$H59)*NtoN2O*kgtoGg,IF('Net zero activities &amp; levers'!$C$14="On",('Net zero Activity data'!AO10*EF!$H41*EF!$H59)*NtoN2O*kgtoGg,"ERROR"))</f>
        <v>1.1609147985862651</v>
      </c>
      <c r="W1104" s="93">
        <f>IF('Net zero activities &amp; levers'!$C$14="Off",('Activity data'!AP10*EF!$H41*EF!$H59)*NtoN2O*kgtoGg,IF('Net zero activities &amp; levers'!$C$14="On",('Net zero Activity data'!AP10*EF!$H41*EF!$H59)*NtoN2O*kgtoGg,"ERROR"))</f>
        <v>1.1891665974775001</v>
      </c>
      <c r="X1104" s="93">
        <f>IF('Net zero activities &amp; levers'!$C$14="Off",('Activity data'!AQ10*EF!$H41*EF!$H59)*NtoN2O*kgtoGg,IF('Net zero activities &amp; levers'!$C$14="On",('Net zero Activity data'!AQ10*EF!$H41*EF!$H59)*NtoN2O*kgtoGg,"ERROR"))</f>
        <v>1.2218611234290147</v>
      </c>
      <c r="Y1104" s="93">
        <f>IF('Net zero activities &amp; levers'!$C$14="Off",('Activity data'!AR10*EF!$H41*EF!$H59)*NtoN2O*kgtoGg,IF('Net zero activities &amp; levers'!$C$14="On",('Net zero Activity data'!AR10*EF!$H41*EF!$H59)*NtoN2O*kgtoGg,"ERROR"))</f>
        <v>1.2568622886641467</v>
      </c>
      <c r="Z1104" s="93">
        <f>IF('Net zero activities &amp; levers'!$C$14="Off",('Activity data'!AS10*EF!$H41*EF!$H59)*NtoN2O*kgtoGg,IF('Net zero activities &amp; levers'!$C$14="On",('Net zero Activity data'!AS10*EF!$H41*EF!$H59)*NtoN2O*kgtoGg,"ERROR"))</f>
        <v>1.29580274879816</v>
      </c>
      <c r="AA1104" s="93">
        <f>IF('Net zero activities &amp; levers'!$C$14="Off",('Activity data'!AT10*EF!$H41*EF!$H59)*NtoN2O*kgtoGg,IF('Net zero activities &amp; levers'!$C$14="On",('Net zero Activity data'!AT10*EF!$H41*EF!$H59)*NtoN2O*kgtoGg,"ERROR"))</f>
        <v>1.3375502835843665</v>
      </c>
      <c r="AB1104" s="93">
        <f>IF('Net zero activities &amp; levers'!$C$14="Off",('Activity data'!AU10*EF!$H41*EF!$H59)*NtoN2O*kgtoGg,IF('Net zero activities &amp; levers'!$C$14="On",('Net zero Activity data'!AU10*EF!$H41*EF!$H59)*NtoN2O*kgtoGg,"ERROR"))</f>
        <v>1.3814767121767502</v>
      </c>
      <c r="AC1104" s="93">
        <f>IF('Net zero activities &amp; levers'!$C$14="Off",('Activity data'!AV10*EF!$H41*EF!$H59)*NtoN2O*kgtoGg,IF('Net zero activities &amp; levers'!$C$14="On",('Net zero Activity data'!AV10*EF!$H41*EF!$H59)*NtoN2O*kgtoGg,"ERROR"))</f>
        <v>1.4255574030673088</v>
      </c>
      <c r="AD1104" s="93">
        <f>IF('Net zero activities &amp; levers'!$C$14="Off",('Activity data'!AW10*EF!$H41*EF!$H59)*NtoN2O*kgtoGg,IF('Net zero activities &amp; levers'!$C$14="On",('Net zero Activity data'!AW10*EF!$H41*EF!$H59)*NtoN2O*kgtoGg,"ERROR"))</f>
        <v>1.4819260758484165</v>
      </c>
      <c r="AE1104" s="93">
        <f>IF('Net zero activities &amp; levers'!$C$14="Off",('Activity data'!AX10*EF!$H41*EF!$H59)*NtoN2O*kgtoGg,IF('Net zero activities &amp; levers'!$C$14="On",('Net zero Activity data'!AX10*EF!$H41*EF!$H59)*NtoN2O*kgtoGg,"ERROR"))</f>
        <v>1.5418868709759097</v>
      </c>
      <c r="AF1104" s="93">
        <f>IF('Net zero activities &amp; levers'!$C$14="Off",('Activity data'!AY10*EF!$H41*EF!$H59)*NtoN2O*kgtoGg,IF('Net zero activities &amp; levers'!$C$14="On",('Net zero Activity data'!AY10*EF!$H41*EF!$H59)*NtoN2O*kgtoGg,"ERROR"))</f>
        <v>1.6055485879908873</v>
      </c>
      <c r="AG1104" s="93">
        <f>IF('Net zero activities &amp; levers'!$C$14="Off",('Activity data'!AZ10*EF!$H41*EF!$H59)*NtoN2O*kgtoGg,IF('Net zero activities &amp; levers'!$C$14="On",('Net zero Activity data'!AZ10*EF!$H41*EF!$H59)*NtoN2O*kgtoGg,"ERROR"))</f>
        <v>1.678197957079177</v>
      </c>
      <c r="AH1104" s="93">
        <f>IF('Net zero activities &amp; levers'!$C$14="Off",('Activity data'!BA10*EF!$H41*EF!$H59)*NtoN2O*kgtoGg,IF('Net zero activities &amp; levers'!$C$14="On",('Net zero Activity data'!BA10*EF!$H41*EF!$H59)*NtoN2O*kgtoGg,"ERROR"))</f>
        <v>1.7482756519601252</v>
      </c>
      <c r="AI1104" s="93">
        <f>IF('Net zero activities &amp; levers'!$C$14="Off",('Activity data'!BB10*EF!$H41*EF!$H59)*NtoN2O*kgtoGg,IF('Net zero activities &amp; levers'!$C$14="On",('Net zero Activity data'!BB10*EF!$H41*EF!$H59)*NtoN2O*kgtoGg,"ERROR"))</f>
        <v>1.8237186457265093</v>
      </c>
      <c r="AJ1104" s="93">
        <f>IF('Net zero activities &amp; levers'!$C$14="Off",('Activity data'!BC10*EF!$H41*EF!$H59)*NtoN2O*kgtoGg,IF('Net zero activities &amp; levers'!$C$14="On",('Net zero Activity data'!BC10*EF!$H41*EF!$H59)*NtoN2O*kgtoGg,"ERROR"))</f>
        <v>1.9062847970701935</v>
      </c>
      <c r="AK1104" s="93">
        <f>IF('Net zero activities &amp; levers'!$C$14="Off",('Activity data'!BD10*EF!$H41*EF!$H59)*NtoN2O*kgtoGg,IF('Net zero activities &amp; levers'!$C$14="On",('Net zero Activity data'!BD10*EF!$H41*EF!$H59)*NtoN2O*kgtoGg,"ERROR"))</f>
        <v>1.9856870958726087</v>
      </c>
      <c r="AL1104" s="93">
        <f>IF('Net zero activities &amp; levers'!$C$14="Off",('Activity data'!BE10*EF!$H41*EF!$H59)*NtoN2O*kgtoGg,IF('Net zero activities &amp; levers'!$C$14="On",('Net zero Activity data'!BE10*EF!$H41*EF!$H59)*NtoN2O*kgtoGg,"ERROR"))</f>
        <v>2.0673539637965064</v>
      </c>
      <c r="AM1104" s="93">
        <f>IF('Net zero activities &amp; levers'!$C$14="Off",('Activity data'!BF10*EF!$H41*EF!$H59)*NtoN2O*kgtoGg,IF('Net zero activities &amp; levers'!$C$14="On",('Net zero Activity data'!BF10*EF!$H41*EF!$H59)*NtoN2O*kgtoGg,"ERROR"))</f>
        <v>2.150380012059776</v>
      </c>
      <c r="AN1104" s="93">
        <f>IF('Net zero activities &amp; levers'!$C$14="Off",('Activity data'!BG10*EF!$H41*EF!$H59)*NtoN2O*kgtoGg,IF('Net zero activities &amp; levers'!$C$14="On",('Net zero Activity data'!BG10*EF!$H41*EF!$H59)*NtoN2O*kgtoGg,"ERROR"))</f>
        <v>2.2381745740508801</v>
      </c>
      <c r="AO1104" s="93">
        <f>IF('Net zero activities &amp; levers'!$C$14="Off",('Activity data'!BH10*EF!$H41*EF!$H59)*NtoN2O*kgtoGg,IF('Net zero activities &amp; levers'!$C$14="On",('Net zero Activity data'!BH10*EF!$H41*EF!$H59)*NtoN2O*kgtoGg,"ERROR"))</f>
        <v>2.3224490383658782</v>
      </c>
      <c r="AP1104" s="93">
        <f>IF('Net zero activities &amp; levers'!$C$14="Off",('Activity data'!BI10*EF!$H41*EF!$H59)*NtoN2O*kgtoGg,IF('Net zero activities &amp; levers'!$C$14="On",('Net zero Activity data'!BI10*EF!$H41*EF!$H59)*NtoN2O*kgtoGg,"ERROR"))</f>
        <v>2.4084887324884106</v>
      </c>
      <c r="AQ1104" s="93">
        <f>IF('Net zero activities &amp; levers'!$C$14="Off",('Activity data'!BJ10*EF!$H41*EF!$H59)*NtoN2O*kgtoGg,IF('Net zero activities &amp; levers'!$C$14="On",('Net zero Activity data'!BJ10*EF!$H41*EF!$H59)*NtoN2O*kgtoGg,"ERROR"))</f>
        <v>2.4976542392314602</v>
      </c>
      <c r="AR1104" s="93">
        <f>IF('Net zero activities &amp; levers'!$C$14="Off",('Activity data'!BK10*EF!$H41*EF!$H59)*NtoN2O*kgtoGg,IF('Net zero activities &amp; levers'!$C$14="On",('Net zero Activity data'!BK10*EF!$H41*EF!$H59)*NtoN2O*kgtoGg,"ERROR"))</f>
        <v>2.5903851680726846</v>
      </c>
      <c r="AS1104" s="93">
        <f>IF('Net zero activities &amp; levers'!$C$14="Off",('Activity data'!BL10*EF!$H41*EF!$H59)*NtoN2O*kgtoGg,IF('Net zero activities &amp; levers'!$C$14="On",('Net zero Activity data'!BL10*EF!$H41*EF!$H59)*NtoN2O*kgtoGg,"ERROR"))</f>
        <v>2.6855071894343436</v>
      </c>
      <c r="AT1104" s="93">
        <f>IF('Net zero activities &amp; levers'!$C$14="Off",('Activity data'!BM10*EF!$H41*EF!$H59)*NtoN2O*kgtoGg,IF('Net zero activities &amp; levers'!$C$14="On",('Net zero Activity data'!BM10*EF!$H41*EF!$H59)*NtoN2O*kgtoGg,"ERROR"))</f>
        <v>2.7137640097683873</v>
      </c>
      <c r="AU1104" s="93">
        <f>IF('Net zero activities &amp; levers'!$C$14="Off",('Activity data'!BN10*EF!$H41*EF!$H59)*NtoN2O*kgtoGg,IF('Net zero activities &amp; levers'!$C$14="On",('Net zero Activity data'!BN10*EF!$H41*EF!$H59)*NtoN2O*kgtoGg,"ERROR"))</f>
        <v>2.728151998033761</v>
      </c>
      <c r="AV1104" s="93">
        <f>IF('Net zero activities &amp; levers'!$C$14="Off",('Activity data'!BO10*EF!$H41*EF!$H59)*NtoN2O*kgtoGg,IF('Net zero activities &amp; levers'!$C$14="On",('Net zero Activity data'!BO10*EF!$H41*EF!$H59)*NtoN2O*kgtoGg,"ERROR"))</f>
        <v>2.7415561223445959</v>
      </c>
      <c r="AW1104" s="93">
        <f>IF('Net zero activities &amp; levers'!$C$14="Off",('Activity data'!BP10*EF!$H41*EF!$H59)*NtoN2O*kgtoGg,IF('Net zero activities &amp; levers'!$C$14="On",('Net zero Activity data'!BP10*EF!$H41*EF!$H59)*NtoN2O*kgtoGg,"ERROR"))</f>
        <v>2.7485715005384792</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0.11954428343883337</v>
      </c>
      <c r="T1105" s="93">
        <f>IF('Net zero activities &amp; levers'!$C$14="Off",('Activity data'!AM11*EF!$H42*EF!$H60)*NtoN2O*kgtoGg,IF('Net zero activities &amp; levers'!$C$14="On",('Net zero Activity data'!AM11*EF!$H42*EF!$H60)*NtoN2O*kgtoGg,"ERROR"))</f>
        <v>0.11972414946511681</v>
      </c>
      <c r="U1105" s="93">
        <f>IF('Net zero activities &amp; levers'!$C$14="Off",('Activity data'!AN11*EF!$H42*EF!$H60)*NtoN2O*kgtoGg,IF('Net zero activities &amp; levers'!$C$14="On",('Net zero Activity data'!AN11*EF!$H42*EF!$H60)*NtoN2O*kgtoGg,"ERROR"))</f>
        <v>0.11992409593240921</v>
      </c>
      <c r="V1105" s="93">
        <f>IF('Net zero activities &amp; levers'!$C$14="Off",('Activity data'!AO11*EF!$H42*EF!$H60)*NtoN2O*kgtoGg,IF('Net zero activities &amp; levers'!$C$14="On",('Net zero Activity data'!AO11*EF!$H42*EF!$H60)*NtoN2O*kgtoGg,"ERROR"))</f>
        <v>0.1201494432196152</v>
      </c>
      <c r="W1105" s="93">
        <f>IF('Net zero activities &amp; levers'!$C$14="Off",('Activity data'!AP11*EF!$H42*EF!$H60)*NtoN2O*kgtoGg,IF('Net zero activities &amp; levers'!$C$14="On",('Net zero Activity data'!AP11*EF!$H42*EF!$H60)*NtoN2O*kgtoGg,"ERROR"))</f>
        <v>0.12040280553587868</v>
      </c>
      <c r="X1105" s="93">
        <f>IF('Net zero activities &amp; levers'!$C$14="Off",('Activity data'!AQ11*EF!$H42*EF!$H60)*NtoN2O*kgtoGg,IF('Net zero activities &amp; levers'!$C$14="On",('Net zero Activity data'!AQ11*EF!$H42*EF!$H60)*NtoN2O*kgtoGg,"ERROR"))</f>
        <v>0.12068357190345802</v>
      </c>
      <c r="Y1105" s="93">
        <f>IF('Net zero activities &amp; levers'!$C$14="Off",('Activity data'!AR11*EF!$H42*EF!$H60)*NtoN2O*kgtoGg,IF('Net zero activities &amp; levers'!$C$14="On",('Net zero Activity data'!AR11*EF!$H42*EF!$H60)*NtoN2O*kgtoGg,"ERROR"))</f>
        <v>0.1208561929207764</v>
      </c>
      <c r="Z1105" s="93">
        <f>IF('Net zero activities &amp; levers'!$C$14="Off",('Activity data'!AS11*EF!$H42*EF!$H60)*NtoN2O*kgtoGg,IF('Net zero activities &amp; levers'!$C$14="On",('Net zero Activity data'!AS11*EF!$H42*EF!$H60)*NtoN2O*kgtoGg,"ERROR"))</f>
        <v>0.12105201901517217</v>
      </c>
      <c r="AA1105" s="93">
        <f>IF('Net zero activities &amp; levers'!$C$14="Off",('Activity data'!AT11*EF!$H42*EF!$H60)*NtoN2O*kgtoGg,IF('Net zero activities &amp; levers'!$C$14="On",('Net zero Activity data'!AT11*EF!$H42*EF!$H60)*NtoN2O*kgtoGg,"ERROR"))</f>
        <v>0.12126927937934444</v>
      </c>
      <c r="AB1105" s="93">
        <f>IF('Net zero activities &amp; levers'!$C$14="Off",('Activity data'!AU11*EF!$H42*EF!$H60)*NtoN2O*kgtoGg,IF('Net zero activities &amp; levers'!$C$14="On",('Net zero Activity data'!AU11*EF!$H42*EF!$H60)*NtoN2O*kgtoGg,"ERROR"))</f>
        <v>0.12150663188161379</v>
      </c>
      <c r="AC1105" s="93">
        <f>IF('Net zero activities &amp; levers'!$C$14="Off",('Activity data'!AV11*EF!$H42*EF!$H60)*NtoN2O*kgtoGg,IF('Net zero activities &amp; levers'!$C$14="On",('Net zero Activity data'!AV11*EF!$H42*EF!$H60)*NtoN2O*kgtoGg,"ERROR"))</f>
        <v>0.12176201627394038</v>
      </c>
      <c r="AD1105" s="93">
        <f>IF('Net zero activities &amp; levers'!$C$14="Off",('Activity data'!AW11*EF!$H42*EF!$H60)*NtoN2O*kgtoGg,IF('Net zero activities &amp; levers'!$C$14="On",('Net zero Activity data'!AW11*EF!$H42*EF!$H60)*NtoN2O*kgtoGg,"ERROR"))</f>
        <v>0.12193226371992194</v>
      </c>
      <c r="AE1105" s="93">
        <f>IF('Net zero activities &amp; levers'!$C$14="Off",('Activity data'!AX11*EF!$H42*EF!$H60)*NtoN2O*kgtoGg,IF('Net zero activities &amp; levers'!$C$14="On",('Net zero Activity data'!AX11*EF!$H42*EF!$H60)*NtoN2O*kgtoGg,"ERROR"))</f>
        <v>0.1221198665279965</v>
      </c>
      <c r="AF1105" s="93">
        <f>IF('Net zero activities &amp; levers'!$C$14="Off",('Activity data'!AY11*EF!$H42*EF!$H60)*NtoN2O*kgtoGg,IF('Net zero activities &amp; levers'!$C$14="On",('Net zero Activity data'!AY11*EF!$H42*EF!$H60)*NtoN2O*kgtoGg,"ERROR"))</f>
        <v>0.12232417459292337</v>
      </c>
      <c r="AG1105" s="93">
        <f>IF('Net zero activities &amp; levers'!$C$14="Off",('Activity data'!AZ11*EF!$H42*EF!$H60)*NtoN2O*kgtoGg,IF('Net zero activities &amp; levers'!$C$14="On",('Net zero Activity data'!AZ11*EF!$H42*EF!$H60)*NtoN2O*kgtoGg,"ERROR"))</f>
        <v>0.12254753554652481</v>
      </c>
      <c r="AH1105" s="93">
        <f>IF('Net zero activities &amp; levers'!$C$14="Off",('Activity data'!BA11*EF!$H42*EF!$H60)*NtoN2O*kgtoGg,IF('Net zero activities &amp; levers'!$C$14="On",('Net zero Activity data'!BA11*EF!$H42*EF!$H60)*NtoN2O*kgtoGg,"ERROR"))</f>
        <v>0.12278276607159908</v>
      </c>
      <c r="AI1105" s="93">
        <f>IF('Net zero activities &amp; levers'!$C$14="Off",('Activity data'!BB11*EF!$H42*EF!$H60)*NtoN2O*kgtoGg,IF('Net zero activities &amp; levers'!$C$14="On",('Net zero Activity data'!BB11*EF!$H42*EF!$H60)*NtoN2O*kgtoGg,"ERROR"))</f>
        <v>0.12293256429505116</v>
      </c>
      <c r="AJ1105" s="93">
        <f>IF('Net zero activities &amp; levers'!$C$14="Off",('Activity data'!BC11*EF!$H42*EF!$H60)*NtoN2O*kgtoGg,IF('Net zero activities &amp; levers'!$C$14="On",('Net zero Activity data'!BC11*EF!$H42*EF!$H60)*NtoN2O*kgtoGg,"ERROR"))</f>
        <v>0.12309784762939628</v>
      </c>
      <c r="AK1105" s="93">
        <f>IF('Net zero activities &amp; levers'!$C$14="Off",('Activity data'!BD11*EF!$H42*EF!$H60)*NtoN2O*kgtoGg,IF('Net zero activities &amp; levers'!$C$14="On",('Net zero Activity data'!BD11*EF!$H42*EF!$H60)*NtoN2O*kgtoGg,"ERROR"))</f>
        <v>0.12327243869311012</v>
      </c>
      <c r="AL1105" s="93">
        <f>IF('Net zero activities &amp; levers'!$C$14="Off",('Activity data'!BE11*EF!$H42*EF!$H60)*NtoN2O*kgtoGg,IF('Net zero activities &amp; levers'!$C$14="On",('Net zero Activity data'!BE11*EF!$H42*EF!$H60)*NtoN2O*kgtoGg,"ERROR"))</f>
        <v>0.12345892287223388</v>
      </c>
      <c r="AM1105" s="93">
        <f>IF('Net zero activities &amp; levers'!$C$14="Off",('Activity data'!BF11*EF!$H42*EF!$H60)*NtoN2O*kgtoGg,IF('Net zero activities &amp; levers'!$C$14="On",('Net zero Activity data'!BF11*EF!$H42*EF!$H60)*NtoN2O*kgtoGg,"ERROR"))</f>
        <v>0.12365640627209755</v>
      </c>
      <c r="AN1105" s="93">
        <f>IF('Net zero activities &amp; levers'!$C$14="Off",('Activity data'!BG11*EF!$H42*EF!$H60)*NtoN2O*kgtoGg,IF('Net zero activities &amp; levers'!$C$14="On",('Net zero Activity data'!BG11*EF!$H42*EF!$H60)*NtoN2O*kgtoGg,"ERROR"))</f>
        <v>0.12377352045527126</v>
      </c>
      <c r="AO1105" s="93">
        <f>IF('Net zero activities &amp; levers'!$C$14="Off",('Activity data'!BH11*EF!$H42*EF!$H60)*NtoN2O*kgtoGg,IF('Net zero activities &amp; levers'!$C$14="On",('Net zero Activity data'!BH11*EF!$H42*EF!$H60)*NtoN2O*kgtoGg,"ERROR"))</f>
        <v>0.12389780131163342</v>
      </c>
      <c r="AP1105" s="93">
        <f>IF('Net zero activities &amp; levers'!$C$14="Off",('Activity data'!BI11*EF!$H42*EF!$H60)*NtoN2O*kgtoGg,IF('Net zero activities &amp; levers'!$C$14="On",('Net zero Activity data'!BI11*EF!$H42*EF!$H60)*NtoN2O*kgtoGg,"ERROR"))</f>
        <v>0.12403174964714313</v>
      </c>
      <c r="AQ1105" s="93">
        <f>IF('Net zero activities &amp; levers'!$C$14="Off",('Activity data'!BJ11*EF!$H42*EF!$H60)*NtoN2O*kgtoGg,IF('Net zero activities &amp; levers'!$C$14="On",('Net zero Activity data'!BJ11*EF!$H42*EF!$H60)*NtoN2O*kgtoGg,"ERROR"))</f>
        <v>0.124175757711807</v>
      </c>
      <c r="AR1105" s="93">
        <f>IF('Net zero activities &amp; levers'!$C$14="Off",('Activity data'!BK11*EF!$H42*EF!$H60)*NtoN2O*kgtoGg,IF('Net zero activities &amp; levers'!$C$14="On",('Net zero Activity data'!BK11*EF!$H42*EF!$H60)*NtoN2O*kgtoGg,"ERROR"))</f>
        <v>0.12432974109192675</v>
      </c>
      <c r="AS1105" s="93">
        <f>IF('Net zero activities &amp; levers'!$C$14="Off",('Activity data'!BL11*EF!$H42*EF!$H60)*NtoN2O*kgtoGg,IF('Net zero activities &amp; levers'!$C$14="On",('Net zero Activity data'!BL11*EF!$H42*EF!$H60)*NtoN2O*kgtoGg,"ERROR"))</f>
        <v>0.1243975560937169</v>
      </c>
      <c r="AT1105" s="93">
        <f>IF('Net zero activities &amp; levers'!$C$14="Off",('Activity data'!BM11*EF!$H42*EF!$H60)*NtoN2O*kgtoGg,IF('Net zero activities &amp; levers'!$C$14="On",('Net zero Activity data'!BM11*EF!$H42*EF!$H60)*NtoN2O*kgtoGg,"ERROR"))</f>
        <v>0.12443831246581268</v>
      </c>
      <c r="AU1105" s="93">
        <f>IF('Net zero activities &amp; levers'!$C$14="Off",('Activity data'!BN11*EF!$H42*EF!$H60)*NtoN2O*kgtoGg,IF('Net zero activities &amp; levers'!$C$14="On",('Net zero Activity data'!BN11*EF!$H42*EF!$H60)*NtoN2O*kgtoGg,"ERROR"))</f>
        <v>0.1244793884861502</v>
      </c>
      <c r="AV1105" s="93">
        <f>IF('Net zero activities &amp; levers'!$C$14="Off",('Activity data'!BO11*EF!$H42*EF!$H60)*NtoN2O*kgtoGg,IF('Net zero activities &amp; levers'!$C$14="On",('Net zero Activity data'!BO11*EF!$H42*EF!$H60)*NtoN2O*kgtoGg,"ERROR"))</f>
        <v>0.12452718899099727</v>
      </c>
      <c r="AW1105" s="93">
        <f>IF('Net zero activities &amp; levers'!$C$14="Off",('Activity data'!BP11*EF!$H42*EF!$H60)*NtoN2O*kgtoGg,IF('Net zero activities &amp; levers'!$C$14="On",('Net zero Activity data'!BP11*EF!$H42*EF!$H60)*NtoN2O*kgtoGg,"ERROR"))</f>
        <v>0.1245787895431287</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6.3925282681672885E-2</v>
      </c>
      <c r="T1106" s="93">
        <f>IF('Net zero activities &amp; levers'!$C$14="Off",('Activity data'!AM12*EF!$H43*EF!$H61)*NtoN2O*kgtoGg,IF('Net zero activities &amp; levers'!$C$14="On",('Net zero Activity data'!AM12*EF!$H43*EF!$H61)*NtoN2O*kgtoGg,"ERROR"))</f>
        <v>6.4021464500194386E-2</v>
      </c>
      <c r="U1106" s="93">
        <f>IF('Net zero activities &amp; levers'!$C$14="Off",('Activity data'!AN12*EF!$H43*EF!$H61)*NtoN2O*kgtoGg,IF('Net zero activities &amp; levers'!$C$14="On",('Net zero Activity data'!AN12*EF!$H43*EF!$H61)*NtoN2O*kgtoGg,"ERROR"))</f>
        <v>6.4128384162726051E-2</v>
      </c>
      <c r="V1106" s="93">
        <f>IF('Net zero activities &amp; levers'!$C$14="Off",('Activity data'!AO12*EF!$H43*EF!$H61)*NtoN2O*kgtoGg,IF('Net zero activities &amp; levers'!$C$14="On",('Net zero Activity data'!AO12*EF!$H43*EF!$H61)*NtoN2O*kgtoGg,"ERROR"))</f>
        <v>6.4248886696362986E-2</v>
      </c>
      <c r="W1106" s="93">
        <f>IF('Net zero activities &amp; levers'!$C$14="Off",('Activity data'!AP12*EF!$H43*EF!$H61)*NtoN2O*kgtoGg,IF('Net zero activities &amp; levers'!$C$14="On",('Net zero Activity data'!AP12*EF!$H43*EF!$H61)*NtoN2O*kgtoGg,"ERROR"))</f>
        <v>6.4384370027076254E-2</v>
      </c>
      <c r="X1106" s="93">
        <f>IF('Net zero activities &amp; levers'!$C$14="Off",('Activity data'!AQ12*EF!$H43*EF!$H61)*NtoN2O*kgtoGg,IF('Net zero activities &amp; levers'!$C$14="On",('Net zero Activity data'!AQ12*EF!$H43*EF!$H61)*NtoN2O*kgtoGg,"ERROR"))</f>
        <v>6.4534507439746425E-2</v>
      </c>
      <c r="Y1106" s="93">
        <f>IF('Net zero activities &amp; levers'!$C$14="Off",('Activity data'!AR12*EF!$H43*EF!$H61)*NtoN2O*kgtoGg,IF('Net zero activities &amp; levers'!$C$14="On",('Net zero Activity data'!AR12*EF!$H43*EF!$H61)*NtoN2O*kgtoGg,"ERROR"))</f>
        <v>6.4626815051716205E-2</v>
      </c>
      <c r="Z1106" s="93">
        <f>IF('Net zero activities &amp; levers'!$C$14="Off",('Activity data'!AS12*EF!$H43*EF!$H61)*NtoN2O*kgtoGg,IF('Net zero activities &amp; levers'!$C$14="On",('Net zero Activity data'!AS12*EF!$H43*EF!$H61)*NtoN2O*kgtoGg,"ERROR"))</f>
        <v>6.4731531380097587E-2</v>
      </c>
      <c r="AA1106" s="93">
        <f>IF('Net zero activities &amp; levers'!$C$14="Off",('Activity data'!AT12*EF!$H43*EF!$H61)*NtoN2O*kgtoGg,IF('Net zero activities &amp; levers'!$C$14="On",('Net zero Activity data'!AT12*EF!$H43*EF!$H61)*NtoN2O*kgtoGg,"ERROR"))</f>
        <v>6.484770950083843E-2</v>
      </c>
      <c r="AB1106" s="93">
        <f>IF('Net zero activities &amp; levers'!$C$14="Off",('Activity data'!AU12*EF!$H43*EF!$H61)*NtoN2O*kgtoGg,IF('Net zero activities &amp; levers'!$C$14="On",('Net zero Activity data'!AU12*EF!$H43*EF!$H61)*NtoN2O*kgtoGg,"ERROR"))</f>
        <v>6.4974631720507214E-2</v>
      </c>
      <c r="AC1106" s="93">
        <f>IF('Net zero activities &amp; levers'!$C$14="Off",('Activity data'!AV12*EF!$H43*EF!$H61)*NtoN2O*kgtoGg,IF('Net zero activities &amp; levers'!$C$14="On",('Net zero Activity data'!AV12*EF!$H43*EF!$H61)*NtoN2O*kgtoGg,"ERROR"))</f>
        <v>6.511119633909325E-2</v>
      </c>
      <c r="AD1106" s="93">
        <f>IF('Net zero activities &amp; levers'!$C$14="Off",('Activity data'!AW12*EF!$H43*EF!$H61)*NtoN2O*kgtoGg,IF('Net zero activities &amp; levers'!$C$14="On",('Net zero Activity data'!AW12*EF!$H43*EF!$H61)*NtoN2O*kgtoGg,"ERROR"))</f>
        <v>6.5202234704100234E-2</v>
      </c>
      <c r="AE1106" s="93">
        <f>IF('Net zero activities &amp; levers'!$C$14="Off",('Activity data'!AX12*EF!$H43*EF!$H61)*NtoN2O*kgtoGg,IF('Net zero activities &amp; levers'!$C$14="On",('Net zero Activity data'!AX12*EF!$H43*EF!$H61)*NtoN2O*kgtoGg,"ERROR"))</f>
        <v>6.5302553700484364E-2</v>
      </c>
      <c r="AF1106" s="93">
        <f>IF('Net zero activities &amp; levers'!$C$14="Off",('Activity data'!AY12*EF!$H43*EF!$H61)*NtoN2O*kgtoGg,IF('Net zero activities &amp; levers'!$C$14="On",('Net zero Activity data'!AY12*EF!$H43*EF!$H61)*NtoN2O*kgtoGg,"ERROR"))</f>
        <v>6.5411805690030786E-2</v>
      </c>
      <c r="AG1106" s="93">
        <f>IF('Net zero activities &amp; levers'!$C$14="Off",('Activity data'!AZ12*EF!$H43*EF!$H61)*NtoN2O*kgtoGg,IF('Net zero activities &amp; levers'!$C$14="On",('Net zero Activity data'!AZ12*EF!$H43*EF!$H61)*NtoN2O*kgtoGg,"ERROR"))</f>
        <v>6.5531246048768865E-2</v>
      </c>
      <c r="AH1106" s="93">
        <f>IF('Net zero activities &amp; levers'!$C$14="Off",('Activity data'!BA12*EF!$H43*EF!$H61)*NtoN2O*kgtoGg,IF('Net zero activities &amp; levers'!$C$14="On",('Net zero Activity data'!BA12*EF!$H43*EF!$H61)*NtoN2O*kgtoGg,"ERROR"))</f>
        <v>6.5657033559289396E-2</v>
      </c>
      <c r="AI1106" s="93">
        <f>IF('Net zero activities &amp; levers'!$C$14="Off",('Activity data'!BB12*EF!$H43*EF!$H61)*NtoN2O*kgtoGg,IF('Net zero activities &amp; levers'!$C$14="On",('Net zero Activity data'!BB12*EF!$H43*EF!$H61)*NtoN2O*kgtoGg,"ERROR"))</f>
        <v>6.5737136877523653E-2</v>
      </c>
      <c r="AJ1106" s="93">
        <f>IF('Net zero activities &amp; levers'!$C$14="Off",('Activity data'!BC12*EF!$H43*EF!$H61)*NtoN2O*kgtoGg,IF('Net zero activities &amp; levers'!$C$14="On",('Net zero Activity data'!BC12*EF!$H43*EF!$H61)*NtoN2O*kgtoGg,"ERROR"))</f>
        <v>6.5825520726308748E-2</v>
      </c>
      <c r="AK1106" s="93">
        <f>IF('Net zero activities &amp; levers'!$C$14="Off",('Activity data'!BD12*EF!$H43*EF!$H61)*NtoN2O*kgtoGg,IF('Net zero activities &amp; levers'!$C$14="On",('Net zero Activity data'!BD12*EF!$H43*EF!$H61)*NtoN2O*kgtoGg,"ERROR"))</f>
        <v>6.5918881803731691E-2</v>
      </c>
      <c r="AL1106" s="93">
        <f>IF('Net zero activities &amp; levers'!$C$14="Off",('Activity data'!BE12*EF!$H43*EF!$H61)*NtoN2O*kgtoGg,IF('Net zero activities &amp; levers'!$C$14="On",('Net zero Activity data'!BE12*EF!$H43*EF!$H61)*NtoN2O*kgtoGg,"ERROR"))</f>
        <v>6.6018602622855943E-2</v>
      </c>
      <c r="AM1106" s="93">
        <f>IF('Net zero activities &amp; levers'!$C$14="Off",('Activity data'!BF12*EF!$H43*EF!$H61)*NtoN2O*kgtoGg,IF('Net zero activities &amp; levers'!$C$14="On",('Net zero Activity data'!BF12*EF!$H43*EF!$H61)*NtoN2O*kgtoGg,"ERROR"))</f>
        <v>6.6124205181155471E-2</v>
      </c>
      <c r="AN1106" s="93">
        <f>IF('Net zero activities &amp; levers'!$C$14="Off",('Activity data'!BG12*EF!$H43*EF!$H61)*NtoN2O*kgtoGg,IF('Net zero activities &amp; levers'!$C$14="On",('Net zero Activity data'!BG12*EF!$H43*EF!$H61)*NtoN2O*kgtoGg,"ERROR"))</f>
        <v>6.6186830988513648E-2</v>
      </c>
      <c r="AO1106" s="93">
        <f>IF('Net zero activities &amp; levers'!$C$14="Off",('Activity data'!BH12*EF!$H43*EF!$H61)*NtoN2O*kgtoGg,IF('Net zero activities &amp; levers'!$C$14="On",('Net zero Activity data'!BH12*EF!$H43*EF!$H61)*NtoN2O*kgtoGg,"ERROR"))</f>
        <v>6.6253289113037309E-2</v>
      </c>
      <c r="AP1106" s="93">
        <f>IF('Net zero activities &amp; levers'!$C$14="Off",('Activity data'!BI12*EF!$H43*EF!$H61)*NtoN2O*kgtoGg,IF('Net zero activities &amp; levers'!$C$14="On",('Net zero Activity data'!BI12*EF!$H43*EF!$H61)*NtoN2O*kgtoGg,"ERROR"))</f>
        <v>6.6324916839314824E-2</v>
      </c>
      <c r="AQ1106" s="93">
        <f>IF('Net zero activities &amp; levers'!$C$14="Off",('Activity data'!BJ12*EF!$H43*EF!$H61)*NtoN2O*kgtoGg,IF('Net zero activities &amp; levers'!$C$14="On",('Net zero Activity data'!BJ12*EF!$H43*EF!$H61)*NtoN2O*kgtoGg,"ERROR"))</f>
        <v>6.6401923919680902E-2</v>
      </c>
      <c r="AR1106" s="93">
        <f>IF('Net zero activities &amp; levers'!$C$14="Off",('Activity data'!BK12*EF!$H43*EF!$H61)*NtoN2O*kgtoGg,IF('Net zero activities &amp; levers'!$C$14="On",('Net zero Activity data'!BK12*EF!$H43*EF!$H61)*NtoN2O*kgtoGg,"ERROR"))</f>
        <v>6.6484265214632673E-2</v>
      </c>
      <c r="AS1106" s="93">
        <f>IF('Net zero activities &amp; levers'!$C$14="Off",('Activity data'!BL12*EF!$H43*EF!$H61)*NtoN2O*kgtoGg,IF('Net zero activities &amp; levers'!$C$14="On",('Net zero Activity data'!BL12*EF!$H43*EF!$H61)*NtoN2O*kgtoGg,"ERROR"))</f>
        <v>6.6520528706577167E-2</v>
      </c>
      <c r="AT1106" s="93">
        <f>IF('Net zero activities &amp; levers'!$C$14="Off",('Activity data'!BM12*EF!$H43*EF!$H61)*NtoN2O*kgtoGg,IF('Net zero activities &amp; levers'!$C$14="On",('Net zero Activity data'!BM12*EF!$H43*EF!$H61)*NtoN2O*kgtoGg,"ERROR"))</f>
        <v>6.6542322827821215E-2</v>
      </c>
      <c r="AU1106" s="93">
        <f>IF('Net zero activities &amp; levers'!$C$14="Off",('Activity data'!BN12*EF!$H43*EF!$H61)*NtoN2O*kgtoGg,IF('Net zero activities &amp; levers'!$C$14="On",('Net zero Activity data'!BN12*EF!$H43*EF!$H61)*NtoN2O*kgtoGg,"ERROR"))</f>
        <v>6.6564287878227477E-2</v>
      </c>
      <c r="AV1106" s="93">
        <f>IF('Net zero activities &amp; levers'!$C$14="Off",('Activity data'!BO12*EF!$H43*EF!$H61)*NtoN2O*kgtoGg,IF('Net zero activities &amp; levers'!$C$14="On",('Net zero Activity data'!BO12*EF!$H43*EF!$H61)*NtoN2O*kgtoGg,"ERROR"))</f>
        <v>6.6589848789186806E-2</v>
      </c>
      <c r="AW1106" s="93">
        <f>IF('Net zero activities &amp; levers'!$C$14="Off",('Activity data'!BP12*EF!$H43*EF!$H61)*NtoN2O*kgtoGg,IF('Net zero activities &amp; levers'!$C$14="On",('Net zero Activity data'!BP12*EF!$H43*EF!$H61)*NtoN2O*kgtoGg,"ERROR"))</f>
        <v>6.6617441742916117E-2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1.4486129996083083E-2</v>
      </c>
      <c r="L1107" s="93">
        <f>IF('Net zero activities &amp; levers'!$C$14="Off",('Activity data'!AE13*EF!$H44*EF!$H62)*NtoN2O*kgtoGg,IF('Net zero activities &amp; levers'!$C$14="On",('Net zero Activity data'!AE13*EF!$H44*EF!$H62)*NtoN2O*kgtoGg,"ERROR"))</f>
        <v>1.452378694169551E-2</v>
      </c>
      <c r="M1107" s="93">
        <f>IF('Net zero activities &amp; levers'!$C$14="Off",('Activity data'!AF13*EF!$H44*EF!$H62)*NtoN2O*kgtoGg,IF('Net zero activities &amp; levers'!$C$14="On",('Net zero Activity data'!AF13*EF!$H44*EF!$H62)*NtoN2O*kgtoGg,"ERROR"))</f>
        <v>1.4575733367418305E-2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1.4890706011157254E-2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1.5077522192544317E-2</v>
      </c>
      <c r="T1107" s="93">
        <f>IF('Net zero activities &amp; levers'!$C$14="Off",('Activity data'!AM13*EF!$H44*EF!$H62)*NtoN2O*kgtoGg,IF('Net zero activities &amp; levers'!$C$14="On",('Net zero Activity data'!AM13*EF!$H44*EF!$H62)*NtoN2O*kgtoGg,"ERROR"))</f>
        <v>1.512092047903143E-2</v>
      </c>
      <c r="U1107" s="93">
        <f>IF('Net zero activities &amp; levers'!$C$14="Off",('Activity data'!AN13*EF!$H44*EF!$H62)*NtoN2O*kgtoGg,IF('Net zero activities &amp; levers'!$C$14="On",('Net zero Activity data'!AN13*EF!$H44*EF!$H62)*NtoN2O*kgtoGg,"ERROR"))</f>
        <v>1.5166907233408305E-2</v>
      </c>
      <c r="V1107" s="93">
        <f>IF('Net zero activities &amp; levers'!$C$14="Off",('Activity data'!AO13*EF!$H44*EF!$H62)*NtoN2O*kgtoGg,IF('Net zero activities &amp; levers'!$C$14="On",('Net zero Activity data'!AO13*EF!$H44*EF!$H62)*NtoN2O*kgtoGg,"ERROR"))</f>
        <v>1.5216572085594985E-2</v>
      </c>
      <c r="W1107" s="93">
        <f>IF('Net zero activities &amp; levers'!$C$14="Off",('Activity data'!AP13*EF!$H44*EF!$H62)*NtoN2O*kgtoGg,IF('Net zero activities &amp; levers'!$C$14="On",('Net zero Activity data'!AP13*EF!$H44*EF!$H62)*NtoN2O*kgtoGg,"ERROR"))</f>
        <v>1.5270470246664917E-2</v>
      </c>
      <c r="X1107" s="93">
        <f>IF('Net zero activities &amp; levers'!$C$14="Off",('Activity data'!AQ13*EF!$H44*EF!$H62)*NtoN2O*kgtoGg,IF('Net zero activities &amp; levers'!$C$14="On",('Net zero Activity data'!AQ13*EF!$H44*EF!$H62)*NtoN2O*kgtoGg,"ERROR"))</f>
        <v>1.5328532701029456E-2</v>
      </c>
      <c r="Y1107" s="93">
        <f>IF('Net zero activities &amp; levers'!$C$14="Off",('Activity data'!AR13*EF!$H44*EF!$H62)*NtoN2O*kgtoGg,IF('Net zero activities &amp; levers'!$C$14="On",('Net zero Activity data'!AR13*EF!$H44*EF!$H62)*NtoN2O*kgtoGg,"ERROR"))</f>
        <v>1.5365202172762825E-2</v>
      </c>
      <c r="Z1107" s="93">
        <f>IF('Net zero activities &amp; levers'!$C$14="Off",('Activity data'!AS13*EF!$H44*EF!$H62)*NtoN2O*kgtoGg,IF('Net zero activities &amp; levers'!$C$14="On",('Net zero Activity data'!AS13*EF!$H44*EF!$H62)*NtoN2O*kgtoGg,"ERROR"))</f>
        <v>1.5405433024200575E-2</v>
      </c>
      <c r="AA1107" s="93">
        <f>IF('Net zero activities &amp; levers'!$C$14="Off",('Activity data'!AT13*EF!$H44*EF!$H62)*NtoN2O*kgtoGg,IF('Net zero activities &amp; levers'!$C$14="On",('Net zero Activity data'!AT13*EF!$H44*EF!$H62)*NtoN2O*kgtoGg,"ERROR"))</f>
        <v>1.544892154445829E-2</v>
      </c>
      <c r="AB1107" s="93">
        <f>IF('Net zero activities &amp; levers'!$C$14="Off",('Activity data'!AU13*EF!$H44*EF!$H62)*NtoN2O*kgtoGg,IF('Net zero activities &amp; levers'!$C$14="On",('Net zero Activity data'!AU13*EF!$H44*EF!$H62)*NtoN2O*kgtoGg,"ERROR"))</f>
        <v>1.5495442671566231E-2</v>
      </c>
      <c r="AC1107" s="93">
        <f>IF('Net zero activities &amp; levers'!$C$14="Off",('Activity data'!AV13*EF!$H44*EF!$H62)*NtoN2O*kgtoGg,IF('Net zero activities &amp; levers'!$C$14="On",('Net zero Activity data'!AV13*EF!$H44*EF!$H62)*NtoN2O*kgtoGg,"ERROR"))</f>
        <v>1.5544634955286424E-2</v>
      </c>
      <c r="AD1107" s="93">
        <f>IF('Net zero activities &amp; levers'!$C$14="Off",('Activity data'!AW13*EF!$H44*EF!$H62)*NtoN2O*kgtoGg,IF('Net zero activities &amp; levers'!$C$14="On",('Net zero Activity data'!AW13*EF!$H44*EF!$H62)*NtoN2O*kgtoGg,"ERROR"))</f>
        <v>1.5577248144482508E-2</v>
      </c>
      <c r="AE1107" s="93">
        <f>IF('Net zero activities &amp; levers'!$C$14="Off",('Activity data'!AX13*EF!$H44*EF!$H62)*NtoN2O*kgtoGg,IF('Net zero activities &amp; levers'!$C$14="On",('Net zero Activity data'!AX13*EF!$H44*EF!$H62)*NtoN2O*kgtoGg,"ERROR"))</f>
        <v>1.5612527634225128E-2</v>
      </c>
      <c r="AF1107" s="93">
        <f>IF('Net zero activities &amp; levers'!$C$14="Off",('Activity data'!AY13*EF!$H44*EF!$H62)*NtoN2O*kgtoGg,IF('Net zero activities &amp; levers'!$C$14="On",('Net zero Activity data'!AY13*EF!$H44*EF!$H62)*NtoN2O*kgtoGg,"ERROR"))</f>
        <v>1.5650367913370627E-2</v>
      </c>
      <c r="AG1107" s="93">
        <f>IF('Net zero activities &amp; levers'!$C$14="Off",('Activity data'!AZ13*EF!$H44*EF!$H62)*NtoN2O*kgtoGg,IF('Net zero activities &amp; levers'!$C$14="On",('Net zero Activity data'!AZ13*EF!$H44*EF!$H62)*NtoN2O*kgtoGg,"ERROR"))</f>
        <v>1.5691218739742961E-2</v>
      </c>
      <c r="AH1107" s="93">
        <f>IF('Net zero activities &amp; levers'!$C$14="Off",('Activity data'!BA13*EF!$H44*EF!$H62)*NtoN2O*kgtoGg,IF('Net zero activities &amp; levers'!$C$14="On",('Net zero Activity data'!BA13*EF!$H44*EF!$H62)*NtoN2O*kgtoGg,"ERROR"))</f>
        <v>1.5733757991980537E-2</v>
      </c>
      <c r="AI1107" s="93">
        <f>IF('Net zero activities &amp; levers'!$C$14="Off",('Activity data'!BB13*EF!$H44*EF!$H62)*NtoN2O*kgtoGg,IF('Net zero activities &amp; levers'!$C$14="On",('Net zero Activity data'!BB13*EF!$H44*EF!$H62)*NtoN2O*kgtoGg,"ERROR"))</f>
        <v>1.5760001504124706E-2</v>
      </c>
      <c r="AJ1107" s="93">
        <f>IF('Net zero activities &amp; levers'!$C$14="Off",('Activity data'!BC13*EF!$H44*EF!$H62)*NtoN2O*kgtoGg,IF('Net zero activities &amp; levers'!$C$14="On",('Net zero Activity data'!BC13*EF!$H44*EF!$H62)*NtoN2O*kgtoGg,"ERROR"))</f>
        <v>1.5788696702721563E-2</v>
      </c>
      <c r="AK1107" s="93">
        <f>IF('Net zero activities &amp; levers'!$C$14="Off",('Activity data'!BD13*EF!$H44*EF!$H62)*NtoN2O*kgtoGg,IF('Net zero activities &amp; levers'!$C$14="On",('Net zero Activity data'!BD13*EF!$H44*EF!$H62)*NtoN2O*kgtoGg,"ERROR"))</f>
        <v>1.5818711363536485E-2</v>
      </c>
      <c r="AL1107" s="93">
        <f>IF('Net zero activities &amp; levers'!$C$14="Off",('Activity data'!BE13*EF!$H44*EF!$H62)*NtoN2O*kgtoGg,IF('Net zero activities &amp; levers'!$C$14="On",('Net zero Activity data'!BE13*EF!$H44*EF!$H62)*NtoN2O*kgtoGg,"ERROR"))</f>
        <v>1.585053234247372E-2</v>
      </c>
      <c r="AM1107" s="93">
        <f>IF('Net zero activities &amp; levers'!$C$14="Off",('Activity data'!BF13*EF!$H44*EF!$H62)*NtoN2O*kgtoGg,IF('Net zero activities &amp; levers'!$C$14="On",('Net zero Activity data'!BF13*EF!$H44*EF!$H62)*NtoN2O*kgtoGg,"ERROR"))</f>
        <v>1.5884002909389034E-2</v>
      </c>
      <c r="AN1107" s="93">
        <f>IF('Net zero activities &amp; levers'!$C$14="Off",('Activity data'!BG13*EF!$H44*EF!$H62)*NtoN2O*kgtoGg,IF('Net zero activities &amp; levers'!$C$14="On",('Net zero Activity data'!BG13*EF!$H44*EF!$H62)*NtoN2O*kgtoGg,"ERROR"))</f>
        <v>1.5902381704405964E-2</v>
      </c>
      <c r="AO1107" s="93">
        <f>IF('Net zero activities &amp; levers'!$C$14="Off",('Activity data'!BH13*EF!$H44*EF!$H62)*NtoN2O*kgtoGg,IF('Net zero activities &amp; levers'!$C$14="On",('Net zero Activity data'!BH13*EF!$H44*EF!$H62)*NtoN2O*kgtoGg,"ERROR"))</f>
        <v>1.5921780591527525E-2</v>
      </c>
      <c r="AP1107" s="93">
        <f>IF('Net zero activities &amp; levers'!$C$14="Off",('Activity data'!BI13*EF!$H44*EF!$H62)*NtoN2O*kgtoGg,IF('Net zero activities &amp; levers'!$C$14="On",('Net zero Activity data'!BI13*EF!$H44*EF!$H62)*NtoN2O*kgtoGg,"ERROR"))</f>
        <v>1.5942664089767793E-2</v>
      </c>
      <c r="AQ1107" s="93">
        <f>IF('Net zero activities &amp; levers'!$C$14="Off",('Activity data'!BJ13*EF!$H44*EF!$H62)*NtoN2O*kgtoGg,IF('Net zero activities &amp; levers'!$C$14="On",('Net zero Activity data'!BJ13*EF!$H44*EF!$H62)*NtoN2O*kgtoGg,"ERROR"))</f>
        <v>1.5965108266139179E-2</v>
      </c>
      <c r="AR1107" s="93">
        <f>IF('Net zero activities &amp; levers'!$C$14="Off",('Activity data'!BK13*EF!$H44*EF!$H62)*NtoN2O*kgtoGg,IF('Net zero activities &amp; levers'!$C$14="On",('Net zero Activity data'!BK13*EF!$H44*EF!$H62)*NtoN2O*kgtoGg,"ERROR"))</f>
        <v>1.5989101247110622E-2</v>
      </c>
      <c r="AS1107" s="93">
        <f>IF('Net zero activities &amp; levers'!$C$14="Off",('Activity data'!BL13*EF!$H44*EF!$H62)*NtoN2O*kgtoGg,IF('Net zero activities &amp; levers'!$C$14="On",('Net zero Activity data'!BL13*EF!$H44*EF!$H62)*NtoN2O*kgtoGg,"ERROR"))</f>
        <v>1.5997171097699662E-2</v>
      </c>
      <c r="AT1107" s="93">
        <f>IF('Net zero activities &amp; levers'!$C$14="Off",('Activity data'!BM13*EF!$H44*EF!$H62)*NtoN2O*kgtoGg,IF('Net zero activities &amp; levers'!$C$14="On",('Net zero Activity data'!BM13*EF!$H44*EF!$H62)*NtoN2O*kgtoGg,"ERROR"))</f>
        <v>1.6000132033753247E-2</v>
      </c>
      <c r="AU1107" s="93">
        <f>IF('Net zero activities &amp; levers'!$C$14="Off",('Activity data'!BN13*EF!$H44*EF!$H62)*NtoN2O*kgtoGg,IF('Net zero activities &amp; levers'!$C$14="On",('Net zero Activity data'!BN13*EF!$H44*EF!$H62)*NtoN2O*kgtoGg,"ERROR"))</f>
        <v>1.6002977464491905E-2</v>
      </c>
      <c r="AV1107" s="93">
        <f>IF('Net zero activities &amp; levers'!$C$14="Off",('Activity data'!BO13*EF!$H44*EF!$H62)*NtoN2O*kgtoGg,IF('Net zero activities &amp; levers'!$C$14="On",('Net zero Activity data'!BO13*EF!$H44*EF!$H62)*NtoN2O*kgtoGg,"ERROR"))</f>
        <v>1.6006874225162619E-2</v>
      </c>
      <c r="AW1107" s="93">
        <f>IF('Net zero activities &amp; levers'!$C$14="Off",('Activity data'!BP13*EF!$H44*EF!$H62)*NtoN2O*kgtoGg,IF('Net zero activities &amp; levers'!$C$14="On",('Net zero Activity data'!BP13*EF!$H44*EF!$H62)*NtoN2O*kgtoGg,"ERROR"))</f>
        <v>1.6011296478644882E-2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0.11514293539628435</v>
      </c>
      <c r="M1108" s="93">
        <f>IF('Net zero activities &amp; levers'!$C$14="Off",('Activity data'!AF14*EF!$H45*EF!$H63)*NtoN2O*kgtoGg,IF('Net zero activities &amp; levers'!$C$14="On",('Net zero Activity data'!AF14*EF!$H45*EF!$H63)*NtoN2O*kgtoGg,"ERROR"))</f>
        <v>0.11555476076697306</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0.11805182815822723</v>
      </c>
      <c r="R1108" s="93">
        <f>IF('Net zero activities &amp; levers'!$C$14="Off",('Activity data'!AK14*EF!$H45*EF!$H63)*NtoN2O*kgtoGg,IF('Net zero activities &amp; levers'!$C$14="On",('Net zero Activity data'!AK14*EF!$H45*EF!$H63)*NtoN2O*kgtoGg,"ERROR"))</f>
        <v>0.11882851694408274</v>
      </c>
      <c r="S1108" s="93">
        <f>IF('Net zero activities &amp; levers'!$C$14="Off",('Activity data'!AL14*EF!$H45*EF!$H63)*NtoN2O*kgtoGg,IF('Net zero activities &amp; levers'!$C$14="On",('Net zero Activity data'!AL14*EF!$H45*EF!$H63)*NtoN2O*kgtoGg,"ERROR"))</f>
        <v>0.11953288565313427</v>
      </c>
      <c r="T1108" s="93">
        <f>IF('Net zero activities &amp; levers'!$C$14="Off",('Activity data'!AM14*EF!$H45*EF!$H63)*NtoN2O*kgtoGg,IF('Net zero activities &amp; levers'!$C$14="On",('Net zero Activity data'!AM14*EF!$H45*EF!$H63)*NtoN2O*kgtoGg,"ERROR"))</f>
        <v>0.11987694234560399</v>
      </c>
      <c r="U1108" s="93">
        <f>IF('Net zero activities &amp; levers'!$C$14="Off",('Activity data'!AN14*EF!$H45*EF!$H63)*NtoN2O*kgtoGg,IF('Net zero activities &amp; levers'!$C$14="On",('Net zero Activity data'!AN14*EF!$H45*EF!$H63)*NtoN2O*kgtoGg,"ERROR"))</f>
        <v>0.120241520117886</v>
      </c>
      <c r="V1108" s="93">
        <f>IF('Net zero activities &amp; levers'!$C$14="Off",('Activity data'!AO14*EF!$H45*EF!$H63)*NtoN2O*kgtoGg,IF('Net zero activities &amp; levers'!$C$14="On",('Net zero Activity data'!AO14*EF!$H45*EF!$H63)*NtoN2O*kgtoGg,"ERROR"))</f>
        <v>0.12063525743238622</v>
      </c>
      <c r="W1108" s="93">
        <f>IF('Net zero activities &amp; levers'!$C$14="Off",('Activity data'!AP14*EF!$H45*EF!$H63)*NtoN2O*kgtoGg,IF('Net zero activities &amp; levers'!$C$14="On",('Net zero Activity data'!AP14*EF!$H45*EF!$H63)*NtoN2O*kgtoGg,"ERROR"))</f>
        <v>0.12106255593951576</v>
      </c>
      <c r="X1108" s="93">
        <f>IF('Net zero activities &amp; levers'!$C$14="Off",('Activity data'!AQ14*EF!$H45*EF!$H63)*NtoN2O*kgtoGg,IF('Net zero activities &amp; levers'!$C$14="On",('Net zero Activity data'!AQ14*EF!$H45*EF!$H63)*NtoN2O*kgtoGg,"ERROR"))</f>
        <v>0.12152286849151642</v>
      </c>
      <c r="Y1108" s="93">
        <f>IF('Net zero activities &amp; levers'!$C$14="Off",('Activity data'!AR14*EF!$H45*EF!$H63)*NtoN2O*kgtoGg,IF('Net zero activities &amp; levers'!$C$14="On",('Net zero Activity data'!AR14*EF!$H45*EF!$H63)*NtoN2O*kgtoGg,"ERROR"))</f>
        <v>0.12181357990388846</v>
      </c>
      <c r="Z1108" s="93">
        <f>IF('Net zero activities &amp; levers'!$C$14="Off",('Activity data'!AS14*EF!$H45*EF!$H63)*NtoN2O*kgtoGg,IF('Net zero activities &amp; levers'!$C$14="On",('Net zero Activity data'!AS14*EF!$H45*EF!$H63)*NtoN2O*kgtoGg,"ERROR"))</f>
        <v>0.12213252553057868</v>
      </c>
      <c r="AA1108" s="93">
        <f>IF('Net zero activities &amp; levers'!$C$14="Off",('Activity data'!AT14*EF!$H45*EF!$H63)*NtoN2O*kgtoGg,IF('Net zero activities &amp; levers'!$C$14="On",('Net zero Activity data'!AT14*EF!$H45*EF!$H63)*NtoN2O*kgtoGg,"ERROR"))</f>
        <v>0.12247729758614632</v>
      </c>
      <c r="AB1108" s="93">
        <f>IF('Net zero activities &amp; levers'!$C$14="Off",('Activity data'!AU14*EF!$H45*EF!$H63)*NtoN2O*kgtoGg,IF('Net zero activities &amp; levers'!$C$14="On",('Net zero Activity data'!AU14*EF!$H45*EF!$H63)*NtoN2O*kgtoGg,"ERROR"))</f>
        <v>0.12284611180482462</v>
      </c>
      <c r="AC1108" s="93">
        <f>IF('Net zero activities &amp; levers'!$C$14="Off",('Activity data'!AV14*EF!$H45*EF!$H63)*NtoN2O*kgtoGg,IF('Net zero activities &amp; levers'!$C$14="On",('Net zero Activity data'!AV14*EF!$H45*EF!$H63)*NtoN2O*kgtoGg,"ERROR"))</f>
        <v>0.12323610265012742</v>
      </c>
      <c r="AD1108" s="93">
        <f>IF('Net zero activities &amp; levers'!$C$14="Off",('Activity data'!AW14*EF!$H45*EF!$H63)*NtoN2O*kgtoGg,IF('Net zero activities &amp; levers'!$C$14="On",('Net zero Activity data'!AW14*EF!$H45*EF!$H63)*NtoN2O*kgtoGg,"ERROR"))</f>
        <v>0.1234946563146604</v>
      </c>
      <c r="AE1108" s="93">
        <f>IF('Net zero activities &amp; levers'!$C$14="Off",('Activity data'!AX14*EF!$H45*EF!$H63)*NtoN2O*kgtoGg,IF('Net zero activities &amp; levers'!$C$14="On",('Net zero Activity data'!AX14*EF!$H45*EF!$H63)*NtoN2O*kgtoGg,"ERROR"))</f>
        <v>0.1237743481074797</v>
      </c>
      <c r="AF1108" s="93">
        <f>IF('Net zero activities &amp; levers'!$C$14="Off",('Activity data'!AY14*EF!$H45*EF!$H63)*NtoN2O*kgtoGg,IF('Net zero activities &amp; levers'!$C$14="On",('Net zero Activity data'!AY14*EF!$H45*EF!$H63)*NtoN2O*kgtoGg,"ERROR"))</f>
        <v>0.12407434154820687</v>
      </c>
      <c r="AG1108" s="93">
        <f>IF('Net zero activities &amp; levers'!$C$14="Off",('Activity data'!AZ14*EF!$H45*EF!$H63)*NtoN2O*kgtoGg,IF('Net zero activities &amp; levers'!$C$14="On",('Net zero Activity data'!AZ14*EF!$H45*EF!$H63)*NtoN2O*kgtoGg,"ERROR"))</f>
        <v>0.12439820226585285</v>
      </c>
      <c r="AH1108" s="93">
        <f>IF('Net zero activities &amp; levers'!$C$14="Off",('Activity data'!BA14*EF!$H45*EF!$H63)*NtoN2O*kgtoGg,IF('Net zero activities &amp; levers'!$C$14="On",('Net zero Activity data'!BA14*EF!$H45*EF!$H63)*NtoN2O*kgtoGg,"ERROR"))</f>
        <v>0.12473544863223512</v>
      </c>
      <c r="AI1108" s="93">
        <f>IF('Net zero activities &amp; levers'!$C$14="Off",('Activity data'!BB14*EF!$H45*EF!$H63)*NtoN2O*kgtoGg,IF('Net zero activities &amp; levers'!$C$14="On",('Net zero Activity data'!BB14*EF!$H45*EF!$H63)*NtoN2O*kgtoGg,"ERROR"))</f>
        <v>0.12494350421963241</v>
      </c>
      <c r="AJ1108" s="93">
        <f>IF('Net zero activities &amp; levers'!$C$14="Off",('Activity data'!BC14*EF!$H45*EF!$H63)*NtoN2O*kgtoGg,IF('Net zero activities &amp; levers'!$C$14="On",('Net zero Activity data'!BC14*EF!$H45*EF!$H63)*NtoN2O*kgtoGg,"ERROR"))</f>
        <v>0.12517099649912439</v>
      </c>
      <c r="AK1108" s="93">
        <f>IF('Net zero activities &amp; levers'!$C$14="Off",('Activity data'!BD14*EF!$H45*EF!$H63)*NtoN2O*kgtoGg,IF('Net zero activities &amp; levers'!$C$14="On",('Net zero Activity data'!BD14*EF!$H45*EF!$H63)*NtoN2O*kgtoGg,"ERROR"))</f>
        <v>0.12540894932541047</v>
      </c>
      <c r="AL1108" s="93">
        <f>IF('Net zero activities &amp; levers'!$C$14="Off",('Activity data'!BE14*EF!$H45*EF!$H63)*NtoN2O*kgtoGg,IF('Net zero activities &amp; levers'!$C$14="On",('Net zero Activity data'!BE14*EF!$H45*EF!$H63)*NtoN2O*kgtoGg,"ERROR"))</f>
        <v>0.12566122243687414</v>
      </c>
      <c r="AM1108" s="93">
        <f>IF('Net zero activities &amp; levers'!$C$14="Off",('Activity data'!BF14*EF!$H45*EF!$H63)*NtoN2O*kgtoGg,IF('Net zero activities &amp; levers'!$C$14="On",('Net zero Activity data'!BF14*EF!$H45*EF!$H63)*NtoN2O*kgtoGg,"ERROR"))</f>
        <v>0.12592657329471016</v>
      </c>
      <c r="AN1108" s="93">
        <f>IF('Net zero activities &amp; levers'!$C$14="Off",('Activity data'!BG14*EF!$H45*EF!$H63)*NtoN2O*kgtoGg,IF('Net zero activities &amp; levers'!$C$14="On",('Net zero Activity data'!BG14*EF!$H45*EF!$H63)*NtoN2O*kgtoGg,"ERROR"))</f>
        <v>0.12607227829684156</v>
      </c>
      <c r="AO1108" s="93">
        <f>IF('Net zero activities &amp; levers'!$C$14="Off",('Activity data'!BH14*EF!$H45*EF!$H63)*NtoN2O*kgtoGg,IF('Net zero activities &amp; levers'!$C$14="On",('Net zero Activity data'!BH14*EF!$H45*EF!$H63)*NtoN2O*kgtoGg,"ERROR"))</f>
        <v>0.12622607047346635</v>
      </c>
      <c r="AP1108" s="93">
        <f>IF('Net zero activities &amp; levers'!$C$14="Off",('Activity data'!BI14*EF!$H45*EF!$H63)*NtoN2O*kgtoGg,IF('Net zero activities &amp; levers'!$C$14="On",('Net zero Activity data'!BI14*EF!$H45*EF!$H63)*NtoN2O*kgtoGg,"ERROR"))</f>
        <v>0.12639163247863622</v>
      </c>
      <c r="AQ1108" s="93">
        <f>IF('Net zero activities &amp; levers'!$C$14="Off",('Activity data'!BJ14*EF!$H45*EF!$H63)*NtoN2O*kgtoGg,IF('Net zero activities &amp; levers'!$C$14="On",('Net zero Activity data'!BJ14*EF!$H45*EF!$H63)*NtoN2O*kgtoGg,"ERROR"))</f>
        <v>0.12656956736299715</v>
      </c>
      <c r="AR1108" s="93">
        <f>IF('Net zero activities &amp; levers'!$C$14="Off",('Activity data'!BK14*EF!$H45*EF!$H63)*NtoN2O*kgtoGg,IF('Net zero activities &amp; levers'!$C$14="On",('Net zero Activity data'!BK14*EF!$H45*EF!$H63)*NtoN2O*kgtoGg,"ERROR"))</f>
        <v>0.12675978099454174</v>
      </c>
      <c r="AS1108" s="93">
        <f>IF('Net zero activities &amp; levers'!$C$14="Off",('Activity data'!BL14*EF!$H45*EF!$H63)*NtoN2O*kgtoGg,IF('Net zero activities &amp; levers'!$C$14="On",('Net zero Activity data'!BL14*EF!$H45*EF!$H63)*NtoN2O*kgtoGg,"ERROR"))</f>
        <v>0.12682375785462383</v>
      </c>
      <c r="AT1108" s="93">
        <f>IF('Net zero activities &amp; levers'!$C$14="Off",('Activity data'!BM14*EF!$H45*EF!$H63)*NtoN2O*kgtoGg,IF('Net zero activities &amp; levers'!$C$14="On",('Net zero Activity data'!BM14*EF!$H45*EF!$H63)*NtoN2O*kgtoGg,"ERROR"))</f>
        <v>0.12684723181978866</v>
      </c>
      <c r="AU1108" s="93">
        <f>IF('Net zero activities &amp; levers'!$C$14="Off",('Activity data'!BN14*EF!$H45*EF!$H63)*NtoN2O*kgtoGg,IF('Net zero activities &amp; levers'!$C$14="On",('Net zero Activity data'!BN14*EF!$H45*EF!$H63)*NtoN2O*kgtoGg,"ERROR"))</f>
        <v>0.1268697900719189</v>
      </c>
      <c r="AV1108" s="93">
        <f>IF('Net zero activities &amp; levers'!$C$14="Off",('Activity data'!BO14*EF!$H45*EF!$H63)*NtoN2O*kgtoGg,IF('Net zero activities &amp; levers'!$C$14="On",('Net zero Activity data'!BO14*EF!$H45*EF!$H63)*NtoN2O*kgtoGg,"ERROR"))</f>
        <v>0.12690068314849484</v>
      </c>
      <c r="AW1108" s="93">
        <f>IF('Net zero activities &amp; levers'!$C$14="Off",('Activity data'!BP14*EF!$H45*EF!$H63)*NtoN2O*kgtoGg,IF('Net zero activities &amp; levers'!$C$14="On",('Net zero Activity data'!BP14*EF!$H45*EF!$H63)*NtoN2O*kgtoGg,"ERROR"))</f>
        <v>0.12693574227247248</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9.6937181363551561E-2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9.4636150647850498E-2</v>
      </c>
      <c r="P1111" s="93">
        <f>IF('Net zero activities &amp; levers'!$C$14="Off",('Activity data'!AI17*EF!$H48*EF!$H66)*NtoN2O*kgtoGg,IF('Net zero activities &amp; levers'!$C$14="On",('Net zero Activity data'!AI17*EF!$H48*EF!$H66)*NtoN2O*kgtoGg,"ERROR"))</f>
        <v>9.2641437622218339E-2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7.9353205696762089E-2</v>
      </c>
      <c r="T1111" s="93">
        <f>IF('Net zero activities &amp; levers'!$C$14="Off",('Activity data'!AM17*EF!$H48*EF!$H66)*NtoN2O*kgtoGg,IF('Net zero activities &amp; levers'!$C$14="On",('Net zero Activity data'!AM17*EF!$H48*EF!$H66)*NtoN2O*kgtoGg,"ERROR"))</f>
        <v>8.0356692472967006E-2</v>
      </c>
      <c r="U1111" s="93">
        <f>IF('Net zero activities &amp; levers'!$C$14="Off",('Activity data'!AN17*EF!$H48*EF!$H66)*NtoN2O*kgtoGg,IF('Net zero activities &amp; levers'!$C$14="On",('Net zero Activity data'!AN17*EF!$H48*EF!$H66)*NtoN2O*kgtoGg,"ERROR"))</f>
        <v>8.0228767846233631E-2</v>
      </c>
      <c r="V1111" s="93">
        <f>IF('Net zero activities &amp; levers'!$C$14="Off",('Activity data'!AO17*EF!$H48*EF!$H66)*NtoN2O*kgtoGg,IF('Net zero activities &amp; levers'!$C$14="On",('Net zero Activity data'!AO17*EF!$H48*EF!$H66)*NtoN2O*kgtoGg,"ERROR"))</f>
        <v>7.9832176935397237E-2</v>
      </c>
      <c r="W1111" s="93">
        <f>IF('Net zero activities &amp; levers'!$C$14="Off",('Activity data'!AP17*EF!$H48*EF!$H66)*NtoN2O*kgtoGg,IF('Net zero activities &amp; levers'!$C$14="On",('Net zero Activity data'!AP17*EF!$H48*EF!$H66)*NtoN2O*kgtoGg,"ERROR"))</f>
        <v>7.9647338204740986E-2</v>
      </c>
      <c r="X1111" s="93">
        <f>IF('Net zero activities &amp; levers'!$C$14="Off",('Activity data'!AQ17*EF!$H48*EF!$H66)*NtoN2O*kgtoGg,IF('Net zero activities &amp; levers'!$C$14="On",('Net zero Activity data'!AQ17*EF!$H48*EF!$H66)*NtoN2O*kgtoGg,"ERROR"))</f>
        <v>7.974842596464872E-2</v>
      </c>
      <c r="Y1111" s="93">
        <f>IF('Net zero activities &amp; levers'!$C$14="Off",('Activity data'!AR17*EF!$H48*EF!$H66)*NtoN2O*kgtoGg,IF('Net zero activities &amp; levers'!$C$14="On",('Net zero Activity data'!AR17*EF!$H48*EF!$H66)*NtoN2O*kgtoGg,"ERROR"))</f>
        <v>8.0001308880884886E-2</v>
      </c>
      <c r="Z1111" s="93">
        <f>IF('Net zero activities &amp; levers'!$C$14="Off",('Activity data'!AS17*EF!$H48*EF!$H66)*NtoN2O*kgtoGg,IF('Net zero activities &amp; levers'!$C$14="On",('Net zero Activity data'!AS17*EF!$H48*EF!$H66)*NtoN2O*kgtoGg,"ERROR"))</f>
        <v>8.0472384991771742E-2</v>
      </c>
      <c r="AA1111" s="93">
        <f>IF('Net zero activities &amp; levers'!$C$14="Off",('Activity data'!AT17*EF!$H48*EF!$H66)*NtoN2O*kgtoGg,IF('Net zero activities &amp; levers'!$C$14="On",('Net zero Activity data'!AT17*EF!$H48*EF!$H66)*NtoN2O*kgtoGg,"ERROR"))</f>
        <v>8.1073890026101325E-2</v>
      </c>
      <c r="AB1111" s="93">
        <f>IF('Net zero activities &amp; levers'!$C$14="Off",('Activity data'!AU17*EF!$H48*EF!$H66)*NtoN2O*kgtoGg,IF('Net zero activities &amp; levers'!$C$14="On",('Net zero Activity data'!AU17*EF!$H48*EF!$H66)*NtoN2O*kgtoGg,"ERROR"))</f>
        <v>8.1756694422335546E-2</v>
      </c>
      <c r="AC1111" s="93">
        <f>IF('Net zero activities &amp; levers'!$C$14="Off",('Activity data'!AV17*EF!$H48*EF!$H66)*NtoN2O*kgtoGg,IF('Net zero activities &amp; levers'!$C$14="On",('Net zero Activity data'!AV17*EF!$H48*EF!$H66)*NtoN2O*kgtoGg,"ERROR"))</f>
        <v>8.2391925126717711E-2</v>
      </c>
      <c r="AD1111" s="93">
        <f>IF('Net zero activities &amp; levers'!$C$14="Off",('Activity data'!AW17*EF!$H48*EF!$H66)*NtoN2O*kgtoGg,IF('Net zero activities &amp; levers'!$C$14="On",('Net zero Activity data'!AW17*EF!$H48*EF!$H66)*NtoN2O*kgtoGg,"ERROR"))</f>
        <v>8.3487127289027893E-2</v>
      </c>
      <c r="AE1111" s="93">
        <f>IF('Net zero activities &amp; levers'!$C$14="Off",('Activity data'!AX17*EF!$H48*EF!$H66)*NtoN2O*kgtoGg,IF('Net zero activities &amp; levers'!$C$14="On",('Net zero Activity data'!AX17*EF!$H48*EF!$H66)*NtoN2O*kgtoGg,"ERROR"))</f>
        <v>8.4697547365748915E-2</v>
      </c>
      <c r="AF1111" s="93">
        <f>IF('Net zero activities &amp; levers'!$C$14="Off",('Activity data'!AY17*EF!$H48*EF!$H66)*NtoN2O*kgtoGg,IF('Net zero activities &amp; levers'!$C$14="On",('Net zero Activity data'!AY17*EF!$H48*EF!$H66)*NtoN2O*kgtoGg,"ERROR"))</f>
        <v>8.6018207587983245E-2</v>
      </c>
      <c r="AG1111" s="93">
        <f>IF('Net zero activities &amp; levers'!$C$14="Off",('Activity data'!AZ17*EF!$H48*EF!$H66)*NtoN2O*kgtoGg,IF('Net zero activities &amp; levers'!$C$14="On",('Net zero Activity data'!AZ17*EF!$H48*EF!$H66)*NtoN2O*kgtoGg,"ERROR"))</f>
        <v>8.7725928794980826E-2</v>
      </c>
      <c r="AH1111" s="93">
        <f>IF('Net zero activities &amp; levers'!$C$14="Off",('Activity data'!BA17*EF!$H48*EF!$H66)*NtoN2O*kgtoGg,IF('Net zero activities &amp; levers'!$C$14="On",('Net zero Activity data'!BA17*EF!$H48*EF!$H66)*NtoN2O*kgtoGg,"ERROR"))</f>
        <v>8.9176127106207703E-2</v>
      </c>
      <c r="AI1111" s="93">
        <f>IF('Net zero activities &amp; levers'!$C$14="Off",('Activity data'!BB17*EF!$H48*EF!$H66)*NtoN2O*kgtoGg,IF('Net zero activities &amp; levers'!$C$14="On",('Net zero Activity data'!BB17*EF!$H48*EF!$H66)*NtoN2O*kgtoGg,"ERROR"))</f>
        <v>9.0813571882765731E-2</v>
      </c>
      <c r="AJ1111" s="93">
        <f>IF('Net zero activities &amp; levers'!$C$14="Off",('Activity data'!BC17*EF!$H48*EF!$H66)*NtoN2O*kgtoGg,IF('Net zero activities &amp; levers'!$C$14="On",('Net zero Activity data'!BC17*EF!$H48*EF!$H66)*NtoN2O*kgtoGg,"ERROR"))</f>
        <v>9.2693142680388863E-2</v>
      </c>
      <c r="AK1111" s="93">
        <f>IF('Net zero activities &amp; levers'!$C$14="Off",('Activity data'!BD17*EF!$H48*EF!$H66)*NtoN2O*kgtoGg,IF('Net zero activities &amp; levers'!$C$14="On",('Net zero Activity data'!BD17*EF!$H48*EF!$H66)*NtoN2O*kgtoGg,"ERROR"))</f>
        <v>9.4286319813920341E-2</v>
      </c>
      <c r="AL1111" s="93">
        <f>IF('Net zero activities &amp; levers'!$C$14="Off",('Activity data'!BE17*EF!$H48*EF!$H66)*NtoN2O*kgtoGg,IF('Net zero activities &amp; levers'!$C$14="On",('Net zero Activity data'!BE17*EF!$H48*EF!$H66)*NtoN2O*kgtoGg,"ERROR"))</f>
        <v>9.58713326962079E-2</v>
      </c>
      <c r="AM1111" s="93">
        <f>IF('Net zero activities &amp; levers'!$C$14="Off",('Activity data'!BF17*EF!$H48*EF!$H66)*NtoN2O*kgtoGg,IF('Net zero activities &amp; levers'!$C$14="On",('Net zero Activity data'!BF17*EF!$H48*EF!$H66)*NtoN2O*kgtoGg,"ERROR"))</f>
        <v>9.7402719427874526E-2</v>
      </c>
      <c r="AN1111" s="93">
        <f>IF('Net zero activities &amp; levers'!$C$14="Off",('Activity data'!BG17*EF!$H48*EF!$H66)*NtoN2O*kgtoGg,IF('Net zero activities &amp; levers'!$C$14="On",('Net zero Activity data'!BG17*EF!$H48*EF!$H66)*NtoN2O*kgtoGg,"ERROR"))</f>
        <v>9.9181564704813874E-2</v>
      </c>
      <c r="AO1111" s="93">
        <f>IF('Net zero activities &amp; levers'!$C$14="Off",('Activity data'!BH17*EF!$H48*EF!$H66)*NtoN2O*kgtoGg,IF('Net zero activities &amp; levers'!$C$14="On",('Net zero Activity data'!BH17*EF!$H48*EF!$H66)*NtoN2O*kgtoGg,"ERROR"))</f>
        <v>0.10068311294437447</v>
      </c>
      <c r="AP1111" s="93">
        <f>IF('Net zero activities &amp; levers'!$C$14="Off",('Activity data'!BI17*EF!$H48*EF!$H66)*NtoN2O*kgtoGg,IF('Net zero activities &amp; levers'!$C$14="On",('Net zero Activity data'!BI17*EF!$H48*EF!$H66)*NtoN2O*kgtoGg,"ERROR"))</f>
        <v>0.10215487002756386</v>
      </c>
      <c r="AQ1111" s="93">
        <f>IF('Net zero activities &amp; levers'!$C$14="Off",('Activity data'!BJ17*EF!$H48*EF!$H66)*NtoN2O*kgtoGg,IF('Net zero activities &amp; levers'!$C$14="On",('Net zero Activity data'!BJ17*EF!$H48*EF!$H66)*NtoN2O*kgtoGg,"ERROR"))</f>
        <v>0.10365418664007356</v>
      </c>
      <c r="AR1111" s="93">
        <f>IF('Net zero activities &amp; levers'!$C$14="Off",('Activity data'!BK17*EF!$H48*EF!$H66)*NtoN2O*kgtoGg,IF('Net zero activities &amp; levers'!$C$14="On",('Net zero Activity data'!BK17*EF!$H48*EF!$H66)*NtoN2O*kgtoGg,"ERROR"))</f>
        <v>0.10519456033241363</v>
      </c>
      <c r="AS1111" s="93">
        <f>IF('Net zero activities &amp; levers'!$C$14="Off",('Activity data'!BL17*EF!$H48*EF!$H66)*NtoN2O*kgtoGg,IF('Net zero activities &amp; levers'!$C$14="On",('Net zero Activity data'!BL17*EF!$H48*EF!$H66)*NtoN2O*kgtoGg,"ERROR"))</f>
        <v>0.10673651946015122</v>
      </c>
      <c r="AT1111" s="93">
        <f>IF('Net zero activities &amp; levers'!$C$14="Off",('Activity data'!BM17*EF!$H48*EF!$H66)*NtoN2O*kgtoGg,IF('Net zero activities &amp; levers'!$C$14="On",('Net zero Activity data'!BM17*EF!$H48*EF!$H66)*NtoN2O*kgtoGg,"ERROR"))</f>
        <v>0.10547109714232736</v>
      </c>
      <c r="AU1111" s="93">
        <f>IF('Net zero activities &amp; levers'!$C$14="Off",('Activity data'!BN17*EF!$H48*EF!$H66)*NtoN2O*kgtoGg,IF('Net zero activities &amp; levers'!$C$14="On",('Net zero Activity data'!BN17*EF!$H48*EF!$H66)*NtoN2O*kgtoGg,"ERROR"))</f>
        <v>0.10366718196947174</v>
      </c>
      <c r="AV1111" s="93">
        <f>IF('Net zero activities &amp; levers'!$C$14="Off",('Activity data'!BO17*EF!$H48*EF!$H66)*NtoN2O*kgtoGg,IF('Net zero activities &amp; levers'!$C$14="On",('Net zero Activity data'!BO17*EF!$H48*EF!$H66)*NtoN2O*kgtoGg,"ERROR"))</f>
        <v>0.1018569165910521</v>
      </c>
      <c r="AW1111" s="93">
        <f>IF('Net zero activities &amp; levers'!$C$14="Off",('Activity data'!BP17*EF!$H48*EF!$H66)*NtoN2O*kgtoGg,IF('Net zero activities &amp; levers'!$C$14="On",('Net zero Activity data'!BP17*EF!$H48*EF!$H66)*NtoN2O*kgtoGg,"ERROR"))</f>
        <v>9.9837597692061242E-2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3.7923788015899976E-2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3.7023578211438576E-2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3.1044580716039234E-2</v>
      </c>
      <c r="T1112" s="93">
        <f>IF('Net zero activities &amp; levers'!$C$14="Off",('Activity data'!AM18*EF!$H49*EF!$H67)*NtoN2O*kgtoGg,IF('Net zero activities &amp; levers'!$C$14="On",('Net zero Activity data'!AM18*EF!$H49*EF!$H67)*NtoN2O*kgtoGg,"ERROR"))</f>
        <v>3.1437165060273782E-2</v>
      </c>
      <c r="U1112" s="93">
        <f>IF('Net zero activities &amp; levers'!$C$14="Off",('Activity data'!AN18*EF!$H49*EF!$H67)*NtoN2O*kgtoGg,IF('Net zero activities &amp; levers'!$C$14="On",('Net zero Activity data'!AN18*EF!$H49*EF!$H67)*NtoN2O*kgtoGg,"ERROR"))</f>
        <v>3.1387118356232993E-2</v>
      </c>
      <c r="V1112" s="93">
        <f>IF('Net zero activities &amp; levers'!$C$14="Off",('Activity data'!AO18*EF!$H49*EF!$H67)*NtoN2O*kgtoGg,IF('Net zero activities &amp; levers'!$C$14="On",('Net zero Activity data'!AO18*EF!$H49*EF!$H67)*NtoN2O*kgtoGg,"ERROR"))</f>
        <v>3.1231963962222026E-2</v>
      </c>
      <c r="W1112" s="93">
        <f>IF('Net zero activities &amp; levers'!$C$14="Off",('Activity data'!AP18*EF!$H49*EF!$H67)*NtoN2O*kgtoGg,IF('Net zero activities &amp; levers'!$C$14="On",('Net zero Activity data'!AP18*EF!$H49*EF!$H67)*NtoN2O*kgtoGg,"ERROR"))</f>
        <v>3.1159651308398865E-2</v>
      </c>
      <c r="X1112" s="93">
        <f>IF('Net zero activities &amp; levers'!$C$14="Off",('Activity data'!AQ18*EF!$H49*EF!$H67)*NtoN2O*kgtoGg,IF('Net zero activities &amp; levers'!$C$14="On",('Net zero Activity data'!AQ18*EF!$H49*EF!$H67)*NtoN2O*kgtoGg,"ERROR"))</f>
        <v>3.1199198886777135E-2</v>
      </c>
      <c r="Y1112" s="93">
        <f>IF('Net zero activities &amp; levers'!$C$14="Off",('Activity data'!AR18*EF!$H49*EF!$H67)*NtoN2O*kgtoGg,IF('Net zero activities &amp; levers'!$C$14="On",('Net zero Activity data'!AR18*EF!$H49*EF!$H67)*NtoN2O*kgtoGg,"ERROR"))</f>
        <v>3.12981318036753E-2</v>
      </c>
      <c r="Z1112" s="93">
        <f>IF('Net zero activities &amp; levers'!$C$14="Off",('Activity data'!AS18*EF!$H49*EF!$H67)*NtoN2O*kgtoGg,IF('Net zero activities &amp; levers'!$C$14="On",('Net zero Activity data'!AS18*EF!$H49*EF!$H67)*NtoN2O*kgtoGg,"ERROR"))</f>
        <v>3.1482426316031993E-2</v>
      </c>
      <c r="AA1112" s="93">
        <f>IF('Net zero activities &amp; levers'!$C$14="Off",('Activity data'!AT18*EF!$H49*EF!$H67)*NtoN2O*kgtoGg,IF('Net zero activities &amp; levers'!$C$14="On",('Net zero Activity data'!AT18*EF!$H49*EF!$H67)*NtoN2O*kgtoGg,"ERROR"))</f>
        <v>3.1717747264006134E-2</v>
      </c>
      <c r="AB1112" s="93">
        <f>IF('Net zero activities &amp; levers'!$C$14="Off",('Activity data'!AU18*EF!$H49*EF!$H67)*NtoN2O*kgtoGg,IF('Net zero activities &amp; levers'!$C$14="On",('Net zero Activity data'!AU18*EF!$H49*EF!$H67)*NtoN2O*kgtoGg,"ERROR"))</f>
        <v>3.1984874168408242E-2</v>
      </c>
      <c r="AC1112" s="93">
        <f>IF('Net zero activities &amp; levers'!$C$14="Off",('Activity data'!AV18*EF!$H49*EF!$H67)*NtoN2O*kgtoGg,IF('Net zero activities &amp; levers'!$C$14="On",('Net zero Activity data'!AV18*EF!$H49*EF!$H67)*NtoN2O*kgtoGg,"ERROR"))</f>
        <v>3.2233389281343408E-2</v>
      </c>
      <c r="AD1112" s="93">
        <f>IF('Net zero activities &amp; levers'!$C$14="Off",('Activity data'!AW18*EF!$H49*EF!$H67)*NtoN2O*kgtoGg,IF('Net zero activities &amp; levers'!$C$14="On",('Net zero Activity data'!AW18*EF!$H49*EF!$H67)*NtoN2O*kgtoGg,"ERROR"))</f>
        <v>3.2661854541564221E-2</v>
      </c>
      <c r="AE1112" s="93">
        <f>IF('Net zero activities &amp; levers'!$C$14="Off",('Activity data'!AX18*EF!$H49*EF!$H67)*NtoN2O*kgtoGg,IF('Net zero activities &amp; levers'!$C$14="On",('Net zero Activity data'!AX18*EF!$H49*EF!$H67)*NtoN2O*kgtoGg,"ERROR"))</f>
        <v>3.3135395382695144E-2</v>
      </c>
      <c r="AF1112" s="93">
        <f>IF('Net zero activities &amp; levers'!$C$14="Off",('Activity data'!AY18*EF!$H49*EF!$H67)*NtoN2O*kgtoGg,IF('Net zero activities &amp; levers'!$C$14="On",('Net zero Activity data'!AY18*EF!$H49*EF!$H67)*NtoN2O*kgtoGg,"ERROR"))</f>
        <v>3.365206440075965E-2</v>
      </c>
      <c r="AG1112" s="93">
        <f>IF('Net zero activities &amp; levers'!$C$14="Off",('Activity data'!AZ18*EF!$H49*EF!$H67)*NtoN2O*kgtoGg,IF('Net zero activities &amp; levers'!$C$14="On",('Net zero Activity data'!AZ18*EF!$H49*EF!$H67)*NtoN2O*kgtoGg,"ERROR"))</f>
        <v>3.4320159512804906E-2</v>
      </c>
      <c r="AH1112" s="93">
        <f>IF('Net zero activities &amp; levers'!$C$14="Off",('Activity data'!BA18*EF!$H49*EF!$H67)*NtoN2O*kgtoGg,IF('Net zero activities &amp; levers'!$C$14="On",('Net zero Activity data'!BA18*EF!$H49*EF!$H67)*NtoN2O*kgtoGg,"ERROR"))</f>
        <v>3.4887506454013402E-2</v>
      </c>
      <c r="AI1112" s="93">
        <f>IF('Net zero activities &amp; levers'!$C$14="Off",('Activity data'!BB18*EF!$H49*EF!$H67)*NtoN2O*kgtoGg,IF('Net zero activities &amp; levers'!$C$14="On",('Net zero Activity data'!BB18*EF!$H49*EF!$H67)*NtoN2O*kgtoGg,"ERROR"))</f>
        <v>3.5528108003598777E-2</v>
      </c>
      <c r="AJ1112" s="93">
        <f>IF('Net zero activities &amp; levers'!$C$14="Off",('Activity data'!BC18*EF!$H49*EF!$H67)*NtoN2O*kgtoGg,IF('Net zero activities &amp; levers'!$C$14="On",('Net zero Activity data'!BC18*EF!$H49*EF!$H67)*NtoN2O*kgtoGg,"ERROR"))</f>
        <v>3.626343415489882E-2</v>
      </c>
      <c r="AK1112" s="93">
        <f>IF('Net zero activities &amp; levers'!$C$14="Off",('Activity data'!BD18*EF!$H49*EF!$H67)*NtoN2O*kgtoGg,IF('Net zero activities &amp; levers'!$C$14="On",('Net zero Activity data'!BD18*EF!$H49*EF!$H67)*NtoN2O*kgtoGg,"ERROR"))</f>
        <v>3.688671730625466E-2</v>
      </c>
      <c r="AL1112" s="93">
        <f>IF('Net zero activities &amp; levers'!$C$14="Off",('Activity data'!BE18*EF!$H49*EF!$H67)*NtoN2O*kgtoGg,IF('Net zero activities &amp; levers'!$C$14="On",('Net zero Activity data'!BE18*EF!$H49*EF!$H67)*NtoN2O*kgtoGg,"ERROR"))</f>
        <v>3.7506806437224018E-2</v>
      </c>
      <c r="AM1112" s="93">
        <f>IF('Net zero activities &amp; levers'!$C$14="Off",('Activity data'!BF18*EF!$H49*EF!$H67)*NtoN2O*kgtoGg,IF('Net zero activities &amp; levers'!$C$14="On",('Net zero Activity data'!BF18*EF!$H49*EF!$H67)*NtoN2O*kgtoGg,"ERROR"))</f>
        <v>3.8105915932313217E-2</v>
      </c>
      <c r="AN1112" s="93">
        <f>IF('Net zero activities &amp; levers'!$C$14="Off",('Activity data'!BG18*EF!$H49*EF!$H67)*NtoN2O*kgtoGg,IF('Net zero activities &amp; levers'!$C$14="On",('Net zero Activity data'!BG18*EF!$H49*EF!$H67)*NtoN2O*kgtoGg,"ERROR"))</f>
        <v>3.8801836220553602E-2</v>
      </c>
      <c r="AO1112" s="93">
        <f>IF('Net zero activities &amp; levers'!$C$14="Off",('Activity data'!BH18*EF!$H49*EF!$H67)*NtoN2O*kgtoGg,IF('Net zero activities &amp; levers'!$C$14="On",('Net zero Activity data'!BH18*EF!$H49*EF!$H67)*NtoN2O*kgtoGg,"ERROR"))</f>
        <v>3.9389272293397316E-2</v>
      </c>
      <c r="AP1112" s="93">
        <f>IF('Net zero activities &amp; levers'!$C$14="Off",('Activity data'!BI18*EF!$H49*EF!$H67)*NtoN2O*kgtoGg,IF('Net zero activities &amp; levers'!$C$14="On",('Net zero Activity data'!BI18*EF!$H49*EF!$H67)*NtoN2O*kgtoGg,"ERROR"))</f>
        <v>3.9965053462693426E-2</v>
      </c>
      <c r="AQ1112" s="93">
        <f>IF('Net zero activities &amp; levers'!$C$14="Off",('Activity data'!BJ18*EF!$H49*EF!$H67)*NtoN2O*kgtoGg,IF('Net zero activities &amp; levers'!$C$14="On",('Net zero Activity data'!BJ18*EF!$H49*EF!$H67)*NtoN2O*kgtoGg,"ERROR"))</f>
        <v>4.0551616477851542E-2</v>
      </c>
      <c r="AR1112" s="93">
        <f>IF('Net zero activities &amp; levers'!$C$14="Off",('Activity data'!BK18*EF!$H49*EF!$H67)*NtoN2O*kgtoGg,IF('Net zero activities &amp; levers'!$C$14="On",('Net zero Activity data'!BK18*EF!$H49*EF!$H67)*NtoN2O*kgtoGg,"ERROR"))</f>
        <v>4.1154241853913261E-2</v>
      </c>
      <c r="AS1112" s="93">
        <f>IF('Net zero activities &amp; levers'!$C$14="Off",('Activity data'!BL18*EF!$H49*EF!$H67)*NtoN2O*kgtoGg,IF('Net zero activities &amp; levers'!$C$14="On",('Net zero Activity data'!BL18*EF!$H49*EF!$H67)*NtoN2O*kgtoGg,"ERROR"))</f>
        <v>4.1757487484402472E-2</v>
      </c>
      <c r="AT1112" s="93">
        <f>IF('Net zero activities &amp; levers'!$C$14="Off",('Activity data'!BM18*EF!$H49*EF!$H67)*NtoN2O*kgtoGg,IF('Net zero activities &amp; levers'!$C$14="On",('Net zero Activity data'!BM18*EF!$H49*EF!$H67)*NtoN2O*kgtoGg,"ERROR"))</f>
        <v>4.126242865293344E-2</v>
      </c>
      <c r="AU1112" s="93">
        <f>IF('Net zero activities &amp; levers'!$C$14="Off",('Activity data'!BN18*EF!$H49*EF!$H67)*NtoN2O*kgtoGg,IF('Net zero activities &amp; levers'!$C$14="On",('Net zero Activity data'!BN18*EF!$H49*EF!$H67)*NtoN2O*kgtoGg,"ERROR"))</f>
        <v>4.0556700513825768E-2</v>
      </c>
      <c r="AV1112" s="93">
        <f>IF('Net zero activities &amp; levers'!$C$14="Off",('Activity data'!BO18*EF!$H49*EF!$H67)*NtoN2O*kgtoGg,IF('Net zero activities &amp; levers'!$C$14="On",('Net zero Activity data'!BO18*EF!$H49*EF!$H67)*NtoN2O*kgtoGg,"ERROR"))</f>
        <v>3.9848488045730199E-2</v>
      </c>
      <c r="AW1112" s="93">
        <f>IF('Net zero activities &amp; levers'!$C$14="Off",('Activity data'!BP18*EF!$H49*EF!$H67)*NtoN2O*kgtoGg,IF('Net zero activities &amp; levers'!$C$14="On",('Net zero Activity data'!BP18*EF!$H49*EF!$H67)*NtoN2O*kgtoGg,"ERROR"))</f>
        <v>3.9058489607725032E-2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0.3278422472608899</v>
      </c>
      <c r="L1113" s="93">
        <f>IF('Net zero activities &amp; levers'!$C$14="Off",('Activity data'!AE19*EF!$H50*EF!$H68)*NtoN2O*kgtoGg,IF('Net zero activities &amp; levers'!$C$14="On",('Net zero Activity data'!AE19*EF!$H50*EF!$H68)*NtoN2O*kgtoGg,"ERROR"))</f>
        <v>0.33450793008613738</v>
      </c>
      <c r="M1113" s="93">
        <f>IF('Net zero activities &amp; levers'!$C$14="Off",('Activity data'!AF19*EF!$H50*EF!$H68)*NtoN2O*kgtoGg,IF('Net zero activities &amp; levers'!$C$14="On",('Net zero Activity data'!AF19*EF!$H50*EF!$H68)*NtoN2O*kgtoGg,"ERROR"))</f>
        <v>0.34229948156355039</v>
      </c>
      <c r="N1113" s="93">
        <f>IF('Net zero activities &amp; levers'!$C$14="Off",('Activity data'!AG19*EF!$H50*EF!$H68)*NtoN2O*kgtoGg,IF('Net zero activities &amp; levers'!$C$14="On",('Net zero Activity data'!AG19*EF!$H50*EF!$H68)*NtoN2O*kgtoGg,"ERROR"))</f>
        <v>0.34828124731402305</v>
      </c>
      <c r="O1113" s="93">
        <f>IF('Net zero activities &amp; levers'!$C$14="Off",('Activity data'!AH19*EF!$H50*EF!$H68)*NtoN2O*kgtoGg,IF('Net zero activities &amp; levers'!$C$14="On",('Net zero Activity data'!AH19*EF!$H50*EF!$H68)*NtoN2O*kgtoGg,"ERROR"))</f>
        <v>0.35308310351311484</v>
      </c>
      <c r="P1113" s="93">
        <f>IF('Net zero activities &amp; levers'!$C$14="Off",('Activity data'!AI19*EF!$H50*EF!$H68)*NtoN2O*kgtoGg,IF('Net zero activities &amp; levers'!$C$14="On",('Net zero Activity data'!AI19*EF!$H50*EF!$H68)*NtoN2O*kgtoGg,"ERROR"))</f>
        <v>0.35667649320457162</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0.34978147124760717</v>
      </c>
      <c r="T1113" s="93">
        <f>IF('Net zero activities &amp; levers'!$C$14="Off",('Activity data'!AM19*EF!$H50*EF!$H68)*NtoN2O*kgtoGg,IF('Net zero activities &amp; levers'!$C$14="On",('Net zero Activity data'!AM19*EF!$H50*EF!$H68)*NtoN2O*kgtoGg,"ERROR"))</f>
        <v>0.3584875041342433</v>
      </c>
      <c r="U1113" s="93">
        <f>IF('Net zero activities &amp; levers'!$C$14="Off",('Activity data'!AN19*EF!$H50*EF!$H68)*NtoN2O*kgtoGg,IF('Net zero activities &amp; levers'!$C$14="On",('Net zero Activity data'!AN19*EF!$H50*EF!$H68)*NtoN2O*kgtoGg,"ERROR"))</f>
        <v>0.36463852991816875</v>
      </c>
      <c r="V1113" s="93">
        <f>IF('Net zero activities &amp; levers'!$C$14="Off",('Activity data'!AO19*EF!$H50*EF!$H68)*NtoN2O*kgtoGg,IF('Net zero activities &amp; levers'!$C$14="On",('Net zero Activity data'!AO19*EF!$H50*EF!$H68)*NtoN2O*kgtoGg,"ERROR"))</f>
        <v>0.37016483394407329</v>
      </c>
      <c r="W1113" s="93">
        <f>IF('Net zero activities &amp; levers'!$C$14="Off",('Activity data'!AP19*EF!$H50*EF!$H68)*NtoN2O*kgtoGg,IF('Net zero activities &amp; levers'!$C$14="On",('Net zero Activity data'!AP19*EF!$H50*EF!$H68)*NtoN2O*kgtoGg,"ERROR"))</f>
        <v>0.3762263413240392</v>
      </c>
      <c r="X1113" s="93">
        <f>IF('Net zero activities &amp; levers'!$C$14="Off",('Activity data'!AQ19*EF!$H50*EF!$H68)*NtoN2O*kgtoGg,IF('Net zero activities &amp; levers'!$C$14="On",('Net zero Activity data'!AQ19*EF!$H50*EF!$H68)*NtoN2O*kgtoGg,"ERROR"))</f>
        <v>0.38305010499339254</v>
      </c>
      <c r="Y1113" s="93">
        <f>IF('Net zero activities &amp; levers'!$C$14="Off",('Activity data'!AR19*EF!$H50*EF!$H68)*NtoN2O*kgtoGg,IF('Net zero activities &amp; levers'!$C$14="On",('Net zero Activity data'!AR19*EF!$H50*EF!$H68)*NtoN2O*kgtoGg,"ERROR"))</f>
        <v>0.39001024814513446</v>
      </c>
      <c r="Z1113" s="93">
        <f>IF('Net zero activities &amp; levers'!$C$14="Off",('Activity data'!AS19*EF!$H50*EF!$H68)*NtoN2O*kgtoGg,IF('Net zero activities &amp; levers'!$C$14="On",('Net zero Activity data'!AS19*EF!$H50*EF!$H68)*NtoN2O*kgtoGg,"ERROR"))</f>
        <v>0.39763162733353369</v>
      </c>
      <c r="AA1113" s="93">
        <f>IF('Net zero activities &amp; levers'!$C$14="Off",('Activity data'!AT19*EF!$H50*EF!$H68)*NtoN2O*kgtoGg,IF('Net zero activities &amp; levers'!$C$14="On",('Net zero Activity data'!AT19*EF!$H50*EF!$H68)*NtoN2O*kgtoGg,"ERROR"))</f>
        <v>0.405715672911797</v>
      </c>
      <c r="AB1113" s="93">
        <f>IF('Net zero activities &amp; levers'!$C$14="Off",('Activity data'!AU19*EF!$H50*EF!$H68)*NtoN2O*kgtoGg,IF('Net zero activities &amp; levers'!$C$14="On",('Net zero Activity data'!AU19*EF!$H50*EF!$H68)*NtoN2O*kgtoGg,"ERROR"))</f>
        <v>0.41415186902184187</v>
      </c>
      <c r="AC1113" s="93">
        <f>IF('Net zero activities &amp; levers'!$C$14="Off",('Activity data'!AV19*EF!$H50*EF!$H68)*NtoN2O*kgtoGg,IF('Net zero activities &amp; levers'!$C$14="On",('Net zero Activity data'!AV19*EF!$H50*EF!$H68)*NtoN2O*kgtoGg,"ERROR"))</f>
        <v>0.42259328139842117</v>
      </c>
      <c r="AD1113" s="93">
        <f>IF('Net zero activities &amp; levers'!$C$14="Off",('Activity data'!AW19*EF!$H50*EF!$H68)*NtoN2O*kgtoGg,IF('Net zero activities &amp; levers'!$C$14="On",('Net zero Activity data'!AW19*EF!$H50*EF!$H68)*NtoN2O*kgtoGg,"ERROR"))</f>
        <v>0.43223168330653139</v>
      </c>
      <c r="AE1113" s="93">
        <f>IF('Net zero activities &amp; levers'!$C$14="Off",('Activity data'!AX19*EF!$H50*EF!$H68)*NtoN2O*kgtoGg,IF('Net zero activities &amp; levers'!$C$14="On",('Net zero Activity data'!AX19*EF!$H50*EF!$H68)*NtoN2O*kgtoGg,"ERROR"))</f>
        <v>0.44240044798152134</v>
      </c>
      <c r="AF1113" s="93">
        <f>IF('Net zero activities &amp; levers'!$C$14="Off",('Activity data'!AY19*EF!$H50*EF!$H68)*NtoN2O*kgtoGg,IF('Net zero activities &amp; levers'!$C$14="On",('Net zero Activity data'!AY19*EF!$H50*EF!$H68)*NtoN2O*kgtoGg,"ERROR"))</f>
        <v>0.45310986417671228</v>
      </c>
      <c r="AG1113" s="93">
        <f>IF('Net zero activities &amp; levers'!$C$14="Off",('Activity data'!AZ19*EF!$H50*EF!$H68)*NtoN2O*kgtoGg,IF('Net zero activities &amp; levers'!$C$14="On",('Net zero Activity data'!AZ19*EF!$H50*EF!$H68)*NtoN2O*kgtoGg,"ERROR"))</f>
        <v>0.46523281953385692</v>
      </c>
      <c r="AH1113" s="93">
        <f>IF('Net zero activities &amp; levers'!$C$14="Off",('Activity data'!BA19*EF!$H50*EF!$H68)*NtoN2O*kgtoGg,IF('Net zero activities &amp; levers'!$C$14="On",('Net zero Activity data'!BA19*EF!$H50*EF!$H68)*NtoN2O*kgtoGg,"ERROR"))</f>
        <v>0.47683161542488822</v>
      </c>
      <c r="AI1113" s="93">
        <f>IF('Net zero activities &amp; levers'!$C$14="Off",('Activity data'!BB19*EF!$H50*EF!$H68)*NtoN2O*kgtoGg,IF('Net zero activities &amp; levers'!$C$14="On",('Net zero Activity data'!BB19*EF!$H50*EF!$H68)*NtoN2O*kgtoGg,"ERROR"))</f>
        <v>0.48902192775791076</v>
      </c>
      <c r="AJ1113" s="93">
        <f>IF('Net zero activities &amp; levers'!$C$14="Off",('Activity data'!BC19*EF!$H50*EF!$H68)*NtoN2O*kgtoGg,IF('Net zero activities &amp; levers'!$C$14="On",('Net zero Activity data'!BC19*EF!$H50*EF!$H68)*NtoN2O*kgtoGg,"ERROR"))</f>
        <v>0.50227897155451084</v>
      </c>
      <c r="AK1113" s="93">
        <f>IF('Net zero activities &amp; levers'!$C$14="Off",('Activity data'!BD19*EF!$H50*EF!$H68)*NtoN2O*kgtoGg,IF('Net zero activities &amp; levers'!$C$14="On",('Net zero Activity data'!BD19*EF!$H50*EF!$H68)*NtoN2O*kgtoGg,"ERROR"))</f>
        <v>0.5149072041484628</v>
      </c>
      <c r="AL1113" s="93">
        <f>IF('Net zero activities &amp; levers'!$C$14="Off",('Activity data'!BE19*EF!$H50*EF!$H68)*NtoN2O*kgtoGg,IF('Net zero activities &amp; levers'!$C$14="On",('Net zero Activity data'!BE19*EF!$H50*EF!$H68)*NtoN2O*kgtoGg,"ERROR"))</f>
        <v>0.52779816967290405</v>
      </c>
      <c r="AM1113" s="93">
        <f>IF('Net zero activities &amp; levers'!$C$14="Off",('Activity data'!BF19*EF!$H50*EF!$H68)*NtoN2O*kgtoGg,IF('Net zero activities &amp; levers'!$C$14="On",('Net zero Activity data'!BF19*EF!$H50*EF!$H68)*NtoN2O*kgtoGg,"ERROR"))</f>
        <v>0.54080178405979984</v>
      </c>
      <c r="AN1113" s="93">
        <f>IF('Net zero activities &amp; levers'!$C$14="Off",('Activity data'!BG19*EF!$H50*EF!$H68)*NtoN2O*kgtoGg,IF('Net zero activities &amp; levers'!$C$14="On",('Net zero Activity data'!BG19*EF!$H50*EF!$H68)*NtoN2O*kgtoGg,"ERROR"))</f>
        <v>0.55472180997919929</v>
      </c>
      <c r="AO1113" s="93">
        <f>IF('Net zero activities &amp; levers'!$C$14="Off",('Activity data'!BH19*EF!$H50*EF!$H68)*NtoN2O*kgtoGg,IF('Net zero activities &amp; levers'!$C$14="On",('Net zero Activity data'!BH19*EF!$H50*EF!$H68)*NtoN2O*kgtoGg,"ERROR"))</f>
        <v>0.56798833192248921</v>
      </c>
      <c r="AP1113" s="93">
        <f>IF('Net zero activities &amp; levers'!$C$14="Off",('Activity data'!BI19*EF!$H50*EF!$H68)*NtoN2O*kgtoGg,IF('Net zero activities &amp; levers'!$C$14="On",('Net zero Activity data'!BI19*EF!$H50*EF!$H68)*NtoN2O*kgtoGg,"ERROR"))</f>
        <v>0.58145360714928829</v>
      </c>
      <c r="AQ1113" s="93">
        <f>IF('Net zero activities &amp; levers'!$C$14="Off",('Activity data'!BJ19*EF!$H50*EF!$H68)*NtoN2O*kgtoGg,IF('Net zero activities &amp; levers'!$C$14="On",('Net zero Activity data'!BJ19*EF!$H50*EF!$H68)*NtoN2O*kgtoGg,"ERROR"))</f>
        <v>0.59533225487947738</v>
      </c>
      <c r="AR1113" s="93">
        <f>IF('Net zero activities &amp; levers'!$C$14="Off",('Activity data'!BK19*EF!$H50*EF!$H68)*NtoN2O*kgtoGg,IF('Net zero activities &amp; levers'!$C$14="On",('Net zero Activity data'!BK19*EF!$H50*EF!$H68)*NtoN2O*kgtoGg,"ERROR"))</f>
        <v>0.60968960161004593</v>
      </c>
      <c r="AS1113" s="93">
        <f>IF('Net zero activities &amp; levers'!$C$14="Off",('Activity data'!BL19*EF!$H50*EF!$H68)*NtoN2O*kgtoGg,IF('Net zero activities &amp; levers'!$C$14="On",('Net zero Activity data'!BL19*EF!$H50*EF!$H68)*NtoN2O*kgtoGg,"ERROR"))</f>
        <v>0.62413807627778151</v>
      </c>
      <c r="AT1113" s="93">
        <f>IF('Net zero activities &amp; levers'!$C$14="Off",('Activity data'!BM19*EF!$H50*EF!$H68)*NtoN2O*kgtoGg,IF('Net zero activities &amp; levers'!$C$14="On",('Net zero Activity data'!BM19*EF!$H50*EF!$H68)*NtoN2O*kgtoGg,"ERROR"))</f>
        <v>0.62795919102407893</v>
      </c>
      <c r="AU1113" s="93">
        <f>IF('Net zero activities &amp; levers'!$C$14="Off",('Activity data'!BN19*EF!$H50*EF!$H68)*NtoN2O*kgtoGg,IF('Net zero activities &amp; levers'!$C$14="On",('Net zero Activity data'!BN19*EF!$H50*EF!$H68)*NtoN2O*kgtoGg,"ERROR"))</f>
        <v>0.62958694088264855</v>
      </c>
      <c r="AV1113" s="93">
        <f>IF('Net zero activities &amp; levers'!$C$14="Off",('Activity data'!BO19*EF!$H50*EF!$H68)*NtoN2O*kgtoGg,IF('Net zero activities &amp; levers'!$C$14="On",('Net zero Activity data'!BO19*EF!$H50*EF!$H68)*NtoN2O*kgtoGg,"ERROR"))</f>
        <v>0.63106029256970908</v>
      </c>
      <c r="AW1113" s="93">
        <f>IF('Net zero activities &amp; levers'!$C$14="Off",('Activity data'!BP19*EF!$H50*EF!$H68)*NtoN2O*kgtoGg,IF('Net zero activities &amp; levers'!$C$14="On",('Net zero Activity data'!BP19*EF!$H50*EF!$H68)*NtoN2O*kgtoGg,"ERROR"))</f>
        <v>0.63153875679106564</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1.7017151675634967</v>
      </c>
      <c r="L1114" s="93">
        <f>IF('Net zero activities &amp; levers'!$C$14="Off",('Activity data'!AE20*EF!$H51*EF!$H69)*NtoN2O*kgtoGg,IF('Net zero activities &amp; levers'!$C$14="On",('Net zero Activity data'!AE20*EF!$H51*EF!$H69)*NtoN2O*kgtoGg,"ERROR"))</f>
        <v>1.724123714732765</v>
      </c>
      <c r="M1114" s="93">
        <f>IF('Net zero activities &amp; levers'!$C$14="Off",('Activity data'!AF20*EF!$H51*EF!$H69)*NtoN2O*kgtoGg,IF('Net zero activities &amp; levers'!$C$14="On",('Net zero Activity data'!AF20*EF!$H51*EF!$H69)*NtoN2O*kgtoGg,"ERROR"))</f>
        <v>1.7601182693498119</v>
      </c>
      <c r="N1114" s="93">
        <f>IF('Net zero activities &amp; levers'!$C$14="Off",('Activity data'!AG20*EF!$H51*EF!$H69)*NtoN2O*kgtoGg,IF('Net zero activities &amp; levers'!$C$14="On",('Net zero Activity data'!AG20*EF!$H51*EF!$H69)*NtoN2O*kgtoGg,"ERROR"))</f>
        <v>1.7704533576020525</v>
      </c>
      <c r="O1114" s="93">
        <f>IF('Net zero activities &amp; levers'!$C$14="Off",('Activity data'!AH20*EF!$H51*EF!$H69)*NtoN2O*kgtoGg,IF('Net zero activities &amp; levers'!$C$14="On",('Net zero Activity data'!AH20*EF!$H51*EF!$H69)*NtoN2O*kgtoGg,"ERROR"))</f>
        <v>1.7641159598844764</v>
      </c>
      <c r="P1114" s="93">
        <f>IF('Net zero activities &amp; levers'!$C$14="Off",('Activity data'!AI20*EF!$H51*EF!$H69)*NtoN2O*kgtoGg,IF('Net zero activities &amp; levers'!$C$14="On",('Net zero Activity data'!AI20*EF!$H51*EF!$H69)*NtoN2O*kgtoGg,"ERROR"))</f>
        <v>1.7411735022142174</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1.7240481490859694</v>
      </c>
      <c r="S1114" s="93">
        <f>IF('Net zero activities &amp; levers'!$C$14="Off",('Activity data'!AL20*EF!$H51*EF!$H69)*NtoN2O*kgtoGg,IF('Net zero activities &amp; levers'!$C$14="On",('Net zero Activity data'!AL20*EF!$H51*EF!$H69)*NtoN2O*kgtoGg,"ERROR"))</f>
        <v>1.4532829642320653</v>
      </c>
      <c r="T1114" s="93">
        <f>IF('Net zero activities &amp; levers'!$C$14="Off",('Activity data'!AM20*EF!$H51*EF!$H69)*NtoN2O*kgtoGg,IF('Net zero activities &amp; levers'!$C$14="On",('Net zero Activity data'!AM20*EF!$H51*EF!$H69)*NtoN2O*kgtoGg,"ERROR"))</f>
        <v>1.5108403779429143</v>
      </c>
      <c r="U1114" s="93">
        <f>IF('Net zero activities &amp; levers'!$C$14="Off",('Activity data'!AN20*EF!$H51*EF!$H69)*NtoN2O*kgtoGg,IF('Net zero activities &amp; levers'!$C$14="On",('Net zero Activity data'!AN20*EF!$H51*EF!$H69)*NtoN2O*kgtoGg,"ERROR"))</f>
        <v>1.5359500219842341</v>
      </c>
      <c r="V1114" s="93">
        <f>IF('Net zero activities &amp; levers'!$C$14="Off",('Activity data'!AO20*EF!$H51*EF!$H69)*NtoN2O*kgtoGg,IF('Net zero activities &amp; levers'!$C$14="On",('Net zero Activity data'!AO20*EF!$H51*EF!$H69)*NtoN2O*kgtoGg,"ERROR"))</f>
        <v>1.5529155477524197</v>
      </c>
      <c r="W1114" s="93">
        <f>IF('Net zero activities &amp; levers'!$C$14="Off",('Activity data'!AP20*EF!$H51*EF!$H69)*NtoN2O*kgtoGg,IF('Net zero activities &amp; levers'!$C$14="On",('Net zero Activity data'!AP20*EF!$H51*EF!$H69)*NtoN2O*kgtoGg,"ERROR"))</f>
        <v>1.5758921601305533</v>
      </c>
      <c r="X1114" s="93">
        <f>IF('Net zero activities &amp; levers'!$C$14="Off",('Activity data'!AQ20*EF!$H51*EF!$H69)*NtoN2O*kgtoGg,IF('Net zero activities &amp; levers'!$C$14="On",('Net zero Activity data'!AQ20*EF!$H51*EF!$H69)*NtoN2O*kgtoGg,"ERROR"))</f>
        <v>1.6074218995583676</v>
      </c>
      <c r="Y1114" s="93">
        <f>IF('Net zero activities &amp; levers'!$C$14="Off",('Activity data'!AR20*EF!$H51*EF!$H69)*NtoN2O*kgtoGg,IF('Net zero activities &amp; levers'!$C$14="On",('Net zero Activity data'!AR20*EF!$H51*EF!$H69)*NtoN2O*kgtoGg,"ERROR"))</f>
        <v>1.6451803767533499</v>
      </c>
      <c r="Z1114" s="93">
        <f>IF('Net zero activities &amp; levers'!$C$14="Off",('Activity data'!AS20*EF!$H51*EF!$H69)*NtoN2O*kgtoGg,IF('Net zero activities &amp; levers'!$C$14="On",('Net zero Activity data'!AS20*EF!$H51*EF!$H69)*NtoN2O*kgtoGg,"ERROR"))</f>
        <v>1.6900261136077641</v>
      </c>
      <c r="AA1114" s="93">
        <f>IF('Net zero activities &amp; levers'!$C$14="Off",('Activity data'!AT20*EF!$H51*EF!$H69)*NtoN2O*kgtoGg,IF('Net zero activities &amp; levers'!$C$14="On",('Net zero Activity data'!AT20*EF!$H51*EF!$H69)*NtoN2O*kgtoGg,"ERROR"))</f>
        <v>1.7394801222335898</v>
      </c>
      <c r="AB1114" s="93">
        <f>IF('Net zero activities &amp; levers'!$C$14="Off",('Activity data'!AU20*EF!$H51*EF!$H69)*NtoN2O*kgtoGg,IF('Net zero activities &amp; levers'!$C$14="On",('Net zero Activity data'!AU20*EF!$H51*EF!$H69)*NtoN2O*kgtoGg,"ERROR"))</f>
        <v>1.7921618958537717</v>
      </c>
      <c r="AC1114" s="93">
        <f>IF('Net zero activities &amp; levers'!$C$14="Off",('Activity data'!AV20*EF!$H51*EF!$H69)*NtoN2O*kgtoGg,IF('Net zero activities &amp; levers'!$C$14="On",('Net zero Activity data'!AV20*EF!$H51*EF!$H69)*NtoN2O*kgtoGg,"ERROR"))</f>
        <v>1.8440236960496841</v>
      </c>
      <c r="AD1114" s="93">
        <f>IF('Net zero activities &amp; levers'!$C$14="Off",('Activity data'!AW20*EF!$H51*EF!$H69)*NtoN2O*kgtoGg,IF('Net zero activities &amp; levers'!$C$14="On",('Net zero Activity data'!AW20*EF!$H51*EF!$H69)*NtoN2O*kgtoGg,"ERROR"))</f>
        <v>1.9128722105556406</v>
      </c>
      <c r="AE1114" s="93">
        <f>IF('Net zero activities &amp; levers'!$C$14="Off",('Activity data'!AX20*EF!$H51*EF!$H69)*NtoN2O*kgtoGg,IF('Net zero activities &amp; levers'!$C$14="On",('Net zero Activity data'!AX20*EF!$H51*EF!$H69)*NtoN2O*kgtoGg,"ERROR"))</f>
        <v>1.9867036710712449</v>
      </c>
      <c r="AF1114" s="93">
        <f>IF('Net zero activities &amp; levers'!$C$14="Off",('Activity data'!AY20*EF!$H51*EF!$H69)*NtoN2O*kgtoGg,IF('Net zero activities &amp; levers'!$C$14="On",('Net zero Activity data'!AY20*EF!$H51*EF!$H69)*NtoN2O*kgtoGg,"ERROR"))</f>
        <v>2.0655387363130369</v>
      </c>
      <c r="AG1114" s="93">
        <f>IF('Net zero activities &amp; levers'!$C$14="Off",('Activity data'!AZ20*EF!$H51*EF!$H69)*NtoN2O*kgtoGg,IF('Net zero activities &amp; levers'!$C$14="On",('Net zero Activity data'!AZ20*EF!$H51*EF!$H69)*NtoN2O*kgtoGg,"ERROR"))</f>
        <v>2.1590171034819914</v>
      </c>
      <c r="AH1114" s="93">
        <f>IF('Net zero activities &amp; levers'!$C$14="Off",('Activity data'!BA20*EF!$H51*EF!$H69)*NtoN2O*kgtoGg,IF('Net zero activities &amp; levers'!$C$14="On",('Net zero Activity data'!BA20*EF!$H51*EF!$H69)*NtoN2O*kgtoGg,"ERROR"))</f>
        <v>2.2453962761900854</v>
      </c>
      <c r="AI1114" s="93">
        <f>IF('Net zero activities &amp; levers'!$C$14="Off",('Activity data'!BB20*EF!$H51*EF!$H69)*NtoN2O*kgtoGg,IF('Net zero activities &amp; levers'!$C$14="On",('Net zero Activity data'!BB20*EF!$H51*EF!$H69)*NtoN2O*kgtoGg,"ERROR"))</f>
        <v>2.3410345884850989</v>
      </c>
      <c r="AJ1114" s="93">
        <f>IF('Net zero activities &amp; levers'!$C$14="Off",('Activity data'!BC20*EF!$H51*EF!$H69)*NtoN2O*kgtoGg,IF('Net zero activities &amp; levers'!$C$14="On",('Net zero Activity data'!BC20*EF!$H51*EF!$H69)*NtoN2O*kgtoGg,"ERROR"))</f>
        <v>2.4471163486393079</v>
      </c>
      <c r="AK1114" s="93">
        <f>IF('Net zero activities &amp; levers'!$C$14="Off",('Activity data'!BD20*EF!$H51*EF!$H69)*NtoN2O*kgtoGg,IF('Net zero activities &amp; levers'!$C$14="On",('Net zero Activity data'!BD20*EF!$H51*EF!$H69)*NtoN2O*kgtoGg,"ERROR"))</f>
        <v>2.5450390690177795</v>
      </c>
      <c r="AL1114" s="93">
        <f>IF('Net zero activities &amp; levers'!$C$14="Off",('Activity data'!BE20*EF!$H51*EF!$H69)*NtoN2O*kgtoGg,IF('Net zero activities &amp; levers'!$C$14="On",('Net zero Activity data'!BE20*EF!$H51*EF!$H69)*NtoN2O*kgtoGg,"ERROR"))</f>
        <v>2.6445934318419999</v>
      </c>
      <c r="AM1114" s="93">
        <f>IF('Net zero activities &amp; levers'!$C$14="Off",('Activity data'!BF20*EF!$H51*EF!$H69)*NtoN2O*kgtoGg,IF('Net zero activities &amp; levers'!$C$14="On",('Net zero Activity data'!BF20*EF!$H51*EF!$H69)*NtoN2O*kgtoGg,"ERROR"))</f>
        <v>2.7441512648651862</v>
      </c>
      <c r="AN1114" s="93">
        <f>IF('Net zero activities &amp; levers'!$C$14="Off",('Activity data'!BG20*EF!$H51*EF!$H69)*NtoN2O*kgtoGg,IF('Net zero activities &amp; levers'!$C$14="On",('Net zero Activity data'!BG20*EF!$H51*EF!$H69)*NtoN2O*kgtoGg,"ERROR"))</f>
        <v>2.8559130375945547</v>
      </c>
      <c r="AO1114" s="93">
        <f>IF('Net zero activities &amp; levers'!$C$14="Off",('Activity data'!BH20*EF!$H51*EF!$H69)*NtoN2O*kgtoGg,IF('Net zero activities &amp; levers'!$C$14="On",('Net zero Activity data'!BH20*EF!$H51*EF!$H69)*NtoN2O*kgtoGg,"ERROR"))</f>
        <v>2.9594825030106868</v>
      </c>
      <c r="AP1114" s="93">
        <f>IF('Net zero activities &amp; levers'!$C$14="Off",('Activity data'!BI20*EF!$H51*EF!$H69)*NtoN2O*kgtoGg,IF('Net zero activities &amp; levers'!$C$14="On",('Net zero Activity data'!BI20*EF!$H51*EF!$H69)*NtoN2O*kgtoGg,"ERROR"))</f>
        <v>3.0639987071550308</v>
      </c>
      <c r="AQ1114" s="93">
        <f>IF('Net zero activities &amp; levers'!$C$14="Off",('Activity data'!BJ20*EF!$H51*EF!$H69)*NtoN2O*kgtoGg,IF('Net zero activities &amp; levers'!$C$14="On",('Net zero Activity data'!BJ20*EF!$H51*EF!$H69)*NtoN2O*kgtoGg,"ERROR"))</f>
        <v>3.1717057233338268</v>
      </c>
      <c r="AR1114" s="93">
        <f>IF('Net zero activities &amp; levers'!$C$14="Off",('Activity data'!BK20*EF!$H51*EF!$H69)*NtoN2O*kgtoGg,IF('Net zero activities &amp; levers'!$C$14="On",('Net zero Activity data'!BK20*EF!$H51*EF!$H69)*NtoN2O*kgtoGg,"ERROR"))</f>
        <v>3.2832410864447872</v>
      </c>
      <c r="AS1114" s="93">
        <f>IF('Net zero activities &amp; levers'!$C$14="Off",('Activity data'!BL20*EF!$H51*EF!$H69)*NtoN2O*kgtoGg,IF('Net zero activities &amp; levers'!$C$14="On",('Net zero Activity data'!BL20*EF!$H51*EF!$H69)*NtoN2O*kgtoGg,"ERROR"))</f>
        <v>3.3981465199291265</v>
      </c>
      <c r="AT1114" s="93">
        <f>IF('Net zero activities &amp; levers'!$C$14="Off",('Activity data'!BM20*EF!$H51*EF!$H69)*NtoN2O*kgtoGg,IF('Net zero activities &amp; levers'!$C$14="On",('Net zero Activity data'!BM20*EF!$H51*EF!$H69)*NtoN2O*kgtoGg,"ERROR"))</f>
        <v>3.402335764581959</v>
      </c>
      <c r="AU1114" s="93">
        <f>IF('Net zero activities &amp; levers'!$C$14="Off",('Activity data'!BN20*EF!$H51*EF!$H69)*NtoN2O*kgtoGg,IF('Net zero activities &amp; levers'!$C$14="On",('Net zero Activity data'!BN20*EF!$H51*EF!$H69)*NtoN2O*kgtoGg,"ERROR"))</f>
        <v>3.3840754458492466</v>
      </c>
      <c r="AV1114" s="93">
        <f>IF('Net zero activities &amp; levers'!$C$14="Off",('Activity data'!BO20*EF!$H51*EF!$H69)*NtoN2O*kgtoGg,IF('Net zero activities &amp; levers'!$C$14="On",('Net zero Activity data'!BO20*EF!$H51*EF!$H69)*NtoN2O*kgtoGg,"ERROR"))</f>
        <v>3.3645111733417261</v>
      </c>
      <c r="AW1114" s="93">
        <f>IF('Net zero activities &amp; levers'!$C$14="Off",('Activity data'!BP20*EF!$H51*EF!$H69)*NtoN2O*kgtoGg,IF('Net zero activities &amp; levers'!$C$14="On",('Net zero Activity data'!BP20*EF!$H51*EF!$H69)*NtoN2O*kgtoGg,"ERROR"))</f>
        <v>3.3351275855209699</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1.3660093635870426E-2</v>
      </c>
      <c r="L1115" s="93">
        <f>IF('Net zero activities &amp; levers'!$C$14="Off",('Activity data'!AE21*EF!$H52*EF!$H70)*NtoN2O*kgtoGg,IF('Net zero activities &amp; levers'!$C$14="On",('Net zero Activity data'!AE21*EF!$H52*EF!$H70)*NtoN2O*kgtoGg,"ERROR"))</f>
        <v>1.3937830420255738E-2</v>
      </c>
      <c r="M1115" s="93">
        <f>IF('Net zero activities &amp; levers'!$C$14="Off",('Activity data'!AF21*EF!$H52*EF!$H70)*NtoN2O*kgtoGg,IF('Net zero activities &amp; levers'!$C$14="On",('Net zero Activity data'!AF21*EF!$H52*EF!$H70)*NtoN2O*kgtoGg,"ERROR"))</f>
        <v>1.426247839848128E-2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1.4711795979713135E-2</v>
      </c>
      <c r="P1115" s="93">
        <f>IF('Net zero activities &amp; levers'!$C$14="Off",('Activity data'!AI21*EF!$H52*EF!$H70)*NtoN2O*kgtoGg,IF('Net zero activities &amp; levers'!$C$14="On",('Net zero Activity data'!AI21*EF!$H52*EF!$H70)*NtoN2O*kgtoGg,"ERROR"))</f>
        <v>1.4861520550190495E-2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1.4574227968650315E-2</v>
      </c>
      <c r="T1115" s="93">
        <f>IF('Net zero activities &amp; levers'!$C$14="Off",('Activity data'!AM21*EF!$H52*EF!$H70)*NtoN2O*kgtoGg,IF('Net zero activities &amp; levers'!$C$14="On",('Net zero Activity data'!AM21*EF!$H52*EF!$H70)*NtoN2O*kgtoGg,"ERROR"))</f>
        <v>1.4936979338926817E-2</v>
      </c>
      <c r="U1115" s="93">
        <f>IF('Net zero activities &amp; levers'!$C$14="Off",('Activity data'!AN21*EF!$H52*EF!$H70)*NtoN2O*kgtoGg,IF('Net zero activities &amp; levers'!$C$14="On",('Net zero Activity data'!AN21*EF!$H52*EF!$H70)*NtoN2O*kgtoGg,"ERROR"))</f>
        <v>1.5193272079923716E-2</v>
      </c>
      <c r="V1115" s="93">
        <f>IF('Net zero activities &amp; levers'!$C$14="Off",('Activity data'!AO21*EF!$H52*EF!$H70)*NtoN2O*kgtoGg,IF('Net zero activities &amp; levers'!$C$14="On",('Net zero Activity data'!AO21*EF!$H52*EF!$H70)*NtoN2O*kgtoGg,"ERROR"))</f>
        <v>1.5423534747669736E-2</v>
      </c>
      <c r="W1115" s="93">
        <f>IF('Net zero activities &amp; levers'!$C$14="Off",('Activity data'!AP21*EF!$H52*EF!$H70)*NtoN2O*kgtoGg,IF('Net zero activities &amp; levers'!$C$14="On",('Net zero Activity data'!AP21*EF!$H52*EF!$H70)*NtoN2O*kgtoGg,"ERROR"))</f>
        <v>1.5676097555168314E-2</v>
      </c>
      <c r="X1115" s="93">
        <f>IF('Net zero activities &amp; levers'!$C$14="Off",('Activity data'!AQ21*EF!$H52*EF!$H70)*NtoN2O*kgtoGg,IF('Net zero activities &amp; levers'!$C$14="On",('Net zero Activity data'!AQ21*EF!$H52*EF!$H70)*NtoN2O*kgtoGg,"ERROR"))</f>
        <v>1.5960421041391372E-2</v>
      </c>
      <c r="Y1115" s="93">
        <f>IF('Net zero activities &amp; levers'!$C$14="Off",('Activity data'!AR21*EF!$H52*EF!$H70)*NtoN2O*kgtoGg,IF('Net zero activities &amp; levers'!$C$14="On",('Net zero Activity data'!AR21*EF!$H52*EF!$H70)*NtoN2O*kgtoGg,"ERROR"))</f>
        <v>1.6250427006047279E-2</v>
      </c>
      <c r="Z1115" s="93">
        <f>IF('Net zero activities &amp; levers'!$C$14="Off",('Activity data'!AS21*EF!$H52*EF!$H70)*NtoN2O*kgtoGg,IF('Net zero activities &amp; levers'!$C$14="On",('Net zero Activity data'!AS21*EF!$H52*EF!$H70)*NtoN2O*kgtoGg,"ERROR"))</f>
        <v>1.6567984472230592E-2</v>
      </c>
      <c r="AA1115" s="93">
        <f>IF('Net zero activities &amp; levers'!$C$14="Off",('Activity data'!AT21*EF!$H52*EF!$H70)*NtoN2O*kgtoGg,IF('Net zero activities &amp; levers'!$C$14="On",('Net zero Activity data'!AT21*EF!$H52*EF!$H70)*NtoN2O*kgtoGg,"ERROR"))</f>
        <v>1.6904819704658219E-2</v>
      </c>
      <c r="AB1115" s="93">
        <f>IF('Net zero activities &amp; levers'!$C$14="Off",('Activity data'!AU21*EF!$H52*EF!$H70)*NtoN2O*kgtoGg,IF('Net zero activities &amp; levers'!$C$14="On",('Net zero Activity data'!AU21*EF!$H52*EF!$H70)*NtoN2O*kgtoGg,"ERROR"))</f>
        <v>1.7256327875910096E-2</v>
      </c>
      <c r="AC1115" s="93">
        <f>IF('Net zero activities &amp; levers'!$C$14="Off",('Activity data'!AV21*EF!$H52*EF!$H70)*NtoN2O*kgtoGg,IF('Net zero activities &amp; levers'!$C$14="On",('Net zero Activity data'!AV21*EF!$H52*EF!$H70)*NtoN2O*kgtoGg,"ERROR"))</f>
        <v>1.7608053391600896E-2</v>
      </c>
      <c r="AD1115" s="93">
        <f>IF('Net zero activities &amp; levers'!$C$14="Off",('Activity data'!AW21*EF!$H52*EF!$H70)*NtoN2O*kgtoGg,IF('Net zero activities &amp; levers'!$C$14="On",('Net zero Activity data'!AW21*EF!$H52*EF!$H70)*NtoN2O*kgtoGg,"ERROR"))</f>
        <v>1.8009653471105492E-2</v>
      </c>
      <c r="AE1115" s="93">
        <f>IF('Net zero activities &amp; levers'!$C$14="Off",('Activity data'!AX21*EF!$H52*EF!$H70)*NtoN2O*kgtoGg,IF('Net zero activities &amp; levers'!$C$14="On",('Net zero Activity data'!AX21*EF!$H52*EF!$H70)*NtoN2O*kgtoGg,"ERROR"))</f>
        <v>1.8433351999230074E-2</v>
      </c>
      <c r="AF1115" s="93">
        <f>IF('Net zero activities &amp; levers'!$C$14="Off",('Activity data'!AY21*EF!$H52*EF!$H70)*NtoN2O*kgtoGg,IF('Net zero activities &amp; levers'!$C$14="On",('Net zero Activity data'!AY21*EF!$H52*EF!$H70)*NtoN2O*kgtoGg,"ERROR"))</f>
        <v>1.8879577674029695E-2</v>
      </c>
      <c r="AG1115" s="93">
        <f>IF('Net zero activities &amp; levers'!$C$14="Off",('Activity data'!AZ21*EF!$H52*EF!$H70)*NtoN2O*kgtoGg,IF('Net zero activities &amp; levers'!$C$14="On",('Net zero Activity data'!AZ21*EF!$H52*EF!$H70)*NtoN2O*kgtoGg,"ERROR"))</f>
        <v>1.9384700813910721E-2</v>
      </c>
      <c r="AH1115" s="93">
        <f>IF('Net zero activities &amp; levers'!$C$14="Off",('Activity data'!BA21*EF!$H52*EF!$H70)*NtoN2O*kgtoGg,IF('Net zero activities &amp; levers'!$C$14="On",('Net zero Activity data'!BA21*EF!$H52*EF!$H70)*NtoN2O*kgtoGg,"ERROR"))</f>
        <v>1.9867983976037024E-2</v>
      </c>
      <c r="AI1115" s="93">
        <f>IF('Net zero activities &amp; levers'!$C$14="Off",('Activity data'!BB21*EF!$H52*EF!$H70)*NtoN2O*kgtoGg,IF('Net zero activities &amp; levers'!$C$14="On",('Net zero Activity data'!BB21*EF!$H52*EF!$H70)*NtoN2O*kgtoGg,"ERROR"))</f>
        <v>2.0375913656579637E-2</v>
      </c>
      <c r="AJ1115" s="93">
        <f>IF('Net zero activities &amp; levers'!$C$14="Off",('Activity data'!BC21*EF!$H52*EF!$H70)*NtoN2O*kgtoGg,IF('Net zero activities &amp; levers'!$C$14="On",('Net zero Activity data'!BC21*EF!$H52*EF!$H70)*NtoN2O*kgtoGg,"ERROR"))</f>
        <v>2.0928290481437968E-2</v>
      </c>
      <c r="AK1115" s="93">
        <f>IF('Net zero activities &amp; levers'!$C$14="Off",('Activity data'!BD21*EF!$H52*EF!$H70)*NtoN2O*kgtoGg,IF('Net zero activities &amp; levers'!$C$14="On",('Net zero Activity data'!BD21*EF!$H52*EF!$H70)*NtoN2O*kgtoGg,"ERROR"))</f>
        <v>2.1454466839519307E-2</v>
      </c>
      <c r="AL1115" s="93">
        <f>IF('Net zero activities &amp; levers'!$C$14="Off",('Activity data'!BE21*EF!$H52*EF!$H70)*NtoN2O*kgtoGg,IF('Net zero activities &amp; levers'!$C$14="On",('Net zero Activity data'!BE21*EF!$H52*EF!$H70)*NtoN2O*kgtoGg,"ERROR"))</f>
        <v>2.1991590403037692E-2</v>
      </c>
      <c r="AM1115" s="93">
        <f>IF('Net zero activities &amp; levers'!$C$14="Off",('Activity data'!BF21*EF!$H52*EF!$H70)*NtoN2O*kgtoGg,IF('Net zero activities &amp; levers'!$C$14="On",('Net zero Activity data'!BF21*EF!$H52*EF!$H70)*NtoN2O*kgtoGg,"ERROR"))</f>
        <v>2.2533407669158349E-2</v>
      </c>
      <c r="AN1115" s="93">
        <f>IF('Net zero activities &amp; levers'!$C$14="Off",('Activity data'!BG21*EF!$H52*EF!$H70)*NtoN2O*kgtoGg,IF('Net zero activities &amp; levers'!$C$14="On",('Net zero Activity data'!BG21*EF!$H52*EF!$H70)*NtoN2O*kgtoGg,"ERROR"))</f>
        <v>2.3113408749133323E-2</v>
      </c>
      <c r="AO1115" s="93">
        <f>IF('Net zero activities &amp; levers'!$C$14="Off",('Activity data'!BH21*EF!$H52*EF!$H70)*NtoN2O*kgtoGg,IF('Net zero activities &amp; levers'!$C$14="On",('Net zero Activity data'!BH21*EF!$H52*EF!$H70)*NtoN2O*kgtoGg,"ERROR"))</f>
        <v>2.3666180496770405E-2</v>
      </c>
      <c r="AP1115" s="93">
        <f>IF('Net zero activities &amp; levers'!$C$14="Off",('Activity data'!BI21*EF!$H52*EF!$H70)*NtoN2O*kgtoGg,IF('Net zero activities &amp; levers'!$C$14="On",('Net zero Activity data'!BI21*EF!$H52*EF!$H70)*NtoN2O*kgtoGg,"ERROR"))</f>
        <v>2.4227233631220365E-2</v>
      </c>
      <c r="AQ1115" s="93">
        <f>IF('Net zero activities &amp; levers'!$C$14="Off",('Activity data'!BJ21*EF!$H52*EF!$H70)*NtoN2O*kgtoGg,IF('Net zero activities &amp; levers'!$C$14="On",('Net zero Activity data'!BJ21*EF!$H52*EF!$H70)*NtoN2O*kgtoGg,"ERROR"))</f>
        <v>2.4805510619978249E-2</v>
      </c>
      <c r="AR1115" s="93">
        <f>IF('Net zero activities &amp; levers'!$C$14="Off",('Activity data'!BK21*EF!$H52*EF!$H70)*NtoN2O*kgtoGg,IF('Net zero activities &amp; levers'!$C$14="On",('Net zero Activity data'!BK21*EF!$H52*EF!$H70)*NtoN2O*kgtoGg,"ERROR"))</f>
        <v>2.5403733400418606E-2</v>
      </c>
      <c r="AS1115" s="93">
        <f>IF('Net zero activities &amp; levers'!$C$14="Off",('Activity data'!BL21*EF!$H52*EF!$H70)*NtoN2O*kgtoGg,IF('Net zero activities &amp; levers'!$C$14="On",('Net zero Activity data'!BL21*EF!$H52*EF!$H70)*NtoN2O*kgtoGg,"ERROR"))</f>
        <v>2.6005753178240911E-2</v>
      </c>
      <c r="AT1115" s="93">
        <f>IF('Net zero activities &amp; levers'!$C$14="Off",('Activity data'!BM21*EF!$H52*EF!$H70)*NtoN2O*kgtoGg,IF('Net zero activities &amp; levers'!$C$14="On",('Net zero Activity data'!BM21*EF!$H52*EF!$H70)*NtoN2O*kgtoGg,"ERROR"))</f>
        <v>2.616496629266998E-2</v>
      </c>
      <c r="AU1115" s="93">
        <f>IF('Net zero activities &amp; levers'!$C$14="Off",('Activity data'!BN21*EF!$H52*EF!$H70)*NtoN2O*kgtoGg,IF('Net zero activities &amp; levers'!$C$14="On",('Net zero Activity data'!BN21*EF!$H52*EF!$H70)*NtoN2O*kgtoGg,"ERROR"))</f>
        <v>2.6232789203443716E-2</v>
      </c>
      <c r="AV1115" s="93">
        <f>IF('Net zero activities &amp; levers'!$C$14="Off",('Activity data'!BO21*EF!$H52*EF!$H70)*NtoN2O*kgtoGg,IF('Net zero activities &amp; levers'!$C$14="On",('Net zero Activity data'!BO21*EF!$H52*EF!$H70)*NtoN2O*kgtoGg,"ERROR"))</f>
        <v>2.6294178857071242E-2</v>
      </c>
      <c r="AW1115" s="93">
        <f>IF('Net zero activities &amp; levers'!$C$14="Off",('Activity data'!BP21*EF!$H52*EF!$H70)*NtoN2O*kgtoGg,IF('Net zero activities &amp; levers'!$C$14="On",('Net zero Activity data'!BP21*EF!$H52*EF!$H70)*NtoN2O*kgtoGg,"ERROR"))</f>
        <v>2.6314114866294425E-2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7.0904798648479081E-2</v>
      </c>
      <c r="L1116" s="93">
        <f>IF('Net zero activities &amp; levers'!$C$14="Off",('Activity data'!AE22*EF!$H53*EF!$H71)*NtoN2O*kgtoGg,IF('Net zero activities &amp; levers'!$C$14="On",('Net zero Activity data'!AE22*EF!$H53*EF!$H71)*NtoN2O*kgtoGg,"ERROR"))</f>
        <v>7.183848811386527E-2</v>
      </c>
      <c r="M1116" s="93">
        <f>IF('Net zero activities &amp; levers'!$C$14="Off",('Activity data'!AF22*EF!$H53*EF!$H71)*NtoN2O*kgtoGg,IF('Net zero activities &amp; levers'!$C$14="On",('Net zero Activity data'!AF22*EF!$H53*EF!$H71)*NtoN2O*kgtoGg,"ERROR"))</f>
        <v>7.3338261222908901E-2</v>
      </c>
      <c r="N1116" s="93">
        <f>IF('Net zero activities &amp; levers'!$C$14="Off",('Activity data'!AG22*EF!$H53*EF!$H71)*NtoN2O*kgtoGg,IF('Net zero activities &amp; levers'!$C$14="On",('Net zero Activity data'!AG22*EF!$H53*EF!$H71)*NtoN2O*kgtoGg,"ERROR"))</f>
        <v>7.3768889900085594E-2</v>
      </c>
      <c r="O1116" s="93">
        <f>IF('Net zero activities &amp; levers'!$C$14="Off",('Activity data'!AH22*EF!$H53*EF!$H71)*NtoN2O*kgtoGg,IF('Net zero activities &amp; levers'!$C$14="On",('Net zero Activity data'!AH22*EF!$H53*EF!$H71)*NtoN2O*kgtoGg,"ERROR"))</f>
        <v>7.3504831661853245E-2</v>
      </c>
      <c r="P1116" s="93">
        <f>IF('Net zero activities &amp; levers'!$C$14="Off",('Activity data'!AI22*EF!$H53*EF!$H71)*NtoN2O*kgtoGg,IF('Net zero activities &amp; levers'!$C$14="On",('Net zero Activity data'!AI22*EF!$H53*EF!$H71)*NtoN2O*kgtoGg,"ERROR"))</f>
        <v>7.2548895925592466E-2</v>
      </c>
      <c r="Q1116" s="93">
        <f>IF('Net zero activities &amp; levers'!$C$14="Off",('Activity data'!AJ22*EF!$H53*EF!$H71)*NtoN2O*kgtoGg,IF('Net zero activities &amp; levers'!$C$14="On",('Net zero Activity data'!AJ22*EF!$H53*EF!$H71)*NtoN2O*kgtoGg,"ERROR"))</f>
        <v>7.2146468817327503E-2</v>
      </c>
      <c r="R1116" s="93">
        <f>IF('Net zero activities &amp; levers'!$C$14="Off",('Activity data'!AK22*EF!$H53*EF!$H71)*NtoN2O*kgtoGg,IF('Net zero activities &amp; levers'!$C$14="On",('Net zero Activity data'!AK22*EF!$H53*EF!$H71)*NtoN2O*kgtoGg,"ERROR"))</f>
        <v>7.1835339545248789E-2</v>
      </c>
      <c r="S1116" s="93">
        <f>IF('Net zero activities &amp; levers'!$C$14="Off",('Activity data'!AL22*EF!$H53*EF!$H71)*NtoN2O*kgtoGg,IF('Net zero activities &amp; levers'!$C$14="On",('Net zero Activity data'!AL22*EF!$H53*EF!$H71)*NtoN2O*kgtoGg,"ERROR"))</f>
        <v>6.0553456843002784E-2</v>
      </c>
      <c r="T1116" s="93">
        <f>IF('Net zero activities &amp; levers'!$C$14="Off",('Activity data'!AM22*EF!$H53*EF!$H71)*NtoN2O*kgtoGg,IF('Net zero activities &amp; levers'!$C$14="On",('Net zero Activity data'!AM22*EF!$H53*EF!$H71)*NtoN2O*kgtoGg,"ERROR"))</f>
        <v>6.2951682414288154E-2</v>
      </c>
      <c r="U1116" s="93">
        <f>IF('Net zero activities &amp; levers'!$C$14="Off",('Activity data'!AN22*EF!$H53*EF!$H71)*NtoN2O*kgtoGg,IF('Net zero activities &amp; levers'!$C$14="On",('Net zero Activity data'!AN22*EF!$H53*EF!$H71)*NtoN2O*kgtoGg,"ERROR"))</f>
        <v>6.3997917582676492E-2</v>
      </c>
      <c r="V1116" s="93">
        <f>IF('Net zero activities &amp; levers'!$C$14="Off",('Activity data'!AO22*EF!$H53*EF!$H71)*NtoN2O*kgtoGg,IF('Net zero activities &amp; levers'!$C$14="On",('Net zero Activity data'!AO22*EF!$H53*EF!$H71)*NtoN2O*kgtoGg,"ERROR"))</f>
        <v>6.4704814489684223E-2</v>
      </c>
      <c r="W1116" s="93">
        <f>IF('Net zero activities &amp; levers'!$C$14="Off",('Activity data'!AP22*EF!$H53*EF!$H71)*NtoN2O*kgtoGg,IF('Net zero activities &amp; levers'!$C$14="On",('Net zero Activity data'!AP22*EF!$H53*EF!$H71)*NtoN2O*kgtoGg,"ERROR"))</f>
        <v>6.5662173338773125E-2</v>
      </c>
      <c r="X1116" s="93">
        <f>IF('Net zero activities &amp; levers'!$C$14="Off",('Activity data'!AQ22*EF!$H53*EF!$H71)*NtoN2O*kgtoGg,IF('Net zero activities &amp; levers'!$C$14="On",('Net zero Activity data'!AQ22*EF!$H53*EF!$H71)*NtoN2O*kgtoGg,"ERROR"))</f>
        <v>6.6975912481598718E-2</v>
      </c>
      <c r="Y1116" s="93">
        <f>IF('Net zero activities &amp; levers'!$C$14="Off",('Activity data'!AR22*EF!$H53*EF!$H71)*NtoN2O*kgtoGg,IF('Net zero activities &amp; levers'!$C$14="On",('Net zero Activity data'!AR22*EF!$H53*EF!$H71)*NtoN2O*kgtoGg,"ERROR"))</f>
        <v>6.8549182364722974E-2</v>
      </c>
      <c r="Z1116" s="93">
        <f>IF('Net zero activities &amp; levers'!$C$14="Off",('Activity data'!AS22*EF!$H53*EF!$H71)*NtoN2O*kgtoGg,IF('Net zero activities &amp; levers'!$C$14="On",('Net zero Activity data'!AS22*EF!$H53*EF!$H71)*NtoN2O*kgtoGg,"ERROR"))</f>
        <v>7.0417754733656912E-2</v>
      </c>
      <c r="AA1116" s="93">
        <f>IF('Net zero activities &amp; levers'!$C$14="Off",('Activity data'!AT22*EF!$H53*EF!$H71)*NtoN2O*kgtoGg,IF('Net zero activities &amp; levers'!$C$14="On",('Net zero Activity data'!AT22*EF!$H53*EF!$H71)*NtoN2O*kgtoGg,"ERROR"))</f>
        <v>7.2478338426399641E-2</v>
      </c>
      <c r="AB1116" s="93">
        <f>IF('Net zero activities &amp; levers'!$C$14="Off",('Activity data'!AU22*EF!$H53*EF!$H71)*NtoN2O*kgtoGg,IF('Net zero activities &amp; levers'!$C$14="On",('Net zero Activity data'!AU22*EF!$H53*EF!$H71)*NtoN2O*kgtoGg,"ERROR"))</f>
        <v>7.4673412327240563E-2</v>
      </c>
      <c r="AC1116" s="93">
        <f>IF('Net zero activities &amp; levers'!$C$14="Off",('Activity data'!AV22*EF!$H53*EF!$H71)*NtoN2O*kgtoGg,IF('Net zero activities &amp; levers'!$C$14="On",('Net zero Activity data'!AV22*EF!$H53*EF!$H71)*NtoN2O*kgtoGg,"ERROR"))</f>
        <v>7.6834320668736911E-2</v>
      </c>
      <c r="AD1116" s="93">
        <f>IF('Net zero activities &amp; levers'!$C$14="Off",('Activity data'!AW22*EF!$H53*EF!$H71)*NtoN2O*kgtoGg,IF('Net zero activities &amp; levers'!$C$14="On",('Net zero Activity data'!AW22*EF!$H53*EF!$H71)*NtoN2O*kgtoGg,"ERROR"))</f>
        <v>7.9703008773151771E-2</v>
      </c>
      <c r="AE1116" s="93">
        <f>IF('Net zero activities &amp; levers'!$C$14="Off",('Activity data'!AX22*EF!$H53*EF!$H71)*NtoN2O*kgtoGg,IF('Net zero activities &amp; levers'!$C$14="On",('Net zero Activity data'!AX22*EF!$H53*EF!$H71)*NtoN2O*kgtoGg,"ERROR"))</f>
        <v>8.2779319627968612E-2</v>
      </c>
      <c r="AF1116" s="93">
        <f>IF('Net zero activities &amp; levers'!$C$14="Off",('Activity data'!AY22*EF!$H53*EF!$H71)*NtoN2O*kgtoGg,IF('Net zero activities &amp; levers'!$C$14="On",('Net zero Activity data'!AY22*EF!$H53*EF!$H71)*NtoN2O*kgtoGg,"ERROR"))</f>
        <v>8.6064114013043286E-2</v>
      </c>
      <c r="AG1116" s="93">
        <f>IF('Net zero activities &amp; levers'!$C$14="Off",('Activity data'!AZ22*EF!$H53*EF!$H71)*NtoN2O*kgtoGg,IF('Net zero activities &amp; levers'!$C$14="On",('Net zero Activity data'!AZ22*EF!$H53*EF!$H71)*NtoN2O*kgtoGg,"ERROR"))</f>
        <v>8.9959045978416391E-2</v>
      </c>
      <c r="AH1116" s="93">
        <f>IF('Net zero activities &amp; levers'!$C$14="Off",('Activity data'!BA22*EF!$H53*EF!$H71)*NtoN2O*kgtoGg,IF('Net zero activities &amp; levers'!$C$14="On",('Net zero Activity data'!BA22*EF!$H53*EF!$H71)*NtoN2O*kgtoGg,"ERROR"))</f>
        <v>9.3558178174586948E-2</v>
      </c>
      <c r="AI1116" s="93">
        <f>IF('Net zero activities &amp; levers'!$C$14="Off",('Activity data'!BB22*EF!$H53*EF!$H71)*NtoN2O*kgtoGg,IF('Net zero activities &amp; levers'!$C$14="On",('Net zero Activity data'!BB22*EF!$H53*EF!$H71)*NtoN2O*kgtoGg,"ERROR"))</f>
        <v>9.7543107853545877E-2</v>
      </c>
      <c r="AJ1116" s="93">
        <f>IF('Net zero activities &amp; levers'!$C$14="Off",('Activity data'!BC22*EF!$H53*EF!$H71)*NtoN2O*kgtoGg,IF('Net zero activities &amp; levers'!$C$14="On",('Net zero Activity data'!BC22*EF!$H53*EF!$H71)*NtoN2O*kgtoGg,"ERROR"))</f>
        <v>0.10196318119330461</v>
      </c>
      <c r="AK1116" s="93">
        <f>IF('Net zero activities &amp; levers'!$C$14="Off",('Activity data'!BD22*EF!$H53*EF!$H71)*NtoN2O*kgtoGg,IF('Net zero activities &amp; levers'!$C$14="On",('Net zero Activity data'!BD22*EF!$H53*EF!$H71)*NtoN2O*kgtoGg,"ERROR"))</f>
        <v>0.10604329454240757</v>
      </c>
      <c r="AL1116" s="93">
        <f>IF('Net zero activities &amp; levers'!$C$14="Off",('Activity data'!BE22*EF!$H53*EF!$H71)*NtoN2O*kgtoGg,IF('Net zero activities &amp; levers'!$C$14="On",('Net zero Activity data'!BE22*EF!$H53*EF!$H71)*NtoN2O*kgtoGg,"ERROR"))</f>
        <v>0.11019139299341679</v>
      </c>
      <c r="AM1116" s="93">
        <f>IF('Net zero activities &amp; levers'!$C$14="Off",('Activity data'!BF22*EF!$H53*EF!$H71)*NtoN2O*kgtoGg,IF('Net zero activities &amp; levers'!$C$14="On",('Net zero Activity data'!BF22*EF!$H53*EF!$H71)*NtoN2O*kgtoGg,"ERROR"))</f>
        <v>0.11433963603604952</v>
      </c>
      <c r="AN1116" s="93">
        <f>IF('Net zero activities &amp; levers'!$C$14="Off",('Activity data'!BG22*EF!$H53*EF!$H71)*NtoN2O*kgtoGg,IF('Net zero activities &amp; levers'!$C$14="On",('Net zero Activity data'!BG22*EF!$H53*EF!$H71)*NtoN2O*kgtoGg,"ERROR"))</f>
        <v>0.11899637656643992</v>
      </c>
      <c r="AO1116" s="93">
        <f>IF('Net zero activities &amp; levers'!$C$14="Off",('Activity data'!BH22*EF!$H53*EF!$H71)*NtoN2O*kgtoGg,IF('Net zero activities &amp; levers'!$C$14="On",('Net zero Activity data'!BH22*EF!$H53*EF!$H71)*NtoN2O*kgtoGg,"ERROR"))</f>
        <v>0.12331177095877871</v>
      </c>
      <c r="AP1116" s="93">
        <f>IF('Net zero activities &amp; levers'!$C$14="Off",('Activity data'!BI22*EF!$H53*EF!$H71)*NtoN2O*kgtoGg,IF('Net zero activities &amp; levers'!$C$14="On",('Net zero Activity data'!BI22*EF!$H53*EF!$H71)*NtoN2O*kgtoGg,"ERROR"))</f>
        <v>0.12766661279812638</v>
      </c>
      <c r="AQ1116" s="93">
        <f>IF('Net zero activities &amp; levers'!$C$14="Off",('Activity data'!BJ22*EF!$H53*EF!$H71)*NtoN2O*kgtoGg,IF('Net zero activities &amp; levers'!$C$14="On",('Net zero Activity data'!BJ22*EF!$H53*EF!$H71)*NtoN2O*kgtoGg,"ERROR"))</f>
        <v>0.13215440513890955</v>
      </c>
      <c r="AR1116" s="93">
        <f>IF('Net zero activities &amp; levers'!$C$14="Off",('Activity data'!BK22*EF!$H53*EF!$H71)*NtoN2O*kgtoGg,IF('Net zero activities &amp; levers'!$C$14="On",('Net zero Activity data'!BK22*EF!$H53*EF!$H71)*NtoN2O*kgtoGg,"ERROR"))</f>
        <v>0.13680171193519958</v>
      </c>
      <c r="AS1116" s="93">
        <f>IF('Net zero activities &amp; levers'!$C$14="Off",('Activity data'!BL22*EF!$H53*EF!$H71)*NtoN2O*kgtoGg,IF('Net zero activities &amp; levers'!$C$14="On",('Net zero Activity data'!BL22*EF!$H53*EF!$H71)*NtoN2O*kgtoGg,"ERROR"))</f>
        <v>0.1415894383303804</v>
      </c>
      <c r="AT1116" s="93">
        <f>IF('Net zero activities &amp; levers'!$C$14="Off",('Activity data'!BM22*EF!$H53*EF!$H71)*NtoN2O*kgtoGg,IF('Net zero activities &amp; levers'!$C$14="On",('Net zero Activity data'!BM22*EF!$H53*EF!$H71)*NtoN2O*kgtoGg,"ERROR"))</f>
        <v>0.1417639901909151</v>
      </c>
      <c r="AU1116" s="93">
        <f>IF('Net zero activities &amp; levers'!$C$14="Off",('Activity data'!BN22*EF!$H53*EF!$H71)*NtoN2O*kgtoGg,IF('Net zero activities &amp; levers'!$C$14="On",('Net zero Activity data'!BN22*EF!$H53*EF!$H71)*NtoN2O*kgtoGg,"ERROR"))</f>
        <v>0.14100314357705207</v>
      </c>
      <c r="AV1116" s="93">
        <f>IF('Net zero activities &amp; levers'!$C$14="Off",('Activity data'!BO22*EF!$H53*EF!$H71)*NtoN2O*kgtoGg,IF('Net zero activities &amp; levers'!$C$14="On",('Net zero Activity data'!BO22*EF!$H53*EF!$H71)*NtoN2O*kgtoGg,"ERROR"))</f>
        <v>0.14018796555590538</v>
      </c>
      <c r="AW1116" s="93">
        <f>IF('Net zero activities &amp; levers'!$C$14="Off",('Activity data'!BP22*EF!$H53*EF!$H71)*NtoN2O*kgtoGg,IF('Net zero activities &amp; levers'!$C$14="On",('Net zero Activity data'!BP22*EF!$H53*EF!$H71)*NtoN2O*kgtoGg,"ERROR"))</f>
        <v>0.13896364939670722</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6.6042852152238094</v>
      </c>
      <c r="U1117" s="22">
        <f t="shared" si="375"/>
        <v>6.6025684169352203</v>
      </c>
      <c r="V1117" s="22">
        <f t="shared" si="375"/>
        <v>6.6014868305049577</v>
      </c>
      <c r="W1117" s="22">
        <f t="shared" si="375"/>
        <v>6.6005681257994508</v>
      </c>
      <c r="X1117" s="22">
        <f t="shared" si="375"/>
        <v>6.5995424038936434</v>
      </c>
      <c r="Y1117" s="22">
        <f t="shared" si="375"/>
        <v>6.5983631780454619</v>
      </c>
      <c r="Z1117" s="22">
        <f t="shared" si="375"/>
        <v>6.5971241712512239</v>
      </c>
      <c r="AA1117" s="22">
        <f t="shared" si="375"/>
        <v>6.5957642528021454</v>
      </c>
      <c r="AB1117" s="22">
        <f t="shared" si="375"/>
        <v>6.594332298362966</v>
      </c>
      <c r="AC1117" s="22">
        <f t="shared" si="375"/>
        <v>6.5928557661165899</v>
      </c>
      <c r="AD1117" s="22">
        <f t="shared" si="375"/>
        <v>6.5914087042240421</v>
      </c>
      <c r="AE1117" s="22">
        <f t="shared" si="375"/>
        <v>6.5897121694283252</v>
      </c>
      <c r="AF1117" s="22">
        <f t="shared" si="375"/>
        <v>6.5879502534324397</v>
      </c>
      <c r="AG1117" s="22">
        <f t="shared" si="375"/>
        <v>6.5861262120280504</v>
      </c>
      <c r="AH1117" s="22">
        <f t="shared" si="375"/>
        <v>6.5840825367148605</v>
      </c>
      <c r="AI1117" s="22">
        <f t="shared" si="375"/>
        <v>6.5821887148453193</v>
      </c>
      <c r="AJ1117" s="22">
        <f t="shared" si="375"/>
        <v>6.5802043215920403</v>
      </c>
      <c r="AK1117" s="22">
        <f t="shared" si="375"/>
        <v>6.5780869550268894</v>
      </c>
      <c r="AL1117" s="22">
        <f t="shared" si="375"/>
        <v>6.5761330442639245</v>
      </c>
      <c r="AM1117" s="22">
        <f t="shared" si="375"/>
        <v>6.5741856191244104</v>
      </c>
      <c r="AN1117" s="22">
        <f t="shared" si="375"/>
        <v>6.5722693960157645</v>
      </c>
      <c r="AO1117" s="22">
        <f t="shared" si="375"/>
        <v>6.5702305130032013</v>
      </c>
      <c r="AP1117" s="22">
        <f t="shared" si="375"/>
        <v>6.5683441997115697</v>
      </c>
      <c r="AQ1117" s="22">
        <f t="shared" si="375"/>
        <v>6.5664742649301147</v>
      </c>
      <c r="AR1117" s="22">
        <f t="shared" si="375"/>
        <v>6.5645895538166226</v>
      </c>
      <c r="AS1117" s="22">
        <f t="shared" si="375"/>
        <v>6.5626829690139603</v>
      </c>
      <c r="AT1117" s="22">
        <f t="shared" si="375"/>
        <v>6.5607856000431974</v>
      </c>
      <c r="AU1117" s="22">
        <f t="shared" si="375"/>
        <v>6.56037729248128</v>
      </c>
      <c r="AV1117" s="22">
        <f t="shared" si="375"/>
        <v>6.5602713275569711</v>
      </c>
      <c r="AW1117" s="22">
        <f t="shared" si="375"/>
        <v>6.5601871872641286</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4.3588282420477152E-2</v>
      </c>
      <c r="U1118" s="94">
        <f>IF('Net zero activities &amp; levers'!$C$14="Off",'Activity data'!AN48*ttokg*ONEF*NtoN2O*kgtoGg,IF('Net zero activities &amp; levers'!$C$14="On",'Net zero Activity data'!AN48*ttokg*ONEF*NtoN2O*kgtoGg,"ERROR"))</f>
        <v>4.3576951551772471E-2</v>
      </c>
      <c r="V1118" s="94">
        <f>IF('Net zero activities &amp; levers'!$C$14="Off",'Activity data'!AO48*ttokg*ONEF*NtoN2O*kgtoGg,IF('Net zero activities &amp; levers'!$C$14="On",'Net zero Activity data'!AO48*ttokg*ONEF*NtoN2O*kgtoGg,"ERROR"))</f>
        <v>4.3569813081332731E-2</v>
      </c>
      <c r="W1118" s="94">
        <f>IF('Net zero activities &amp; levers'!$C$14="Off",'Activity data'!AP48*ttokg*ONEF*NtoN2O*kgtoGg,IF('Net zero activities &amp; levers'!$C$14="On",'Net zero Activity data'!AP48*ttokg*ONEF*NtoN2O*kgtoGg,"ERROR"))</f>
        <v>4.3563749630276392E-2</v>
      </c>
      <c r="X1118" s="94">
        <f>IF('Net zero activities &amp; levers'!$C$14="Off",'Activity data'!AQ48*ttokg*ONEF*NtoN2O*kgtoGg,IF('Net zero activities &amp; levers'!$C$14="On",'Net zero Activity data'!AQ48*ttokg*ONEF*NtoN2O*kgtoGg,"ERROR"))</f>
        <v>4.3556979865698058E-2</v>
      </c>
      <c r="Y1118" s="94">
        <f>IF('Net zero activities &amp; levers'!$C$14="Off",'Activity data'!AR48*ttokg*ONEF*NtoN2O*kgtoGg,IF('Net zero activities &amp; levers'!$C$14="On",'Net zero Activity data'!AR48*ttokg*ONEF*NtoN2O*kgtoGg,"ERROR"))</f>
        <v>4.3549196975100048E-2</v>
      </c>
      <c r="Z1118" s="94">
        <f>IF('Net zero activities &amp; levers'!$C$14="Off",'Activity data'!AS48*ttokg*ONEF*NtoN2O*kgtoGg,IF('Net zero activities &amp; levers'!$C$14="On",'Net zero Activity data'!AS48*ttokg*ONEF*NtoN2O*kgtoGg,"ERROR"))</f>
        <v>4.3541019530258088E-2</v>
      </c>
      <c r="AA1118" s="94">
        <f>IF('Net zero activities &amp; levers'!$C$14="Off",'Activity data'!AT48*ttokg*ONEF*NtoN2O*kgtoGg,IF('Net zero activities &amp; levers'!$C$14="On",'Net zero Activity data'!AT48*ttokg*ONEF*NtoN2O*kgtoGg,"ERROR"))</f>
        <v>4.3532044068494168E-2</v>
      </c>
      <c r="AB1118" s="94">
        <f>IF('Net zero activities &amp; levers'!$C$14="Off",'Activity data'!AU48*ttokg*ONEF*NtoN2O*kgtoGg,IF('Net zero activities &amp; levers'!$C$14="On",'Net zero Activity data'!AU48*ttokg*ONEF*NtoN2O*kgtoGg,"ERROR"))</f>
        <v>4.35225931691956E-2</v>
      </c>
      <c r="AC1118" s="94">
        <f>IF('Net zero activities &amp; levers'!$C$14="Off",'Activity data'!AV48*ttokg*ONEF*NtoN2O*kgtoGg,IF('Net zero activities &amp; levers'!$C$14="On",'Net zero Activity data'!AV48*ttokg*ONEF*NtoN2O*kgtoGg,"ERROR"))</f>
        <v>4.3512848056369506E-2</v>
      </c>
      <c r="AD1118" s="94">
        <f>IF('Net zero activities &amp; levers'!$C$14="Off",'Activity data'!AW48*ttokg*ONEF*NtoN2O*kgtoGg,IF('Net zero activities &amp; levers'!$C$14="On",'Net zero Activity data'!AW48*ttokg*ONEF*NtoN2O*kgtoGg,"ERROR"))</f>
        <v>4.3503297447878682E-2</v>
      </c>
      <c r="AE1118" s="94">
        <f>IF('Net zero activities &amp; levers'!$C$14="Off",'Activity data'!AX48*ttokg*ONEF*NtoN2O*kgtoGg,IF('Net zero activities &amp; levers'!$C$14="On",'Net zero Activity data'!AX48*ttokg*ONEF*NtoN2O*kgtoGg,"ERROR"))</f>
        <v>4.3492100318226957E-2</v>
      </c>
      <c r="AF1118" s="94">
        <f>IF('Net zero activities &amp; levers'!$C$14="Off",'Activity data'!AY48*ttokg*ONEF*NtoN2O*kgtoGg,IF('Net zero activities &amp; levers'!$C$14="On",'Net zero Activity data'!AY48*ttokg*ONEF*NtoN2O*kgtoGg,"ERROR"))</f>
        <v>4.3480471672654106E-2</v>
      </c>
      <c r="AG1118" s="94">
        <f>IF('Net zero activities &amp; levers'!$C$14="Off",'Activity data'!AZ48*ttokg*ONEF*NtoN2O*kgtoGg,IF('Net zero activities &amp; levers'!$C$14="On",'Net zero Activity data'!AZ48*ttokg*ONEF*NtoN2O*kgtoGg,"ERROR"))</f>
        <v>4.3468432999385138E-2</v>
      </c>
      <c r="AH1118" s="94">
        <f>IF('Net zero activities &amp; levers'!$C$14="Off",'Activity data'!BA48*ttokg*ONEF*NtoN2O*kgtoGg,IF('Net zero activities &amp; levers'!$C$14="On",'Net zero Activity data'!BA48*ttokg*ONEF*NtoN2O*kgtoGg,"ERROR"))</f>
        <v>4.3454944742318098E-2</v>
      </c>
      <c r="AI1118" s="94">
        <f>IF('Net zero activities &amp; levers'!$C$14="Off",'Activity data'!BB48*ttokg*ONEF*NtoN2O*kgtoGg,IF('Net zero activities &amp; levers'!$C$14="On",'Net zero Activity data'!BB48*ttokg*ONEF*NtoN2O*kgtoGg,"ERROR"))</f>
        <v>4.3442445517979107E-2</v>
      </c>
      <c r="AJ1118" s="94">
        <f>IF('Net zero activities &amp; levers'!$C$14="Off",'Activity data'!BC48*ttokg*ONEF*NtoN2O*kgtoGg,IF('Net zero activities &amp; levers'!$C$14="On",'Net zero Activity data'!BC48*ttokg*ONEF*NtoN2O*kgtoGg,"ERROR"))</f>
        <v>4.3429348522507467E-2</v>
      </c>
      <c r="AK1118" s="94">
        <f>IF('Net zero activities &amp; levers'!$C$14="Off",'Activity data'!BD48*ttokg*ONEF*NtoN2O*kgtoGg,IF('Net zero activities &amp; levers'!$C$14="On",'Net zero Activity data'!BD48*ttokg*ONEF*NtoN2O*kgtoGg,"ERROR"))</f>
        <v>4.3415373903177484E-2</v>
      </c>
      <c r="AL1118" s="94">
        <f>IF('Net zero activities &amp; levers'!$C$14="Off",'Activity data'!BE48*ttokg*ONEF*NtoN2O*kgtoGg,IF('Net zero activities &amp; levers'!$C$14="On",'Net zero Activity data'!BE48*ttokg*ONEF*NtoN2O*kgtoGg,"ERROR"))</f>
        <v>4.3402478092141906E-2</v>
      </c>
      <c r="AM1118" s="94">
        <f>IF('Net zero activities &amp; levers'!$C$14="Off",'Activity data'!BF48*ttokg*ONEF*NtoN2O*kgtoGg,IF('Net zero activities &amp; levers'!$C$14="On",'Net zero Activity data'!BF48*ttokg*ONEF*NtoN2O*kgtoGg,"ERROR"))</f>
        <v>4.3389625086221108E-2</v>
      </c>
      <c r="AN1118" s="94">
        <f>IF('Net zero activities &amp; levers'!$C$14="Off",'Activity data'!BG48*ttokg*ONEF*NtoN2O*kgtoGg,IF('Net zero activities &amp; levers'!$C$14="On",'Net zero Activity data'!BG48*ttokg*ONEF*NtoN2O*kgtoGg,"ERROR"))</f>
        <v>4.3376978013704055E-2</v>
      </c>
      <c r="AO1118" s="94">
        <f>IF('Net zero activities &amp; levers'!$C$14="Off",'Activity data'!BH48*ttokg*ONEF*NtoN2O*kgtoGg,IF('Net zero activities &amp; levers'!$C$14="On",'Net zero Activity data'!BH48*ttokg*ONEF*NtoN2O*kgtoGg,"ERROR"))</f>
        <v>4.3363521385821134E-2</v>
      </c>
      <c r="AP1118" s="94">
        <f>IF('Net zero activities &amp; levers'!$C$14="Off",'Activity data'!BI48*ttokg*ONEF*NtoN2O*kgtoGg,IF('Net zero activities &amp; levers'!$C$14="On",'Net zero Activity data'!BI48*ttokg*ONEF*NtoN2O*kgtoGg,"ERROR"))</f>
        <v>4.3351071718096365E-2</v>
      </c>
      <c r="AQ1118" s="94">
        <f>IF('Net zero activities &amp; levers'!$C$14="Off",'Activity data'!BJ48*ttokg*ONEF*NtoN2O*kgtoGg,IF('Net zero activities &amp; levers'!$C$14="On",'Net zero Activity data'!BJ48*ttokg*ONEF*NtoN2O*kgtoGg,"ERROR"))</f>
        <v>4.333873014853877E-2</v>
      </c>
      <c r="AR1118" s="94">
        <f>IF('Net zero activities &amp; levers'!$C$14="Off",'Activity data'!BK48*ttokg*ONEF*NtoN2O*kgtoGg,IF('Net zero activities &amp; levers'!$C$14="On",'Net zero Activity data'!BK48*ttokg*ONEF*NtoN2O*kgtoGg,"ERROR"))</f>
        <v>4.3326291055189731E-2</v>
      </c>
      <c r="AS1118" s="94">
        <f>IF('Net zero activities &amp; levers'!$C$14="Off",'Activity data'!BL48*ttokg*ONEF*NtoN2O*kgtoGg,IF('Net zero activities &amp; levers'!$C$14="On",'Net zero Activity data'!BL48*ttokg*ONEF*NtoN2O*kgtoGg,"ERROR"))</f>
        <v>4.3313707595492149E-2</v>
      </c>
      <c r="AT1118" s="94">
        <f>IF('Net zero activities &amp; levers'!$C$14="Off",'Activity data'!BM48*ttokg*ONEF*NtoN2O*kgtoGg,IF('Net zero activities &amp; levers'!$C$14="On",'Net zero Activity data'!BM48*ttokg*ONEF*NtoN2O*kgtoGg,"ERROR"))</f>
        <v>4.3301184960285115E-2</v>
      </c>
      <c r="AU1118" s="94">
        <f>IF('Net zero activities &amp; levers'!$C$14="Off",'Activity data'!BN48*ttokg*ONEF*NtoN2O*kgtoGg,IF('Net zero activities &amp; levers'!$C$14="On",'Net zero Activity data'!BN48*ttokg*ONEF*NtoN2O*kgtoGg,"ERROR"))</f>
        <v>4.3298490130376448E-2</v>
      </c>
      <c r="AV1118" s="94">
        <f>IF('Net zero activities &amp; levers'!$C$14="Off",'Activity data'!BO48*ttokg*ONEF*NtoN2O*kgtoGg,IF('Net zero activities &amp; levers'!$C$14="On",'Net zero Activity data'!BO48*ttokg*ONEF*NtoN2O*kgtoGg,"ERROR"))</f>
        <v>4.3297790761876023E-2</v>
      </c>
      <c r="AW1118" s="94">
        <f>IF('Net zero activities &amp; levers'!$C$14="Off",'Activity data'!BP48*ttokg*ONEF*NtoN2O*kgtoGg,IF('Net zero activities &amp; levers'!$C$14="On",'Net zero Activity data'!BP48*ttokg*ONEF*NtoN2O*kgtoGg,"ERROR"))</f>
        <v>4.3297235435943257E-2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2.9657034583387558</v>
      </c>
      <c r="U1119" s="22">
        <f t="shared" si="376"/>
        <v>2.9785203657401711</v>
      </c>
      <c r="V1119" s="22">
        <f t="shared" si="376"/>
        <v>2.9865950435957203</v>
      </c>
      <c r="W1119" s="22">
        <f t="shared" si="376"/>
        <v>2.9934537137248642</v>
      </c>
      <c r="X1119" s="22">
        <f t="shared" si="376"/>
        <v>3.0011113300993242</v>
      </c>
      <c r="Y1119" s="22">
        <f t="shared" si="376"/>
        <v>3.0099149435476535</v>
      </c>
      <c r="Z1119" s="22">
        <f t="shared" si="376"/>
        <v>3.0191648568642107</v>
      </c>
      <c r="AA1119" s="22">
        <f t="shared" si="376"/>
        <v>3.0293174466886432</v>
      </c>
      <c r="AB1119" s="22">
        <f t="shared" si="376"/>
        <v>3.0400078274817584</v>
      </c>
      <c r="AC1119" s="22">
        <f t="shared" si="376"/>
        <v>3.0510310077835987</v>
      </c>
      <c r="AD1119" s="22">
        <f t="shared" si="376"/>
        <v>3.0618341745878643</v>
      </c>
      <c r="AE1119" s="22">
        <f t="shared" si="376"/>
        <v>3.074499803115406</v>
      </c>
      <c r="AF1119" s="22">
        <f t="shared" si="376"/>
        <v>3.0876535406968308</v>
      </c>
      <c r="AG1119" s="22">
        <f t="shared" si="376"/>
        <v>3.1012710809354167</v>
      </c>
      <c r="AH1119" s="22">
        <f t="shared" si="376"/>
        <v>3.1165283172815856</v>
      </c>
      <c r="AI1119" s="22">
        <f t="shared" si="376"/>
        <v>3.1306668096706085</v>
      </c>
      <c r="AJ1119" s="22">
        <f t="shared" si="376"/>
        <v>3.1454814706265948</v>
      </c>
      <c r="AK1119" s="22">
        <f t="shared" si="376"/>
        <v>3.1612888554432925</v>
      </c>
      <c r="AL1119" s="22">
        <f t="shared" si="376"/>
        <v>3.1758759467084774</v>
      </c>
      <c r="AM1119" s="22">
        <f t="shared" si="376"/>
        <v>3.1904146189859648</v>
      </c>
      <c r="AN1119" s="22">
        <f t="shared" si="376"/>
        <v>3.2047203497798442</v>
      </c>
      <c r="AO1119" s="22">
        <f t="shared" si="376"/>
        <v>3.2199418087876062</v>
      </c>
      <c r="AP1119" s="22">
        <f t="shared" si="376"/>
        <v>3.234024245233162</v>
      </c>
      <c r="AQ1119" s="22">
        <f t="shared" si="376"/>
        <v>3.2479844064820913</v>
      </c>
      <c r="AR1119" s="22">
        <f t="shared" si="376"/>
        <v>3.2620548817269688</v>
      </c>
      <c r="AS1119" s="22">
        <f t="shared" si="376"/>
        <v>3.2762886569066625</v>
      </c>
      <c r="AT1119" s="22">
        <f t="shared" si="376"/>
        <v>3.2904536304892997</v>
      </c>
      <c r="AU1119" s="22">
        <f t="shared" si="376"/>
        <v>3.2935018862146279</v>
      </c>
      <c r="AV1119" s="22">
        <f t="shared" si="376"/>
        <v>3.2942929766017031</v>
      </c>
      <c r="AW1119" s="22">
        <f t="shared" si="376"/>
        <v>3.2949211332985402</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0.32579638434951891</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0.31892223343944798</v>
      </c>
      <c r="T1120" s="94">
        <f>IF('Net zero activities &amp; levers'!$C$14="Off",'Activity data'!AM50*ManureNEF*NtoN2O*kgtoGg,IF('Net zero activities &amp; levers'!$C$14="On",'Net zero Activity data'!AM50*ManureNEF*NtoN2O*kgtoGg,"ERROR"))</f>
        <v>0.32227575315697121</v>
      </c>
      <c r="U1120" s="94">
        <f>IF('Net zero activities &amp; levers'!$C$14="Off",'Activity data'!AN50*ManureNEF*NtoN2O*kgtoGg,IF('Net zero activities &amp; levers'!$C$14="On",'Net zero Activity data'!AN50*ManureNEF*NtoN2O*kgtoGg,"ERROR"))</f>
        <v>0.3243028206510829</v>
      </c>
      <c r="V1120" s="94">
        <f>IF('Net zero activities &amp; levers'!$C$14="Off",'Activity data'!AO50*ManureNEF*NtoN2O*kgtoGg,IF('Net zero activities &amp; levers'!$C$14="On",'Net zero Activity data'!AO50*ManureNEF*NtoN2O*kgtoGg,"ERROR"))</f>
        <v>0.32603799422216245</v>
      </c>
      <c r="W1120" s="94">
        <f>IF('Net zero activities &amp; levers'!$C$14="Off",'Activity data'!AP50*ManureNEF*NtoN2O*kgtoGg,IF('Net zero activities &amp; levers'!$C$14="On",'Net zero Activity data'!AP50*ManureNEF*NtoN2O*kgtoGg,"ERROR"))</f>
        <v>0.32808998669337819</v>
      </c>
      <c r="X1120" s="94">
        <f>IF('Net zero activities &amp; levers'!$C$14="Off",'Activity data'!AQ50*ManureNEF*NtoN2O*kgtoGg,IF('Net zero activities &amp; levers'!$C$14="On",'Net zero Activity data'!AQ50*ManureNEF*NtoN2O*kgtoGg,"ERROR"))</f>
        <v>0.33056967656109465</v>
      </c>
      <c r="Y1120" s="94">
        <f>IF('Net zero activities &amp; levers'!$C$14="Off",'Activity data'!AR50*ManureNEF*NtoN2O*kgtoGg,IF('Net zero activities &amp; levers'!$C$14="On",'Net zero Activity data'!AR50*ManureNEF*NtoN2O*kgtoGg,"ERROR"))</f>
        <v>0.33305373605499911</v>
      </c>
      <c r="Z1120" s="94">
        <f>IF('Net zero activities &amp; levers'!$C$14="Off",'Activity data'!AS50*ManureNEF*NtoN2O*kgtoGg,IF('Net zero activities &amp; levers'!$C$14="On",'Net zero Activity data'!AS50*ManureNEF*NtoN2O*kgtoGg,"ERROR"))</f>
        <v>0.33589950033387794</v>
      </c>
      <c r="AA1120" s="94">
        <f>IF('Net zero activities &amp; levers'!$C$14="Off",'Activity data'!AT50*ManureNEF*NtoN2O*kgtoGg,IF('Net zero activities &amp; levers'!$C$14="On",'Net zero Activity data'!AT50*ManureNEF*NtoN2O*kgtoGg,"ERROR"))</f>
        <v>0.33899861761087846</v>
      </c>
      <c r="AB1120" s="94">
        <f>IF('Net zero activities &amp; levers'!$C$14="Off",'Activity data'!AU50*ManureNEF*NtoN2O*kgtoGg,IF('Net zero activities &amp; levers'!$C$14="On",'Net zero Activity data'!AU50*ManureNEF*NtoN2O*kgtoGg,"ERROR"))</f>
        <v>0.34229003642496647</v>
      </c>
      <c r="AC1120" s="94">
        <f>IF('Net zero activities &amp; levers'!$C$14="Off",'Activity data'!AV50*ManureNEF*NtoN2O*kgtoGg,IF('Net zero activities &amp; levers'!$C$14="On",'Net zero Activity data'!AV50*ManureNEF*NtoN2O*kgtoGg,"ERROR"))</f>
        <v>0.34559397737484987</v>
      </c>
      <c r="AD1120" s="94">
        <f>IF('Net zero activities &amp; levers'!$C$14="Off",'Activity data'!AW50*ManureNEF*NtoN2O*kgtoGg,IF('Net zero activities &amp; levers'!$C$14="On",'Net zero Activity data'!AW50*ManureNEF*NtoN2O*kgtoGg,"ERROR"))</f>
        <v>0.3494387044260413</v>
      </c>
      <c r="AE1120" s="94">
        <f>IF('Net zero activities &amp; levers'!$C$14="Off",'Activity data'!AX50*ManureNEF*NtoN2O*kgtoGg,IF('Net zero activities &amp; levers'!$C$14="On",'Net zero Activity data'!AX50*ManureNEF*NtoN2O*kgtoGg,"ERROR"))</f>
        <v>0.35355271502150287</v>
      </c>
      <c r="AF1120" s="94">
        <f>IF('Net zero activities &amp; levers'!$C$14="Off",'Activity data'!AY50*ManureNEF*NtoN2O*kgtoGg,IF('Net zero activities &amp; levers'!$C$14="On",'Net zero Activity data'!AY50*ManureNEF*NtoN2O*kgtoGg,"ERROR"))</f>
        <v>0.3579372834095142</v>
      </c>
      <c r="AG1120" s="94">
        <f>IF('Net zero activities &amp; levers'!$C$14="Off",'Activity data'!AZ50*ManureNEF*NtoN2O*kgtoGg,IF('Net zero activities &amp; levers'!$C$14="On",'Net zero Activity data'!AZ50*ManureNEF*NtoN2O*kgtoGg,"ERROR"))</f>
        <v>0.36302467743009975</v>
      </c>
      <c r="AH1120" s="94">
        <f>IF('Net zero activities &amp; levers'!$C$14="Off",'Activity data'!BA50*ManureNEF*NtoN2O*kgtoGg,IF('Net zero activities &amp; levers'!$C$14="On",'Net zero Activity data'!BA50*ManureNEF*NtoN2O*kgtoGg,"ERROR"))</f>
        <v>0.36784227638665579</v>
      </c>
      <c r="AI1120" s="94">
        <f>IF('Net zero activities &amp; levers'!$C$14="Off",'Activity data'!BB50*ManureNEF*NtoN2O*kgtoGg,IF('Net zero activities &amp; levers'!$C$14="On",'Net zero Activity data'!BB50*ManureNEF*NtoN2O*kgtoGg,"ERROR"))</f>
        <v>0.37287650448591436</v>
      </c>
      <c r="AJ1120" s="94">
        <f>IF('Net zero activities &amp; levers'!$C$14="Off",'Activity data'!BC50*ManureNEF*NtoN2O*kgtoGg,IF('Net zero activities &amp; levers'!$C$14="On",'Net zero Activity data'!BC50*ManureNEF*NtoN2O*kgtoGg,"ERROR"))</f>
        <v>0.37842745808182143</v>
      </c>
      <c r="AK1120" s="94">
        <f>IF('Net zero activities &amp; levers'!$C$14="Off",'Activity data'!BD50*ManureNEF*NtoN2O*kgtoGg,IF('Net zero activities &amp; levers'!$C$14="On",'Net zero Activity data'!BD50*ManureNEF*NtoN2O*kgtoGg,"ERROR"))</f>
        <v>0.3836553772117296</v>
      </c>
      <c r="AL1120" s="94">
        <f>IF('Net zero activities &amp; levers'!$C$14="Off",'Activity data'!BE50*ManureNEF*NtoN2O*kgtoGg,IF('Net zero activities &amp; levers'!$C$14="On",'Net zero Activity data'!BE50*ManureNEF*NtoN2O*kgtoGg,"ERROR"))</f>
        <v>0.38900070458886199</v>
      </c>
      <c r="AM1120" s="94">
        <f>IF('Net zero activities &amp; levers'!$C$14="Off",'Activity data'!BF50*ManureNEF*NtoN2O*kgtoGg,IF('Net zero activities &amp; levers'!$C$14="On",'Net zero Activity data'!BF50*ManureNEF*NtoN2O*kgtoGg,"ERROR"))</f>
        <v>0.39438887912750603</v>
      </c>
      <c r="AN1120" s="94">
        <f>IF('Net zero activities &amp; levers'!$C$14="Off",'Activity data'!BG50*ManureNEF*NtoN2O*kgtoGg,IF('Net zero activities &amp; levers'!$C$14="On",'Net zero Activity data'!BG50*ManureNEF*NtoN2O*kgtoGg,"ERROR"))</f>
        <v>0.40014579596715671</v>
      </c>
      <c r="AO1120" s="94">
        <f>IF('Net zero activities &amp; levers'!$C$14="Off",'Activity data'!BH50*ManureNEF*NtoN2O*kgtoGg,IF('Net zero activities &amp; levers'!$C$14="On",'Net zero Activity data'!BH50*ManureNEF*NtoN2O*kgtoGg,"ERROR"))</f>
        <v>0.40557008813091078</v>
      </c>
      <c r="AP1120" s="94">
        <f>IF('Net zero activities &amp; levers'!$C$14="Off",'Activity data'!BI50*ManureNEF*NtoN2O*kgtoGg,IF('Net zero activities &amp; levers'!$C$14="On",'Net zero Activity data'!BI50*ManureNEF*NtoN2O*kgtoGg,"ERROR"))</f>
        <v>0.41107707279702382</v>
      </c>
      <c r="AQ1120" s="94">
        <f>IF('Net zero activities &amp; levers'!$C$14="Off",'Activity data'!BJ50*ManureNEF*NtoN2O*kgtoGg,IF('Net zero activities &amp; levers'!$C$14="On",'Net zero Activity data'!BJ50*ManureNEF*NtoN2O*kgtoGg,"ERROR"))</f>
        <v>0.41676934419166684</v>
      </c>
      <c r="AR1120" s="94">
        <f>IF('Net zero activities &amp; levers'!$C$14="Off",'Activity data'!BK50*ManureNEF*NtoN2O*kgtoGg,IF('Net zero activities &amp; levers'!$C$14="On",'Net zero Activity data'!BK50*ManureNEF*NtoN2O*kgtoGg,"ERROR"))</f>
        <v>0.42267651687241276</v>
      </c>
      <c r="AS1120" s="94">
        <f>IF('Net zero activities &amp; levers'!$C$14="Off",'Activity data'!BL50*ManureNEF*NtoN2O*kgtoGg,IF('Net zero activities &amp; levers'!$C$14="On",'Net zero Activity data'!BL50*ManureNEF*NtoN2O*kgtoGg,"ERROR"))</f>
        <v>0.42854568523305009</v>
      </c>
      <c r="AT1120" s="94">
        <f>IF('Net zero activities &amp; levers'!$C$14="Off",'Activity data'!BM50*ManureNEF*NtoN2O*kgtoGg,IF('Net zero activities &amp; levers'!$C$14="On",'Net zero Activity data'!BM50*ManureNEF*NtoN2O*kgtoGg,"ERROR"))</f>
        <v>0.42932836056201623</v>
      </c>
      <c r="AU1120" s="94">
        <f>IF('Net zero activities &amp; levers'!$C$14="Off",'Activity data'!BN50*ManureNEF*NtoN2O*kgtoGg,IF('Net zero activities &amp; levers'!$C$14="On",'Net zero Activity data'!BN50*ManureNEF*NtoN2O*kgtoGg,"ERROR"))</f>
        <v>0.42908292650186086</v>
      </c>
      <c r="AV1120" s="94">
        <f>IF('Net zero activities &amp; levers'!$C$14="Off",'Activity data'!BO50*ManureNEF*NtoN2O*kgtoGg,IF('Net zero activities &amp; levers'!$C$14="On",'Net zero Activity data'!BO50*ManureNEF*NtoN2O*kgtoGg,"ERROR"))</f>
        <v>0.42878500851689261</v>
      </c>
      <c r="AW1120" s="94">
        <f>IF('Net zero activities &amp; levers'!$C$14="Off",'Activity data'!BP50*ManureNEF*NtoN2O*kgtoGg,IF('Net zero activities &amp; levers'!$C$14="On",'Net zero Activity data'!BP50*ManureNEF*NtoN2O*kgtoGg,"ERROR"))</f>
        <v>0.42803713075529093</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0.95261910289076102</v>
      </c>
      <c r="P1121" s="94">
        <f>IF('Net zero activities &amp; levers'!$C$14="Off",'Activity data'!AI51*ManureNEF*NtoN2O*kgtoGg,IF('Net zero activities &amp; levers'!$C$14="On",'Net zero Activity data'!AI51*ManureNEF*NtoN2O*kgtoGg,"ERROR"))</f>
        <v>0.954151178054501</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0.93251928660163341</v>
      </c>
      <c r="T1121" s="94">
        <f>IF('Net zero activities &amp; levers'!$C$14="Off",'Activity data'!AM51*ManureNEF*NtoN2O*kgtoGg,IF('Net zero activities &amp; levers'!$C$14="On",'Net zero Activity data'!AM51*ManureNEF*NtoN2O*kgtoGg,"ERROR"))</f>
        <v>0.94232488021253802</v>
      </c>
      <c r="U1121" s="94">
        <f>IF('Net zero activities &amp; levers'!$C$14="Off",'Activity data'!AN51*ManureNEF*NtoN2O*kgtoGg,IF('Net zero activities &amp; levers'!$C$14="On",'Net zero Activity data'!AN51*ManureNEF*NtoN2O*kgtoGg,"ERROR"))</f>
        <v>0.94825196630219832</v>
      </c>
      <c r="V1121" s="94">
        <f>IF('Net zero activities &amp; levers'!$C$14="Off",'Activity data'!AO51*ManureNEF*NtoN2O*kgtoGg,IF('Net zero activities &amp; levers'!$C$14="On",'Net zero Activity data'!AO51*ManureNEF*NtoN2O*kgtoGg,"ERROR"))</f>
        <v>0.95332556309469152</v>
      </c>
      <c r="W1121" s="94">
        <f>IF('Net zero activities &amp; levers'!$C$14="Off",'Activity data'!AP51*ManureNEF*NtoN2O*kgtoGg,IF('Net zero activities &amp; levers'!$C$14="On",'Net zero Activity data'!AP51*ManureNEF*NtoN2O*kgtoGg,"ERROR"))</f>
        <v>0.95932552908870028</v>
      </c>
      <c r="X1121" s="94">
        <f>IF('Net zero activities &amp; levers'!$C$14="Off",'Activity data'!AQ51*ManureNEF*NtoN2O*kgtoGg,IF('Net zero activities &amp; levers'!$C$14="On",'Net zero Activity data'!AQ51*ManureNEF*NtoN2O*kgtoGg,"ERROR"))</f>
        <v>0.96657606976596322</v>
      </c>
      <c r="Y1121" s="94">
        <f>IF('Net zero activities &amp; levers'!$C$14="Off",'Activity data'!AR51*ManureNEF*NtoN2O*kgtoGg,IF('Net zero activities &amp; levers'!$C$14="On",'Net zero Activity data'!AR51*ManureNEF*NtoN2O*kgtoGg,"ERROR"))</f>
        <v>0.97383938710244966</v>
      </c>
      <c r="Z1121" s="94">
        <f>IF('Net zero activities &amp; levers'!$C$14="Off",'Activity data'!AS51*ManureNEF*NtoN2O*kgtoGg,IF('Net zero activities &amp; levers'!$C$14="On",'Net zero Activity data'!AS51*ManureNEF*NtoN2O*kgtoGg,"ERROR"))</f>
        <v>0.98216031865544018</v>
      </c>
      <c r="AA1121" s="94">
        <f>IF('Net zero activities &amp; levers'!$C$14="Off",'Activity data'!AT51*ManureNEF*NtoN2O*kgtoGg,IF('Net zero activities &amp; levers'!$C$14="On",'Net zero Activity data'!AT51*ManureNEF*NtoN2O*kgtoGg,"ERROR"))</f>
        <v>0.99122204696793803</v>
      </c>
      <c r="AB1121" s="94">
        <f>IF('Net zero activities &amp; levers'!$C$14="Off",'Activity data'!AU51*ManureNEF*NtoN2O*kgtoGg,IF('Net zero activities &amp; levers'!$C$14="On",'Net zero Activity data'!AU51*ManureNEF*NtoN2O*kgtoGg,"ERROR"))</f>
        <v>1.0008460593527735</v>
      </c>
      <c r="AC1121" s="94">
        <f>IF('Net zero activities &amp; levers'!$C$14="Off",'Activity data'!AV51*ManureNEF*NtoN2O*kgtoGg,IF('Net zero activities &amp; levers'!$C$14="On",'Net zero Activity data'!AV51*ManureNEF*NtoN2O*kgtoGg,"ERROR"))</f>
        <v>1.0105066860965788</v>
      </c>
      <c r="AD1121" s="94">
        <f>IF('Net zero activities &amp; levers'!$C$14="Off",'Activity data'!AW51*ManureNEF*NtoN2O*kgtoGg,IF('Net zero activities &amp; levers'!$C$14="On",'Net zero Activity data'!AW51*ManureNEF*NtoN2O*kgtoGg,"ERROR"))</f>
        <v>1.0217485555902457</v>
      </c>
      <c r="AE1121" s="94">
        <f>IF('Net zero activities &amp; levers'!$C$14="Off",'Activity data'!AX51*ManureNEF*NtoN2O*kgtoGg,IF('Net zero activities &amp; levers'!$C$14="On",'Net zero Activity data'!AX51*ManureNEF*NtoN2O*kgtoGg,"ERROR"))</f>
        <v>1.0337778022946138</v>
      </c>
      <c r="AF1121" s="94">
        <f>IF('Net zero activities &amp; levers'!$C$14="Off",'Activity data'!AY51*ManureNEF*NtoN2O*kgtoGg,IF('Net zero activities &amp; levers'!$C$14="On",'Net zero Activity data'!AY51*ManureNEF*NtoN2O*kgtoGg,"ERROR"))</f>
        <v>1.0465981520744001</v>
      </c>
      <c r="AG1121" s="94">
        <f>IF('Net zero activities &amp; levers'!$C$14="Off",'Activity data'!AZ51*ManureNEF*NtoN2O*kgtoGg,IF('Net zero activities &amp; levers'!$C$14="On",'Net zero Activity data'!AZ51*ManureNEF*NtoN2O*kgtoGg,"ERROR"))</f>
        <v>1.0614735434561009</v>
      </c>
      <c r="AH1121" s="94">
        <f>IF('Net zero activities &amp; levers'!$C$14="Off",'Activity data'!BA51*ManureNEF*NtoN2O*kgtoGg,IF('Net zero activities &amp; levers'!$C$14="On",'Net zero Activity data'!BA51*ManureNEF*NtoN2O*kgtoGg,"ERROR"))</f>
        <v>1.0755600619582779</v>
      </c>
      <c r="AI1121" s="94">
        <f>IF('Net zero activities &amp; levers'!$C$14="Off",'Activity data'!BB51*ManureNEF*NtoN2O*kgtoGg,IF('Net zero activities &amp; levers'!$C$14="On",'Net zero Activity data'!BB51*ManureNEF*NtoN2O*kgtoGg,"ERROR"))</f>
        <v>1.0902799977403717</v>
      </c>
      <c r="AJ1121" s="94">
        <f>IF('Net zero activities &amp; levers'!$C$14="Off",'Activity data'!BC51*ManureNEF*NtoN2O*kgtoGg,IF('Net zero activities &amp; levers'!$C$14="On",'Net zero Activity data'!BC51*ManureNEF*NtoN2O*kgtoGg,"ERROR"))</f>
        <v>1.1065108237677352</v>
      </c>
      <c r="AK1121" s="94">
        <f>IF('Net zero activities &amp; levers'!$C$14="Off",'Activity data'!BD51*ManureNEF*NtoN2O*kgtoGg,IF('Net zero activities &amp; levers'!$C$14="On",'Net zero Activity data'!BD51*ManureNEF*NtoN2O*kgtoGg,"ERROR"))</f>
        <v>1.1217971064607186</v>
      </c>
      <c r="AL1121" s="94">
        <f>IF('Net zero activities &amp; levers'!$C$14="Off",'Activity data'!BE51*ManureNEF*NtoN2O*kgtoGg,IF('Net zero activities &amp; levers'!$C$14="On",'Net zero Activity data'!BE51*ManureNEF*NtoN2O*kgtoGg,"ERROR"))</f>
        <v>1.137426687436051</v>
      </c>
      <c r="AM1121" s="94">
        <f>IF('Net zero activities &amp; levers'!$C$14="Off",'Activity data'!BF51*ManureNEF*NtoN2O*kgtoGg,IF('Net zero activities &amp; levers'!$C$14="On",'Net zero Activity data'!BF51*ManureNEF*NtoN2O*kgtoGg,"ERROR"))</f>
        <v>1.1531815522589683</v>
      </c>
      <c r="AN1121" s="94">
        <f>IF('Net zero activities &amp; levers'!$C$14="Off",'Activity data'!BG51*ManureNEF*NtoN2O*kgtoGg,IF('Net zero activities &amp; levers'!$C$14="On",'Net zero Activity data'!BG51*ManureNEF*NtoN2O*kgtoGg,"ERROR"))</f>
        <v>1.1700146087895202</v>
      </c>
      <c r="AO1121" s="94">
        <f>IF('Net zero activities &amp; levers'!$C$14="Off",'Activity data'!BH51*ManureNEF*NtoN2O*kgtoGg,IF('Net zero activities &amp; levers'!$C$14="On",'Net zero Activity data'!BH51*ManureNEF*NtoN2O*kgtoGg,"ERROR"))</f>
        <v>1.1858750804923284</v>
      </c>
      <c r="AP1121" s="94">
        <f>IF('Net zero activities &amp; levers'!$C$14="Off",'Activity data'!BI51*ManureNEF*NtoN2O*kgtoGg,IF('Net zero activities &amp; levers'!$C$14="On",'Net zero Activity data'!BI51*ManureNEF*NtoN2O*kgtoGg,"ERROR"))</f>
        <v>1.2019773426544453</v>
      </c>
      <c r="AQ1121" s="94">
        <f>IF('Net zero activities &amp; levers'!$C$14="Off",'Activity data'!BJ51*ManureNEF*NtoN2O*kgtoGg,IF('Net zero activities &amp; levers'!$C$14="On",'Net zero Activity data'!BJ51*ManureNEF*NtoN2O*kgtoGg,"ERROR"))</f>
        <v>1.2186213777937613</v>
      </c>
      <c r="AR1121" s="94">
        <f>IF('Net zero activities &amp; levers'!$C$14="Off",'Activity data'!BK51*ManureNEF*NtoN2O*kgtoGg,IF('Net zero activities &amp; levers'!$C$14="On",'Net zero Activity data'!BK51*ManureNEF*NtoN2O*kgtoGg,"ERROR"))</f>
        <v>1.2358937780108121</v>
      </c>
      <c r="AS1121" s="94">
        <f>IF('Net zero activities &amp; levers'!$C$14="Off",'Activity data'!BL51*ManureNEF*NtoN2O*kgtoGg,IF('Net zero activities &amp; levers'!$C$14="On",'Net zero Activity data'!BL51*ManureNEF*NtoN2O*kgtoGg,"ERROR"))</f>
        <v>1.2530550547069554</v>
      </c>
      <c r="AT1121" s="94">
        <f>IF('Net zero activities &amp; levers'!$C$14="Off",'Activity data'!BM51*ManureNEF*NtoN2O*kgtoGg,IF('Net zero activities &amp; levers'!$C$14="On",'Net zero Activity data'!BM51*ManureNEF*NtoN2O*kgtoGg,"ERROR"))</f>
        <v>1.2553435744866432</v>
      </c>
      <c r="AU1121" s="94">
        <f>IF('Net zero activities &amp; levers'!$C$14="Off",'Activity data'!BN51*ManureNEF*NtoN2O*kgtoGg,IF('Net zero activities &amp; levers'!$C$14="On",'Net zero Activity data'!BN51*ManureNEF*NtoN2O*kgtoGg,"ERROR"))</f>
        <v>1.2546259324702318</v>
      </c>
      <c r="AV1121" s="94">
        <f>IF('Net zero activities &amp; levers'!$C$14="Off",'Activity data'!BO51*ManureNEF*NtoN2O*kgtoGg,IF('Net zero activities &amp; levers'!$C$14="On",'Net zero Activity data'!BO51*ManureNEF*NtoN2O*kgtoGg,"ERROR"))</f>
        <v>1.2537548289920819</v>
      </c>
      <c r="AW1121" s="94">
        <f>IF('Net zero activities &amp; levers'!$C$14="Off",'Activity data'!BP51*ManureNEF*NtoN2O*kgtoGg,IF('Net zero activities &amp; levers'!$C$14="On",'Net zero Activity data'!BP51*ManureNEF*NtoN2O*kgtoGg,"ERROR"))</f>
        <v>1.2515680562820308</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5.0959750770976343E-2</v>
      </c>
      <c r="P1122" s="94">
        <f>IF('Net zero activities &amp; levers'!$C$14="Off",'Activity data'!AI52*ManureNEF*NtoN2O*kgtoGg,IF('Net zero activities &amp; levers'!$C$14="On",'Net zero Activity data'!AI52*ManureNEF*NtoN2O*kgtoGg,"ERROR"))</f>
        <v>5.1041708153806126E-2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4.9884523930019499E-2</v>
      </c>
      <c r="T1122" s="94">
        <f>IF('Net zero activities &amp; levers'!$C$14="Off",'Activity data'!AM52*ManureNEF*NtoN2O*kgtoGg,IF('Net zero activities &amp; levers'!$C$14="On",'Net zero Activity data'!AM52*ManureNEF*NtoN2O*kgtoGg,"ERROR"))</f>
        <v>5.0409067900486659E-2</v>
      </c>
      <c r="U1122" s="94">
        <f>IF('Net zero activities &amp; levers'!$C$14="Off",'Activity data'!AN52*ManureNEF*NtoN2O*kgtoGg,IF('Net zero activities &amp; levers'!$C$14="On",'Net zero Activity data'!AN52*ManureNEF*NtoN2O*kgtoGg,"ERROR"))</f>
        <v>5.072613358708758E-2</v>
      </c>
      <c r="V1122" s="94">
        <f>IF('Net zero activities &amp; levers'!$C$14="Off",'Activity data'!AO52*ManureNEF*NtoN2O*kgtoGg,IF('Net zero activities &amp; levers'!$C$14="On",'Net zero Activity data'!AO52*ManureNEF*NtoN2O*kgtoGg,"ERROR"))</f>
        <v>5.0997542408591695E-2</v>
      </c>
      <c r="W1122" s="94">
        <f>IF('Net zero activities &amp; levers'!$C$14="Off",'Activity data'!AP52*ManureNEF*NtoN2O*kgtoGg,IF('Net zero activities &amp; levers'!$C$14="On",'Net zero Activity data'!AP52*ManureNEF*NtoN2O*kgtoGg,"ERROR"))</f>
        <v>5.1318506759150256E-2</v>
      </c>
      <c r="X1122" s="94">
        <f>IF('Net zero activities &amp; levers'!$C$14="Off",'Activity data'!AQ52*ManureNEF*NtoN2O*kgtoGg,IF('Net zero activities &amp; levers'!$C$14="On",'Net zero Activity data'!AQ52*ManureNEF*NtoN2O*kgtoGg,"ERROR"))</f>
        <v>5.1706369804040822E-2</v>
      </c>
      <c r="Y1122" s="94">
        <f>IF('Net zero activities &amp; levers'!$C$14="Off",'Activity data'!AR52*ManureNEF*NtoN2O*kgtoGg,IF('Net zero activities &amp; levers'!$C$14="On",'Net zero Activity data'!AR52*ManureNEF*NtoN2O*kgtoGg,"ERROR"))</f>
        <v>5.2094916328160164E-2</v>
      </c>
      <c r="Z1122" s="94">
        <f>IF('Net zero activities &amp; levers'!$C$14="Off",'Activity data'!AS52*ManureNEF*NtoN2O*kgtoGg,IF('Net zero activities &amp; levers'!$C$14="On",'Net zero Activity data'!AS52*ManureNEF*NtoN2O*kgtoGg,"ERROR"))</f>
        <v>5.2540039249625817E-2</v>
      </c>
      <c r="AA1122" s="94">
        <f>IF('Net zero activities &amp; levers'!$C$14="Off",'Activity data'!AT52*ManureNEF*NtoN2O*kgtoGg,IF('Net zero activities &amp; levers'!$C$14="On",'Net zero Activity data'!AT52*ManureNEF*NtoN2O*kgtoGg,"ERROR"))</f>
        <v>5.3024790620827475E-2</v>
      </c>
      <c r="AB1122" s="94">
        <f>IF('Net zero activities &amp; levers'!$C$14="Off",'Activity data'!AU52*ManureNEF*NtoN2O*kgtoGg,IF('Net zero activities &amp; levers'!$C$14="On",'Net zero Activity data'!AU52*ManureNEF*NtoN2O*kgtoGg,"ERROR"))</f>
        <v>5.3539621019524863E-2</v>
      </c>
      <c r="AC1122" s="94">
        <f>IF('Net zero activities &amp; levers'!$C$14="Off",'Activity data'!AV52*ManureNEF*NtoN2O*kgtoGg,IF('Net zero activities &amp; levers'!$C$14="On",'Net zero Activity data'!AV52*ManureNEF*NtoN2O*kgtoGg,"ERROR"))</f>
        <v>5.4056410079981292E-2</v>
      </c>
      <c r="AD1122" s="94">
        <f>IF('Net zero activities &amp; levers'!$C$14="Off",'Activity data'!AW52*ManureNEF*NtoN2O*kgtoGg,IF('Net zero activities &amp; levers'!$C$14="On",'Net zero Activity data'!AW52*ManureNEF*NtoN2O*kgtoGg,"ERROR"))</f>
        <v>5.4657786711899185E-2</v>
      </c>
      <c r="AE1122" s="94">
        <f>IF('Net zero activities &amp; levers'!$C$14="Off",'Activity data'!AX52*ManureNEF*NtoN2O*kgtoGg,IF('Net zero activities &amp; levers'!$C$14="On",'Net zero Activity data'!AX52*ManureNEF*NtoN2O*kgtoGg,"ERROR"))</f>
        <v>5.5301283585053436E-2</v>
      </c>
      <c r="AF1122" s="94">
        <f>IF('Net zero activities &amp; levers'!$C$14="Off",'Activity data'!AY52*ManureNEF*NtoN2O*kgtoGg,IF('Net zero activities &amp; levers'!$C$14="On",'Net zero Activity data'!AY52*ManureNEF*NtoN2O*kgtoGg,"ERROR"))</f>
        <v>5.5987100012198469E-2</v>
      </c>
      <c r="AG1122" s="94">
        <f>IF('Net zero activities &amp; levers'!$C$14="Off",'Activity data'!AZ52*ManureNEF*NtoN2O*kgtoGg,IF('Net zero activities &amp; levers'!$C$14="On",'Net zero Activity data'!AZ52*ManureNEF*NtoN2O*kgtoGg,"ERROR"))</f>
        <v>5.678284957792927E-2</v>
      </c>
      <c r="AH1122" s="94">
        <f>IF('Net zero activities &amp; levers'!$C$14="Off",'Activity data'!BA52*ManureNEF*NtoN2O*kgtoGg,IF('Net zero activities &amp; levers'!$C$14="On",'Net zero Activity data'!BA52*ManureNEF*NtoN2O*kgtoGg,"ERROR"))</f>
        <v>5.7536398892574926E-2</v>
      </c>
      <c r="AI1122" s="94">
        <f>IF('Net zero activities &amp; levers'!$C$14="Off",'Activity data'!BB52*ManureNEF*NtoN2O*kgtoGg,IF('Net zero activities &amp; levers'!$C$14="On",'Net zero Activity data'!BB52*ManureNEF*NtoN2O*kgtoGg,"ERROR"))</f>
        <v>5.8323832460245355E-2</v>
      </c>
      <c r="AJ1122" s="94">
        <f>IF('Net zero activities &amp; levers'!$C$14="Off",'Activity data'!BC52*ManureNEF*NtoN2O*kgtoGg,IF('Net zero activities &amp; levers'!$C$14="On",'Net zero Activity data'!BC52*ManureNEF*NtoN2O*kgtoGg,"ERROR"))</f>
        <v>5.9192090137056182E-2</v>
      </c>
      <c r="AK1122" s="94">
        <f>IF('Net zero activities &amp; levers'!$C$14="Off",'Activity data'!BD52*ManureNEF*NtoN2O*kgtoGg,IF('Net zero activities &amp; levers'!$C$14="On",'Net zero Activity data'!BD52*ManureNEF*NtoN2O*kgtoGg,"ERROR"))</f>
        <v>6.0009820071177014E-2</v>
      </c>
      <c r="AL1122" s="94">
        <f>IF('Net zero activities &amp; levers'!$C$14="Off",'Activity data'!BE52*ManureNEF*NtoN2O*kgtoGg,IF('Net zero activities &amp; levers'!$C$14="On",'Net zero Activity data'!BE52*ManureNEF*NtoN2O*kgtoGg,"ERROR"))</f>
        <v>6.0845914527755479E-2</v>
      </c>
      <c r="AM1122" s="94">
        <f>IF('Net zero activities &amp; levers'!$C$14="Off",'Activity data'!BF52*ManureNEF*NtoN2O*kgtoGg,IF('Net zero activities &amp; levers'!$C$14="On",'Net zero Activity data'!BF52*ManureNEF*NtoN2O*kgtoGg,"ERROR"))</f>
        <v>6.1688710963781146E-2</v>
      </c>
      <c r="AN1122" s="94">
        <f>IF('Net zero activities &amp; levers'!$C$14="Off",'Activity data'!BG52*ManureNEF*NtoN2O*kgtoGg,IF('Net zero activities &amp; levers'!$C$14="On",'Net zero Activity data'!BG52*ManureNEF*NtoN2O*kgtoGg,"ERROR"))</f>
        <v>6.2589184576904794E-2</v>
      </c>
      <c r="AO1122" s="94">
        <f>IF('Net zero activities &amp; levers'!$C$14="Off",'Activity data'!BH52*ManureNEF*NtoN2O*kgtoGg,IF('Net zero activities &amp; levers'!$C$14="On",'Net zero Activity data'!BH52*ManureNEF*NtoN2O*kgtoGg,"ERROR"))</f>
        <v>6.3437630385552321E-2</v>
      </c>
      <c r="AP1122" s="94">
        <f>IF('Net zero activities &amp; levers'!$C$14="Off",'Activity data'!BI52*ManureNEF*NtoN2O*kgtoGg,IF('Net zero activities &amp; levers'!$C$14="On",'Net zero Activity data'!BI52*ManureNEF*NtoN2O*kgtoGg,"ERROR"))</f>
        <v>6.4299010620465072E-2</v>
      </c>
      <c r="AQ1122" s="94">
        <f>IF('Net zero activities &amp; levers'!$C$14="Off",'Activity data'!BJ52*ManureNEF*NtoN2O*kgtoGg,IF('Net zero activities &amp; levers'!$C$14="On",'Net zero Activity data'!BJ52*ManureNEF*NtoN2O*kgtoGg,"ERROR"))</f>
        <v>6.5189372654933103E-2</v>
      </c>
      <c r="AR1122" s="94">
        <f>IF('Net zero activities &amp; levers'!$C$14="Off",'Activity data'!BK52*ManureNEF*NtoN2O*kgtoGg,IF('Net zero activities &amp; levers'!$C$14="On",'Net zero Activity data'!BK52*ManureNEF*NtoN2O*kgtoGg,"ERROR"))</f>
        <v>6.6113348678095415E-2</v>
      </c>
      <c r="AS1122" s="94">
        <f>IF('Net zero activities &amp; levers'!$C$14="Off",'Activity data'!BL52*ManureNEF*NtoN2O*kgtoGg,IF('Net zero activities &amp; levers'!$C$14="On",'Net zero Activity data'!BL52*ManureNEF*NtoN2O*kgtoGg,"ERROR"))</f>
        <v>6.7031380219446435E-2</v>
      </c>
      <c r="AT1122" s="94">
        <f>IF('Net zero activities &amp; levers'!$C$14="Off",'Activity data'!BM52*ManureNEF*NtoN2O*kgtoGg,IF('Net zero activities &amp; levers'!$C$14="On",'Net zero Activity data'!BM52*ManureNEF*NtoN2O*kgtoGg,"ERROR"))</f>
        <v>6.7153803124103115E-2</v>
      </c>
      <c r="AU1122" s="94">
        <f>IF('Net zero activities &amp; levers'!$C$14="Off",'Activity data'!BN52*ManureNEF*NtoN2O*kgtoGg,IF('Net zero activities &amp; levers'!$C$14="On",'Net zero Activity data'!BN52*ManureNEF*NtoN2O*kgtoGg,"ERROR"))</f>
        <v>6.7115413322567416E-2</v>
      </c>
      <c r="AV1122" s="94">
        <f>IF('Net zero activities &amp; levers'!$C$14="Off",'Activity data'!BO52*ManureNEF*NtoN2O*kgtoGg,IF('Net zero activities &amp; levers'!$C$14="On",'Net zero Activity data'!BO52*ManureNEF*NtoN2O*kgtoGg,"ERROR"))</f>
        <v>6.7068814198103538E-2</v>
      </c>
      <c r="AW1122" s="94">
        <f>IF('Net zero activities &amp; levers'!$C$14="Off",'Activity data'!BP52*ManureNEF*NtoN2O*kgtoGg,IF('Net zero activities &amp; levers'!$C$14="On",'Net zero Activity data'!BP52*ManureNEF*NtoN2O*kgtoGg,"ERROR"))</f>
        <v>6.6951834187983242E-2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0.39653071954810198</v>
      </c>
      <c r="M1123" s="94">
        <f>IF('Net zero activities &amp; levers'!$C$14="Off",'Activity data'!AF53*ManureNEF*NtoN2O*kgtoGg,IF('Net zero activities &amp; levers'!$C$14="On",'Net zero Activity data'!AF53*ManureNEF*NtoN2O*kgtoGg,"ERROR"))</f>
        <v>0.39521014945095029</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0.36459067483623864</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0.31424438153263862</v>
      </c>
      <c r="T1123" s="94">
        <f>IF('Net zero activities &amp; levers'!$C$14="Off",'Activity data'!AM53*ManureNEF*NtoN2O*kgtoGg,IF('Net zero activities &amp; levers'!$C$14="On",'Net zero Activity data'!AM53*ManureNEF*NtoN2O*kgtoGg,"ERROR"))</f>
        <v>0.3193487027496259</v>
      </c>
      <c r="U1123" s="94">
        <f>IF('Net zero activities &amp; levers'!$C$14="Off",'Activity data'!AN53*ManureNEF*NtoN2O*kgtoGg,IF('Net zero activities &amp; levers'!$C$14="On",'Net zero Activity data'!AN53*ManureNEF*NtoN2O*kgtoGg,"ERROR"))</f>
        <v>0.32003071631751451</v>
      </c>
      <c r="V1123" s="94">
        <f>IF('Net zero activities &amp; levers'!$C$14="Off",'Activity data'!AO53*ManureNEF*NtoN2O*kgtoGg,IF('Net zero activities &amp; levers'!$C$14="On",'Net zero Activity data'!AO53*ManureNEF*NtoN2O*kgtoGg,"ERROR"))</f>
        <v>0.3196187643927515</v>
      </c>
      <c r="W1123" s="94">
        <f>IF('Net zero activities &amp; levers'!$C$14="Off",'Activity data'!AP53*ManureNEF*NtoN2O*kgtoGg,IF('Net zero activities &amp; levers'!$C$14="On",'Net zero Activity data'!AP53*ManureNEF*NtoN2O*kgtoGg,"ERROR"))</f>
        <v>0.31997865239462103</v>
      </c>
      <c r="X1123" s="94">
        <f>IF('Net zero activities &amp; levers'!$C$14="Off",'Activity data'!AQ53*ManureNEF*NtoN2O*kgtoGg,IF('Net zero activities &amp; levers'!$C$14="On",'Net zero Activity data'!AQ53*ManureNEF*NtoN2O*kgtoGg,"ERROR"))</f>
        <v>0.32140590673548131</v>
      </c>
      <c r="Y1123" s="94">
        <f>IF('Net zero activities &amp; levers'!$C$14="Off",'Activity data'!AR53*ManureNEF*NtoN2O*kgtoGg,IF('Net zero activities &amp; levers'!$C$14="On",'Net zero Activity data'!AR53*ManureNEF*NtoN2O*kgtoGg,"ERROR"))</f>
        <v>0.32327474894920888</v>
      </c>
      <c r="Z1123" s="94">
        <f>IF('Net zero activities &amp; levers'!$C$14="Off",'Activity data'!AS53*ManureNEF*NtoN2O*kgtoGg,IF('Net zero activities &amp; levers'!$C$14="On",'Net zero Activity data'!AS53*ManureNEF*NtoN2O*kgtoGg,"ERROR"))</f>
        <v>0.32596074346768161</v>
      </c>
      <c r="AA1123" s="94">
        <f>IF('Net zero activities &amp; levers'!$C$14="Off",'Activity data'!AT53*ManureNEF*NtoN2O*kgtoGg,IF('Net zero activities &amp; levers'!$C$14="On",'Net zero Activity data'!AT53*ManureNEF*NtoN2O*kgtoGg,"ERROR"))</f>
        <v>0.32912557430500838</v>
      </c>
      <c r="AB1123" s="94">
        <f>IF('Net zero activities &amp; levers'!$C$14="Off",'Activity data'!AU53*ManureNEF*NtoN2O*kgtoGg,IF('Net zero activities &amp; levers'!$C$14="On",'Net zero Activity data'!AU53*ManureNEF*NtoN2O*kgtoGg,"ERROR"))</f>
        <v>0.33258002079289994</v>
      </c>
      <c r="AC1123" s="94">
        <f>IF('Net zero activities &amp; levers'!$C$14="Off",'Activity data'!AV53*ManureNEF*NtoN2O*kgtoGg,IF('Net zero activities &amp; levers'!$C$14="On",'Net zero Activity data'!AV53*ManureNEF*NtoN2O*kgtoGg,"ERROR"))</f>
        <v>0.33582115512457722</v>
      </c>
      <c r="AD1123" s="94">
        <f>IF('Net zero activities &amp; levers'!$C$14="Off",'Activity data'!AW53*ManureNEF*NtoN2O*kgtoGg,IF('Net zero activities &amp; levers'!$C$14="On",'Net zero Activity data'!AW53*ManureNEF*NtoN2O*kgtoGg,"ERROR"))</f>
        <v>0.33789452808364595</v>
      </c>
      <c r="AE1123" s="94">
        <f>IF('Net zero activities &amp; levers'!$C$14="Off",'Activity data'!AX53*ManureNEF*NtoN2O*kgtoGg,IF('Net zero activities &amp; levers'!$C$14="On",'Net zero Activity data'!AX53*ManureNEF*NtoN2O*kgtoGg,"ERROR"))</f>
        <v>0.3402606159138189</v>
      </c>
      <c r="AF1123" s="94">
        <f>IF('Net zero activities &amp; levers'!$C$14="Off",'Activity data'!AY53*ManureNEF*NtoN2O*kgtoGg,IF('Net zero activities &amp; levers'!$C$14="On",'Net zero Activity data'!AY53*ManureNEF*NtoN2O*kgtoGg,"ERROR"))</f>
        <v>0.34288738971632887</v>
      </c>
      <c r="AG1123" s="94">
        <f>IF('Net zero activities &amp; levers'!$C$14="Off",'Activity data'!AZ53*ManureNEF*NtoN2O*kgtoGg,IF('Net zero activities &amp; levers'!$C$14="On",'Net zero Activity data'!AZ53*ManureNEF*NtoN2O*kgtoGg,"ERROR"))</f>
        <v>0.34681321850900065</v>
      </c>
      <c r="AH1123" s="94">
        <f>IF('Net zero activities &amp; levers'!$C$14="Off",'Activity data'!BA53*ManureNEF*NtoN2O*kgtoGg,IF('Net zero activities &amp; levers'!$C$14="On",'Net zero Activity data'!BA53*ManureNEF*NtoN2O*kgtoGg,"ERROR"))</f>
        <v>0.3495694742670416</v>
      </c>
      <c r="AI1123" s="94">
        <f>IF('Net zero activities &amp; levers'!$C$14="Off",'Activity data'!BB53*ManureNEF*NtoN2O*kgtoGg,IF('Net zero activities &amp; levers'!$C$14="On",'Net zero Activity data'!BB53*ManureNEF*NtoN2O*kgtoGg,"ERROR"))</f>
        <v>0.35276912591782955</v>
      </c>
      <c r="AJ1123" s="94">
        <f>IF('Net zero activities &amp; levers'!$C$14="Off",'Activity data'!BC53*ManureNEF*NtoN2O*kgtoGg,IF('Net zero activities &amp; levers'!$C$14="On",'Net zero Activity data'!BC53*ManureNEF*NtoN2O*kgtoGg,"ERROR"))</f>
        <v>0.35666367344072974</v>
      </c>
      <c r="AK1123" s="94">
        <f>IF('Net zero activities &amp; levers'!$C$14="Off",'Activity data'!BD53*ManureNEF*NtoN2O*kgtoGg,IF('Net zero activities &amp; levers'!$C$14="On",'Net zero Activity data'!BD53*ManureNEF*NtoN2O*kgtoGg,"ERROR"))</f>
        <v>0.35928628878412144</v>
      </c>
      <c r="AL1123" s="94">
        <f>IF('Net zero activities &amp; levers'!$C$14="Off",'Activity data'!BE53*ManureNEF*NtoN2O*kgtoGg,IF('Net zero activities &amp; levers'!$C$14="On",'Net zero Activity data'!BE53*ManureNEF*NtoN2O*kgtoGg,"ERROR"))</f>
        <v>0.36167193340892528</v>
      </c>
      <c r="AM1123" s="94">
        <f>IF('Net zero activities &amp; levers'!$C$14="Off",'Activity data'!BF53*ManureNEF*NtoN2O*kgtoGg,IF('Net zero activities &amp; levers'!$C$14="On",'Net zero Activity data'!BF53*ManureNEF*NtoN2O*kgtoGg,"ERROR"))</f>
        <v>0.36365333815275047</v>
      </c>
      <c r="AN1123" s="94">
        <f>IF('Net zero activities &amp; levers'!$C$14="Off",'Activity data'!BG53*ManureNEF*NtoN2O*kgtoGg,IF('Net zero activities &amp; levers'!$C$14="On",'Net zero Activity data'!BG53*ManureNEF*NtoN2O*kgtoGg,"ERROR"))</f>
        <v>0.36811395965213678</v>
      </c>
      <c r="AO1123" s="94">
        <f>IF('Net zero activities &amp; levers'!$C$14="Off",'Activity data'!BH53*ManureNEF*NtoN2O*kgtoGg,IF('Net zero activities &amp; levers'!$C$14="On",'Net zero Activity data'!BH53*ManureNEF*NtoN2O*kgtoGg,"ERROR"))</f>
        <v>0.37145763720927594</v>
      </c>
      <c r="AP1123" s="94">
        <f>IF('Net zero activities &amp; levers'!$C$14="Off",'Activity data'!BI53*ManureNEF*NtoN2O*kgtoGg,IF('Net zero activities &amp; levers'!$C$14="On",'Net zero Activity data'!BI53*ManureNEF*NtoN2O*kgtoGg,"ERROR"))</f>
        <v>0.37457252212059405</v>
      </c>
      <c r="AQ1123" s="94">
        <f>IF('Net zero activities &amp; levers'!$C$14="Off",'Activity data'!BJ53*ManureNEF*NtoN2O*kgtoGg,IF('Net zero activities &amp; levers'!$C$14="On",'Net zero Activity data'!BJ53*ManureNEF*NtoN2O*kgtoGg,"ERROR"))</f>
        <v>0.37765900622878934</v>
      </c>
      <c r="AR1123" s="94">
        <f>IF('Net zero activities &amp; levers'!$C$14="Off",'Activity data'!BK53*ManureNEF*NtoN2O*kgtoGg,IF('Net zero activities &amp; levers'!$C$14="On",'Net zero Activity data'!BK53*ManureNEF*NtoN2O*kgtoGg,"ERROR"))</f>
        <v>0.38075946903541186</v>
      </c>
      <c r="AS1123" s="94">
        <f>IF('Net zero activities &amp; levers'!$C$14="Off",'Activity data'!BL53*ManureNEF*NtoN2O*kgtoGg,IF('Net zero activities &amp; levers'!$C$14="On",'Net zero Activity data'!BL53*ManureNEF*NtoN2O*kgtoGg,"ERROR"))</f>
        <v>0.38367954492211653</v>
      </c>
      <c r="AT1123" s="94">
        <f>IF('Net zero activities &amp; levers'!$C$14="Off",'Activity data'!BM53*ManureNEF*NtoN2O*kgtoGg,IF('Net zero activities &amp; levers'!$C$14="On",'Net zero Activity data'!BM53*ManureNEF*NtoN2O*kgtoGg,"ERROR"))</f>
        <v>0.37679221645938232</v>
      </c>
      <c r="AU1123" s="94">
        <f>IF('Net zero activities &amp; levers'!$C$14="Off",'Activity data'!BN53*ManureNEF*NtoN2O*kgtoGg,IF('Net zero activities &amp; levers'!$C$14="On",'Net zero Activity data'!BN53*ManureNEF*NtoN2O*kgtoGg,"ERROR"))</f>
        <v>0.36805423943121995</v>
      </c>
      <c r="AV1123" s="94">
        <f>IF('Net zero activities &amp; levers'!$C$14="Off",'Activity data'!BO53*ManureNEF*NtoN2O*kgtoGg,IF('Net zero activities &amp; levers'!$C$14="On",'Net zero Activity data'!BO53*ManureNEF*NtoN2O*kgtoGg,"ERROR"))</f>
        <v>0.35931383793010313</v>
      </c>
      <c r="AW1123" s="94">
        <f>IF('Net zero activities &amp; levers'!$C$14="Off",'Activity data'!BP53*ManureNEF*NtoN2O*kgtoGg,IF('Net zero activities &amp; levers'!$C$14="On",'Net zero Activity data'!BP53*ManureNEF*NtoN2O*kgtoGg,"ERROR"))</f>
        <v>0.34989005084485175</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2.6602988559851242</v>
      </c>
      <c r="L1124" s="94">
        <f>IF('Net zero activities &amp; levers'!$C$14="Off",'Activity data'!AE54*ManureNEF*NtoN2O*kgtoGg,IF('Net zero activities &amp; levers'!$C$14="On",'Net zero Activity data'!AE54*ManureNEF*NtoN2O*kgtoGg,"ERROR"))</f>
        <v>2.6372269335947092</v>
      </c>
      <c r="M1124" s="94">
        <f>IF('Net zero activities &amp; levers'!$C$14="Off",'Activity data'!AF54*ManureNEF*NtoN2O*kgtoGg,IF('Net zero activities &amp; levers'!$C$14="On",'Net zero Activity data'!AF54*ManureNEF*NtoN2O*kgtoGg,"ERROR"))</f>
        <v>2.6284441511866348</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2.5423970387070205</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2.4248016610449814</v>
      </c>
      <c r="R1124" s="94">
        <f>IF('Net zero activities &amp; levers'!$C$14="Off",'Activity data'!AK54*ManureNEF*NtoN2O*kgtoGg,IF('Net zero activities &amp; levers'!$C$14="On",'Net zero Activity data'!AK54*ManureNEF*NtoN2O*kgtoGg,"ERROR"))</f>
        <v>2.375742862022205</v>
      </c>
      <c r="S1124" s="94">
        <f>IF('Net zero activities &amp; levers'!$C$14="Off",'Activity data'!AL54*ManureNEF*NtoN2O*kgtoGg,IF('Net zero activities &amp; levers'!$C$14="On",'Net zero Activity data'!AL54*ManureNEF*NtoN2O*kgtoGg,"ERROR"))</f>
        <v>2.0899610190432036</v>
      </c>
      <c r="T1124" s="94">
        <f>IF('Net zero activities &amp; levers'!$C$14="Off",'Activity data'!AM54*ManureNEF*NtoN2O*kgtoGg,IF('Net zero activities &amp; levers'!$C$14="On",'Net zero Activity data'!AM54*ManureNEF*NtoN2O*kgtoGg,"ERROR"))</f>
        <v>2.1239085866024059</v>
      </c>
      <c r="U1124" s="94">
        <f>IF('Net zero activities &amp; levers'!$C$14="Off",'Activity data'!AN54*ManureNEF*NtoN2O*kgtoGg,IF('Net zero activities &amp; levers'!$C$14="On",'Net zero Activity data'!AN54*ManureNEF*NtoN2O*kgtoGg,"ERROR"))</f>
        <v>2.1284444887699916</v>
      </c>
      <c r="V1124" s="94">
        <f>IF('Net zero activities &amp; levers'!$C$14="Off",'Activity data'!AO54*ManureNEF*NtoN2O*kgtoGg,IF('Net zero activities &amp; levers'!$C$14="On",'Net zero Activity data'!AO54*ManureNEF*NtoN2O*kgtoGg,"ERROR"))</f>
        <v>2.1257046992460693</v>
      </c>
      <c r="W1124" s="94">
        <f>IF('Net zero activities &amp; levers'!$C$14="Off",'Activity data'!AP54*ManureNEF*NtoN2O*kgtoGg,IF('Net zero activities &amp; levers'!$C$14="On",'Net zero Activity data'!AP54*ManureNEF*NtoN2O*kgtoGg,"ERROR"))</f>
        <v>2.1280982246019104</v>
      </c>
      <c r="X1124" s="94">
        <f>IF('Net zero activities &amp; levers'!$C$14="Off",'Activity data'!AQ54*ManureNEF*NtoN2O*kgtoGg,IF('Net zero activities &amp; levers'!$C$14="On",'Net zero Activity data'!AQ54*ManureNEF*NtoN2O*kgtoGg,"ERROR"))</f>
        <v>2.1375905373112407</v>
      </c>
      <c r="Y1124" s="94">
        <f>IF('Net zero activities &amp; levers'!$C$14="Off",'Activity data'!AR54*ManureNEF*NtoN2O*kgtoGg,IF('Net zero activities &amp; levers'!$C$14="On",'Net zero Activity data'!AR54*ManureNEF*NtoN2O*kgtoGg,"ERROR"))</f>
        <v>2.150019740845075</v>
      </c>
      <c r="Z1124" s="94">
        <f>IF('Net zero activities &amp; levers'!$C$14="Off",'Activity data'!AS54*ManureNEF*NtoN2O*kgtoGg,IF('Net zero activities &amp; levers'!$C$14="On",'Net zero Activity data'!AS54*ManureNEF*NtoN2O*kgtoGg,"ERROR"))</f>
        <v>2.1678836205860366</v>
      </c>
      <c r="AA1124" s="94">
        <f>IF('Net zero activities &amp; levers'!$C$14="Off",'Activity data'!AT54*ManureNEF*NtoN2O*kgtoGg,IF('Net zero activities &amp; levers'!$C$14="On",'Net zero Activity data'!AT54*ManureNEF*NtoN2O*kgtoGg,"ERROR"))</f>
        <v>2.1889321212771828</v>
      </c>
      <c r="AB1124" s="94">
        <f>IF('Net zero activities &amp; levers'!$C$14="Off",'Activity data'!AU54*ManureNEF*NtoN2O*kgtoGg,IF('Net zero activities &amp; levers'!$C$14="On",'Net zero Activity data'!AU54*ManureNEF*NtoN2O*kgtoGg,"ERROR"))</f>
        <v>2.2119067834393267</v>
      </c>
      <c r="AC1124" s="94">
        <f>IF('Net zero activities &amp; levers'!$C$14="Off",'Activity data'!AV54*ManureNEF*NtoN2O*kgtoGg,IF('Net zero activities &amp; levers'!$C$14="On",'Net zero Activity data'!AV54*ManureNEF*NtoN2O*kgtoGg,"ERROR"))</f>
        <v>2.2334627596437397</v>
      </c>
      <c r="AD1124" s="94">
        <f>IF('Net zero activities &amp; levers'!$C$14="Off",'Activity data'!AW54*ManureNEF*NtoN2O*kgtoGg,IF('Net zero activities &amp; levers'!$C$14="On",'Net zero Activity data'!AW54*ManureNEF*NtoN2O*kgtoGg,"ERROR"))</f>
        <v>2.2472522461613913</v>
      </c>
      <c r="AE1124" s="94">
        <f>IF('Net zero activities &amp; levers'!$C$14="Off",'Activity data'!AX54*ManureNEF*NtoN2O*kgtoGg,IF('Net zero activities &amp; levers'!$C$14="On",'Net zero Activity data'!AX54*ManureNEF*NtoN2O*kgtoGg,"ERROR"))</f>
        <v>2.2629885062929995</v>
      </c>
      <c r="AF1124" s="94">
        <f>IF('Net zero activities &amp; levers'!$C$14="Off",'Activity data'!AY54*ManureNEF*NtoN2O*kgtoGg,IF('Net zero activities &amp; levers'!$C$14="On",'Net zero Activity data'!AY54*ManureNEF*NtoN2O*kgtoGg,"ERROR"))</f>
        <v>2.28045852381985</v>
      </c>
      <c r="AG1124" s="94">
        <f>IF('Net zero activities &amp; levers'!$C$14="Off",'Activity data'!AZ54*ManureNEF*NtoN2O*kgtoGg,IF('Net zero activities &amp; levers'!$C$14="On",'Net zero Activity data'!AZ54*ManureNEF*NtoN2O*kgtoGg,"ERROR"))</f>
        <v>2.3065682321433685</v>
      </c>
      <c r="AH1124" s="94">
        <f>IF('Net zero activities &amp; levers'!$C$14="Off",'Activity data'!BA54*ManureNEF*NtoN2O*kgtoGg,IF('Net zero activities &amp; levers'!$C$14="On",'Net zero Activity data'!BA54*ManureNEF*NtoN2O*kgtoGg,"ERROR"))</f>
        <v>2.3248994018677847</v>
      </c>
      <c r="AI1124" s="94">
        <f>IF('Net zero activities &amp; levers'!$C$14="Off",'Activity data'!BB54*ManureNEF*NtoN2O*kgtoGg,IF('Net zero activities &amp; levers'!$C$14="On",'Net zero Activity data'!BB54*ManureNEF*NtoN2O*kgtoGg,"ERROR"))</f>
        <v>2.3461794871060611</v>
      </c>
      <c r="AJ1124" s="94">
        <f>IF('Net zero activities &amp; levers'!$C$14="Off",'Activity data'!BC54*ManureNEF*NtoN2O*kgtoGg,IF('Net zero activities &amp; levers'!$C$14="On",'Net zero Activity data'!BC54*ManureNEF*NtoN2O*kgtoGg,"ERROR"))</f>
        <v>2.3720811515048794</v>
      </c>
      <c r="AK1124" s="94">
        <f>IF('Net zero activities &amp; levers'!$C$14="Off",'Activity data'!BD54*ManureNEF*NtoN2O*kgtoGg,IF('Net zero activities &amp; levers'!$C$14="On",'Net zero Activity data'!BD54*ManureNEF*NtoN2O*kgtoGg,"ERROR"))</f>
        <v>2.3895235121571221</v>
      </c>
      <c r="AL1124" s="94">
        <f>IF('Net zero activities &amp; levers'!$C$14="Off",'Activity data'!BE54*ManureNEF*NtoN2O*kgtoGg,IF('Net zero activities &amp; levers'!$C$14="On",'Net zero Activity data'!BE54*ManureNEF*NtoN2O*kgtoGg,"ERROR"))</f>
        <v>2.4053898396529805</v>
      </c>
      <c r="AM1124" s="94">
        <f>IF('Net zero activities &amp; levers'!$C$14="Off",'Activity data'!BF54*ManureNEF*NtoN2O*kgtoGg,IF('Net zero activities &amp; levers'!$C$14="On",'Net zero Activity data'!BF54*ManureNEF*NtoN2O*kgtoGg,"ERROR"))</f>
        <v>2.4185676685049868</v>
      </c>
      <c r="AN1124" s="94">
        <f>IF('Net zero activities &amp; levers'!$C$14="Off",'Activity data'!BG54*ManureNEF*NtoN2O*kgtoGg,IF('Net zero activities &amp; levers'!$C$14="On",'Net zero Activity data'!BG54*ManureNEF*NtoN2O*kgtoGg,"ERROR"))</f>
        <v>2.4482341497606113</v>
      </c>
      <c r="AO1124" s="94">
        <f>IF('Net zero activities &amp; levers'!$C$14="Off",'Activity data'!BH54*ManureNEF*NtoN2O*kgtoGg,IF('Net zero activities &amp; levers'!$C$14="On",'Net zero Activity data'!BH54*ManureNEF*NtoN2O*kgtoGg,"ERROR"))</f>
        <v>2.4704721153865608</v>
      </c>
      <c r="AP1124" s="94">
        <f>IF('Net zero activities &amp; levers'!$C$14="Off",'Activity data'!BI54*ManureNEF*NtoN2O*kgtoGg,IF('Net zero activities &amp; levers'!$C$14="On",'Net zero Activity data'!BI54*ManureNEF*NtoN2O*kgtoGg,"ERROR"))</f>
        <v>2.4911884381787459</v>
      </c>
      <c r="AQ1124" s="94">
        <f>IF('Net zero activities &amp; levers'!$C$14="Off",'Activity data'!BJ54*ManureNEF*NtoN2O*kgtoGg,IF('Net zero activities &amp; levers'!$C$14="On",'Net zero Activity data'!BJ54*ManureNEF*NtoN2O*kgtoGg,"ERROR"))</f>
        <v>2.5117158743116157</v>
      </c>
      <c r="AR1124" s="94">
        <f>IF('Net zero activities &amp; levers'!$C$14="Off",'Activity data'!BK54*ManureNEF*NtoN2O*kgtoGg,IF('Net zero activities &amp; levers'!$C$14="On",'Net zero Activity data'!BK54*ManureNEF*NtoN2O*kgtoGg,"ERROR"))</f>
        <v>2.5323362792818838</v>
      </c>
      <c r="AS1124" s="94">
        <f>IF('Net zero activities &amp; levers'!$C$14="Off",'Activity data'!BL54*ManureNEF*NtoN2O*kgtoGg,IF('Net zero activities &amp; levers'!$C$14="On",'Net zero Activity data'!BL54*ManureNEF*NtoN2O*kgtoGg,"ERROR"))</f>
        <v>2.5517569758305245</v>
      </c>
      <c r="AT1124" s="94">
        <f>IF('Net zero activities &amp; levers'!$C$14="Off",'Activity data'!BM54*ManureNEF*NtoN2O*kgtoGg,IF('Net zero activities &amp; levers'!$C$14="On",'Net zero Activity data'!BM54*ManureNEF*NtoN2O*kgtoGg,"ERROR"))</f>
        <v>2.5059510717050237</v>
      </c>
      <c r="AU1124" s="94">
        <f>IF('Net zero activities &amp; levers'!$C$14="Off",'Activity data'!BN54*ManureNEF*NtoN2O*kgtoGg,IF('Net zero activities &amp; levers'!$C$14="On",'Net zero Activity data'!BN54*ManureNEF*NtoN2O*kgtoGg,"ERROR"))</f>
        <v>2.4478369654636136</v>
      </c>
      <c r="AV1124" s="94">
        <f>IF('Net zero activities &amp; levers'!$C$14="Off",'Activity data'!BO54*ManureNEF*NtoN2O*kgtoGg,IF('Net zero activities &amp; levers'!$C$14="On",'Net zero Activity data'!BO54*ManureNEF*NtoN2O*kgtoGg,"ERROR"))</f>
        <v>2.3897067346571679</v>
      </c>
      <c r="AW1124" s="94">
        <f>IF('Net zero activities &amp; levers'!$C$14="Off",'Activity data'!BP54*ManureNEF*NtoN2O*kgtoGg,IF('Net zero activities &amp; levers'!$C$14="On",'Net zero Activity data'!BP54*ManureNEF*NtoN2O*kgtoGg,"ERROR"))</f>
        <v>2.3270314767452223</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0.35516571939691521</v>
      </c>
      <c r="M1125" s="94">
        <f>IF('Net zero activities &amp; levers'!$C$14="Off",'Activity data'!AF55*ManureNEF*NtoN2O*kgtoGg,IF('Net zero activities &amp; levers'!$C$14="On",'Net zero Activity data'!AF55*ManureNEF*NtoN2O*kgtoGg,"ERROR"))</f>
        <v>0.36891582276573992</v>
      </c>
      <c r="N1125" s="94">
        <f>IF('Net zero activities &amp; levers'!$C$14="Off",'Activity data'!AG55*ManureNEF*NtoN2O*kgtoGg,IF('Net zero activities &amp; levers'!$C$14="On",'Net zero Activity data'!AG55*ManureNEF*NtoN2O*kgtoGg,"ERROR"))</f>
        <v>0.379170347917821</v>
      </c>
      <c r="O1125" s="94">
        <f>IF('Net zero activities &amp; levers'!$C$14="Off",'Activity data'!AH55*ManureNEF*NtoN2O*kgtoGg,IF('Net zero activities &amp; levers'!$C$14="On",'Net zero Activity data'!AH55*ManureNEF*NtoN2O*kgtoGg,"ERROR"))</f>
        <v>0.38707850955818868</v>
      </c>
      <c r="P1125" s="94">
        <f>IF('Net zero activities &amp; levers'!$C$14="Off",'Activity data'!AI55*ManureNEF*NtoN2O*kgtoGg,IF('Net zero activities &amp; levers'!$C$14="On",'Net zero Activity data'!AI55*ManureNEF*NtoN2O*kgtoGg,"ERROR"))</f>
        <v>0.39252728601928999</v>
      </c>
      <c r="Q1125" s="94">
        <f>IF('Net zero activities &amp; levers'!$C$14="Off",'Activity data'!AJ55*ManureNEF*NtoN2O*kgtoGg,IF('Net zero activities &amp; levers'!$C$14="On",'Net zero Activity data'!AJ55*ManureNEF*NtoN2O*kgtoGg,"ERROR"))</f>
        <v>0.3999671364536494</v>
      </c>
      <c r="R1125" s="94">
        <f>IF('Net zero activities &amp; levers'!$C$14="Off",'Activity data'!AK55*ManureNEF*NtoN2O*kgtoGg,IF('Net zero activities &amp; levers'!$C$14="On",'Net zero Activity data'!AK55*ManureNEF*NtoN2O*kgtoGg,"ERROR"))</f>
        <v>0.40776627193753157</v>
      </c>
      <c r="S1125" s="94">
        <f>IF('Net zero activities &amp; levers'!$C$14="Off",'Activity data'!AL55*ManureNEF*NtoN2O*kgtoGg,IF('Net zero activities &amp; levers'!$C$14="On",'Net zero Activity data'!AL55*ManureNEF*NtoN2O*kgtoGg,"ERROR"))</f>
        <v>0.37321311953085867</v>
      </c>
      <c r="T1125" s="94">
        <f>IF('Net zero activities &amp; levers'!$C$14="Off",'Activity data'!AM55*ManureNEF*NtoN2O*kgtoGg,IF('Net zero activities &amp; levers'!$C$14="On",'Net zero Activity data'!AM55*ManureNEF*NtoN2O*kgtoGg,"ERROR"))</f>
        <v>0.38841304242891805</v>
      </c>
      <c r="U1125" s="94">
        <f>IF('Net zero activities &amp; levers'!$C$14="Off",'Activity data'!AN55*ManureNEF*NtoN2O*kgtoGg,IF('Net zero activities &amp; levers'!$C$14="On",'Net zero Activity data'!AN55*ManureNEF*NtoN2O*kgtoGg,"ERROR"))</f>
        <v>0.39849167744131536</v>
      </c>
      <c r="V1125" s="94">
        <f>IF('Net zero activities &amp; levers'!$C$14="Off",'Activity data'!AO55*ManureNEF*NtoN2O*kgtoGg,IF('Net zero activities &amp; levers'!$C$14="On",'Net zero Activity data'!AO55*ManureNEF*NtoN2O*kgtoGg,"ERROR"))</f>
        <v>0.40731524933255242</v>
      </c>
      <c r="W1125" s="94">
        <f>IF('Net zero activities &amp; levers'!$C$14="Off",'Activity data'!AP55*ManureNEF*NtoN2O*kgtoGg,IF('Net zero activities &amp; levers'!$C$14="On",'Net zero Activity data'!AP55*ManureNEF*NtoN2O*kgtoGg,"ERROR"))</f>
        <v>0.41722759477210569</v>
      </c>
      <c r="X1125" s="94">
        <f>IF('Net zero activities &amp; levers'!$C$14="Off",'Activity data'!AQ55*ManureNEF*NtoN2O*kgtoGg,IF('Net zero activities &amp; levers'!$C$14="On",'Net zero Activity data'!AQ55*ManureNEF*NtoN2O*kgtoGg,"ERROR"))</f>
        <v>0.42869870273452282</v>
      </c>
      <c r="Y1125" s="94">
        <f>IF('Net zero activities &amp; levers'!$C$14="Off",'Activity data'!AR55*ManureNEF*NtoN2O*kgtoGg,IF('Net zero activities &amp; levers'!$C$14="On",'Net zero Activity data'!AR55*ManureNEF*NtoN2O*kgtoGg,"ERROR"))</f>
        <v>0.440979111565592</v>
      </c>
      <c r="Z1125" s="94">
        <f>IF('Net zero activities &amp; levers'!$C$14="Off",'Activity data'!AS55*ManureNEF*NtoN2O*kgtoGg,IF('Net zero activities &amp; levers'!$C$14="On",'Net zero Activity data'!AS55*ManureNEF*NtoN2O*kgtoGg,"ERROR"))</f>
        <v>0.45464165014975438</v>
      </c>
      <c r="AA1125" s="94">
        <f>IF('Net zero activities &amp; levers'!$C$14="Off",'Activity data'!AT55*ManureNEF*NtoN2O*kgtoGg,IF('Net zero activities &amp; levers'!$C$14="On",'Net zero Activity data'!AT55*ManureNEF*NtoN2O*kgtoGg,"ERROR"))</f>
        <v>0.469289070926172</v>
      </c>
      <c r="AB1125" s="94">
        <f>IF('Net zero activities &amp; levers'!$C$14="Off",'Activity data'!AU55*ManureNEF*NtoN2O*kgtoGg,IF('Net zero activities &amp; levers'!$C$14="On",'Net zero Activity data'!AU55*ManureNEF*NtoN2O*kgtoGg,"ERROR"))</f>
        <v>0.48470097215801394</v>
      </c>
      <c r="AC1125" s="94">
        <f>IF('Net zero activities &amp; levers'!$C$14="Off",'Activity data'!AV55*ManureNEF*NtoN2O*kgtoGg,IF('Net zero activities &amp; levers'!$C$14="On",'Net zero Activity data'!AV55*ManureNEF*NtoN2O*kgtoGg,"ERROR"))</f>
        <v>0.50016699741904436</v>
      </c>
      <c r="AD1125" s="94">
        <f>IF('Net zero activities &amp; levers'!$C$14="Off",'Activity data'!AW55*ManureNEF*NtoN2O*kgtoGg,IF('Net zero activities &amp; levers'!$C$14="On",'Net zero Activity data'!AW55*ManureNEF*NtoN2O*kgtoGg,"ERROR"))</f>
        <v>0.51994434889767294</v>
      </c>
      <c r="AE1125" s="94">
        <f>IF('Net zero activities &amp; levers'!$C$14="Off",'Activity data'!AX55*ManureNEF*NtoN2O*kgtoGg,IF('Net zero activities &amp; levers'!$C$14="On",'Net zero Activity data'!AX55*ManureNEF*NtoN2O*kgtoGg,"ERROR"))</f>
        <v>0.5409820221595476</v>
      </c>
      <c r="AF1125" s="94">
        <f>IF('Net zero activities &amp; levers'!$C$14="Off",'Activity data'!AY55*ManureNEF*NtoN2O*kgtoGg,IF('Net zero activities &amp; levers'!$C$14="On",'Net zero Activity data'!AY55*ManureNEF*NtoN2O*kgtoGg,"ERROR"))</f>
        <v>0.56331819030080266</v>
      </c>
      <c r="AG1125" s="94">
        <f>IF('Net zero activities &amp; levers'!$C$14="Off",'Activity data'!AZ55*ManureNEF*NtoN2O*kgtoGg,IF('Net zero activities &amp; levers'!$C$14="On",'Net zero Activity data'!AZ55*ManureNEF*NtoN2O*kgtoGg,"ERROR"))</f>
        <v>0.58880774036949401</v>
      </c>
      <c r="AH1125" s="94">
        <f>IF('Net zero activities &amp; levers'!$C$14="Off",'Activity data'!BA55*ManureNEF*NtoN2O*kgtoGg,IF('Net zero activities &amp; levers'!$C$14="On",'Net zero Activity data'!BA55*ManureNEF*NtoN2O*kgtoGg,"ERROR"))</f>
        <v>0.61339500017343807</v>
      </c>
      <c r="AI1125" s="94">
        <f>IF('Net zero activities &amp; levers'!$C$14="Off",'Activity data'!BB55*ManureNEF*NtoN2O*kgtoGg,IF('Net zero activities &amp; levers'!$C$14="On",'Net zero Activity data'!BB55*ManureNEF*NtoN2O*kgtoGg,"ERROR"))</f>
        <v>0.63986471341490092</v>
      </c>
      <c r="AJ1125" s="94">
        <f>IF('Net zero activities &amp; levers'!$C$14="Off",'Activity data'!BC55*ManureNEF*NtoN2O*kgtoGg,IF('Net zero activities &amp; levers'!$C$14="On",'Net zero Activity data'!BC55*ManureNEF*NtoN2O*kgtoGg,"ERROR"))</f>
        <v>0.66883363737205637</v>
      </c>
      <c r="AK1125" s="94">
        <f>IF('Net zero activities &amp; levers'!$C$14="Off",'Activity data'!BD55*ManureNEF*NtoN2O*kgtoGg,IF('Net zero activities &amp; levers'!$C$14="On",'Net zero Activity data'!BD55*ManureNEF*NtoN2O*kgtoGg,"ERROR"))</f>
        <v>0.69669250106616087</v>
      </c>
      <c r="AL1125" s="94">
        <f>IF('Net zero activities &amp; levers'!$C$14="Off",'Activity data'!BE55*ManureNEF*NtoN2O*kgtoGg,IF('Net zero activities &amp; levers'!$C$14="On",'Net zero Activity data'!BE55*ManureNEF*NtoN2O*kgtoGg,"ERROR"))</f>
        <v>0.72534590501203133</v>
      </c>
      <c r="AM1125" s="94">
        <f>IF('Net zero activities &amp; levers'!$C$14="Off",'Activity data'!BF55*ManureNEF*NtoN2O*kgtoGg,IF('Net zero activities &amp; levers'!$C$14="On",'Net zero Activity data'!BF55*ManureNEF*NtoN2O*kgtoGg,"ERROR"))</f>
        <v>0.75447618708840136</v>
      </c>
      <c r="AN1125" s="94">
        <f>IF('Net zero activities &amp; levers'!$C$14="Off",'Activity data'!BG55*ManureNEF*NtoN2O*kgtoGg,IF('Net zero activities &amp; levers'!$C$14="On",'Net zero Activity data'!BG55*ManureNEF*NtoN2O*kgtoGg,"ERROR"))</f>
        <v>0.78527953626699432</v>
      </c>
      <c r="AO1125" s="94">
        <f>IF('Net zero activities &amp; levers'!$C$14="Off",'Activity data'!BH55*ManureNEF*NtoN2O*kgtoGg,IF('Net zero activities &amp; levers'!$C$14="On",'Net zero Activity data'!BH55*ManureNEF*NtoN2O*kgtoGg,"ERROR"))</f>
        <v>0.81484783403237082</v>
      </c>
      <c r="AP1125" s="94">
        <f>IF('Net zero activities &amp; levers'!$C$14="Off",'Activity data'!BI55*ManureNEF*NtoN2O*kgtoGg,IF('Net zero activities &amp; levers'!$C$14="On",'Net zero Activity data'!BI55*ManureNEF*NtoN2O*kgtoGg,"ERROR"))</f>
        <v>0.84503547528450507</v>
      </c>
      <c r="AQ1125" s="94">
        <f>IF('Net zero activities &amp; levers'!$C$14="Off",'Activity data'!BJ55*ManureNEF*NtoN2O*kgtoGg,IF('Net zero activities &amp; levers'!$C$14="On",'Net zero Activity data'!BJ55*ManureNEF*NtoN2O*kgtoGg,"ERROR"))</f>
        <v>0.87631983022178062</v>
      </c>
      <c r="AR1125" s="94">
        <f>IF('Net zero activities &amp; levers'!$C$14="Off",'Activity data'!BK55*ManureNEF*NtoN2O*kgtoGg,IF('Net zero activities &amp; levers'!$C$14="On",'Net zero Activity data'!BK55*ManureNEF*NtoN2O*kgtoGg,"ERROR"))</f>
        <v>0.90885513896950187</v>
      </c>
      <c r="AS1125" s="94">
        <f>IF('Net zero activities &amp; levers'!$C$14="Off",'Activity data'!BL55*ManureNEF*NtoN2O*kgtoGg,IF('Net zero activities &amp; levers'!$C$14="On",'Net zero Activity data'!BL55*ManureNEF*NtoN2O*kgtoGg,"ERROR"))</f>
        <v>0.94222937960724962</v>
      </c>
      <c r="AT1125" s="94">
        <f>IF('Net zero activities &amp; levers'!$C$14="Off",'Activity data'!BM55*ManureNEF*NtoN2O*kgtoGg,IF('Net zero activities &amp; levers'!$C$14="On",'Net zero Activity data'!BM55*ManureNEF*NtoN2O*kgtoGg,"ERROR"))</f>
        <v>0.95214348685587957</v>
      </c>
      <c r="AU1125" s="94">
        <f>IF('Net zero activities &amp; levers'!$C$14="Off",'Activity data'!BN55*ManureNEF*NtoN2O*kgtoGg,IF('Net zero activities &amp; levers'!$C$14="On",'Net zero Activity data'!BN55*ManureNEF*NtoN2O*kgtoGg,"ERROR"))</f>
        <v>0.95719161531013108</v>
      </c>
      <c r="AV1125" s="94">
        <f>IF('Net zero activities &amp; levers'!$C$14="Off",'Activity data'!BO55*ManureNEF*NtoN2O*kgtoGg,IF('Net zero activities &amp; levers'!$C$14="On",'Net zero Activity data'!BO55*ManureNEF*NtoN2O*kgtoGg,"ERROR"))</f>
        <v>0.96189454806833219</v>
      </c>
      <c r="AW1125" s="94">
        <f>IF('Net zero activities &amp; levers'!$C$14="Off",'Activity data'!BP55*ManureNEF*NtoN2O*kgtoGg,IF('Net zero activities &amp; levers'!$C$14="On",'Net zero Activity data'!BP55*ManureNEF*NtoN2O*kgtoGg,"ERROR"))</f>
        <v>0.96435594361750065</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5.9533053152539019E-2</v>
      </c>
      <c r="T1126" s="94">
        <f>IF('Net zero activities &amp; levers'!$C$14="Off",'Activity data'!AM56*ManureNEF*NtoN2O*kgtoGg,IF('Net zero activities &amp; levers'!$C$14="On",'Net zero Activity data'!AM56*ManureNEF*NtoN2O*kgtoGg,"ERROR"))</f>
        <v>5.9622626433628173E-2</v>
      </c>
      <c r="U1126" s="94">
        <f>IF('Net zero activities &amp; levers'!$C$14="Off",'Activity data'!AN56*ManureNEF*NtoN2O*kgtoGg,IF('Net zero activities &amp; levers'!$C$14="On",'Net zero Activity data'!AN56*ManureNEF*NtoN2O*kgtoGg,"ERROR"))</f>
        <v>5.9722199774339783E-2</v>
      </c>
      <c r="V1126" s="94">
        <f>IF('Net zero activities &amp; levers'!$C$14="Off",'Activity data'!AO56*ManureNEF*NtoN2O*kgtoGg,IF('Net zero activities &amp; levers'!$C$14="On",'Net zero Activity data'!AO56*ManureNEF*NtoN2O*kgtoGg,"ERROR"))</f>
        <v>5.983442272336837E-2</v>
      </c>
      <c r="W1126" s="94">
        <f>IF('Net zero activities &amp; levers'!$C$14="Off",'Activity data'!AP56*ManureNEF*NtoN2O*kgtoGg,IF('Net zero activities &amp; levers'!$C$14="On",'Net zero Activity data'!AP56*ManureNEF*NtoN2O*kgtoGg,"ERROR"))</f>
        <v>5.9960597156867579E-2</v>
      </c>
      <c r="X1126" s="94">
        <f>IF('Net zero activities &amp; levers'!$C$14="Off",'Activity data'!AQ56*ManureNEF*NtoN2O*kgtoGg,IF('Net zero activities &amp; levers'!$C$14="On",'Net zero Activity data'!AQ56*ManureNEF*NtoN2O*kgtoGg,"ERROR"))</f>
        <v>6.0100418807922086E-2</v>
      </c>
      <c r="Y1126" s="94">
        <f>IF('Net zero activities &amp; levers'!$C$14="Off",'Activity data'!AR56*ManureNEF*NtoN2O*kgtoGg,IF('Net zero activities &amp; levers'!$C$14="On",'Net zero Activity data'!AR56*ManureNEF*NtoN2O*kgtoGg,"ERROR"))</f>
        <v>6.0186384074546649E-2</v>
      </c>
      <c r="Z1126" s="94">
        <f>IF('Net zero activities &amp; levers'!$C$14="Off",'Activity data'!AS56*ManureNEF*NtoN2O*kgtoGg,IF('Net zero activities &amp; levers'!$C$14="On",'Net zero Activity data'!AS56*ManureNEF*NtoN2O*kgtoGg,"ERROR"))</f>
        <v>6.0283905469555747E-2</v>
      </c>
      <c r="AA1126" s="94">
        <f>IF('Net zero activities &amp; levers'!$C$14="Off",'Activity data'!AT56*ManureNEF*NtoN2O*kgtoGg,IF('Net zero activities &amp; levers'!$C$14="On",'Net zero Activity data'!AT56*ManureNEF*NtoN2O*kgtoGg,"ERROR"))</f>
        <v>6.0392101130913527E-2</v>
      </c>
      <c r="AB1126" s="94">
        <f>IF('Net zero activities &amp; levers'!$C$14="Off",'Activity data'!AU56*ManureNEF*NtoN2O*kgtoGg,IF('Net zero activities &amp; levers'!$C$14="On",'Net zero Activity data'!AU56*ManureNEF*NtoN2O*kgtoGg,"ERROR"))</f>
        <v>6.0510302677043659E-2</v>
      </c>
      <c r="AC1126" s="94">
        <f>IF('Net zero activities &amp; levers'!$C$14="Off",'Activity data'!AV56*ManureNEF*NtoN2O*kgtoGg,IF('Net zero activities &amp; levers'!$C$14="On",'Net zero Activity data'!AV56*ManureNEF*NtoN2O*kgtoGg,"ERROR"))</f>
        <v>6.0637484104422316E-2</v>
      </c>
      <c r="AD1126" s="94">
        <f>IF('Net zero activities &amp; levers'!$C$14="Off",'Activity data'!AW56*ManureNEF*NtoN2O*kgtoGg,IF('Net zero activities &amp; levers'!$C$14="On",'Net zero Activity data'!AW56*ManureNEF*NtoN2O*kgtoGg,"ERROR"))</f>
        <v>6.0722267332521125E-2</v>
      </c>
      <c r="AE1126" s="94">
        <f>IF('Net zero activities &amp; levers'!$C$14="Off",'Activity data'!AX56*ManureNEF*NtoN2O*kgtoGg,IF('Net zero activities &amp; levers'!$C$14="On",'Net zero Activity data'!AX56*ManureNEF*NtoN2O*kgtoGg,"ERROR"))</f>
        <v>6.0815693530942252E-2</v>
      </c>
      <c r="AF1126" s="94">
        <f>IF('Net zero activities &amp; levers'!$C$14="Off",'Activity data'!AY56*ManureNEF*NtoN2O*kgtoGg,IF('Net zero activities &amp; levers'!$C$14="On",'Net zero Activity data'!AY56*ManureNEF*NtoN2O*kgtoGg,"ERROR"))</f>
        <v>6.0917438947275838E-2</v>
      </c>
      <c r="AG1126" s="94">
        <f>IF('Net zero activities &amp; levers'!$C$14="Off",'Activity data'!AZ56*ManureNEF*NtoN2O*kgtoGg,IF('Net zero activities &amp; levers'!$C$14="On",'Net zero Activity data'!AZ56*ManureNEF*NtoN2O*kgtoGg,"ERROR"))</f>
        <v>6.1028672702169356E-2</v>
      </c>
      <c r="AH1126" s="94">
        <f>IF('Net zero activities &amp; levers'!$C$14="Off",'Activity data'!BA56*ManureNEF*NtoN2O*kgtoGg,IF('Net zero activities &amp; levers'!$C$14="On",'Net zero Activity data'!BA56*ManureNEF*NtoN2O*kgtoGg,"ERROR"))</f>
        <v>6.1145817503656337E-2</v>
      </c>
      <c r="AI1126" s="94">
        <f>IF('Net zero activities &amp; levers'!$C$14="Off",'Activity data'!BB56*ManureNEF*NtoN2O*kgtoGg,IF('Net zero activities &amp; levers'!$C$14="On",'Net zero Activity data'!BB56*ManureNEF*NtoN2O*kgtoGg,"ERROR"))</f>
        <v>6.1220417018935484E-2</v>
      </c>
      <c r="AJ1126" s="94">
        <f>IF('Net zero activities &amp; levers'!$C$14="Off",'Activity data'!BC56*ManureNEF*NtoN2O*kgtoGg,IF('Net zero activities &amp; levers'!$C$14="On",'Net zero Activity data'!BC56*ManureNEF*NtoN2O*kgtoGg,"ERROR"))</f>
        <v>6.1302728119439355E-2</v>
      </c>
      <c r="AK1126" s="94">
        <f>IF('Net zero activities &amp; levers'!$C$14="Off",'Activity data'!BD56*ManureNEF*NtoN2O*kgtoGg,IF('Net zero activities &amp; levers'!$C$14="On",'Net zero Activity data'!BD56*ManureNEF*NtoN2O*kgtoGg,"ERROR"))</f>
        <v>6.1389674469168841E-2</v>
      </c>
      <c r="AL1126" s="94">
        <f>IF('Net zero activities &amp; levers'!$C$14="Off",'Activity data'!BE56*ManureNEF*NtoN2O*kgtoGg,IF('Net zero activities &amp; levers'!$C$14="On",'Net zero Activity data'!BE56*ManureNEF*NtoN2O*kgtoGg,"ERROR"))</f>
        <v>6.1482543590372467E-2</v>
      </c>
      <c r="AM1126" s="94">
        <f>IF('Net zero activities &amp; levers'!$C$14="Off",'Activity data'!BF56*ManureNEF*NtoN2O*kgtoGg,IF('Net zero activities &amp; levers'!$C$14="On",'Net zero Activity data'!BF56*ManureNEF*NtoN2O*kgtoGg,"ERROR"))</f>
        <v>6.1580890323504577E-2</v>
      </c>
      <c r="AN1126" s="94">
        <f>IF('Net zero activities &amp; levers'!$C$14="Off",'Activity data'!BG56*ManureNEF*NtoN2O*kgtoGg,IF('Net zero activities &amp; levers'!$C$14="On",'Net zero Activity data'!BG56*ManureNEF*NtoN2O*kgtoGg,"ERROR"))</f>
        <v>6.1639213186725099E-2</v>
      </c>
      <c r="AO1126" s="94">
        <f>IF('Net zero activities &amp; levers'!$C$14="Off",'Activity data'!BH56*ManureNEF*NtoN2O*kgtoGg,IF('Net zero activities &amp; levers'!$C$14="On",'Net zero Activity data'!BH56*ManureNEF*NtoN2O*kgtoGg,"ERROR"))</f>
        <v>6.1701105053193442E-2</v>
      </c>
      <c r="AP1126" s="94">
        <f>IF('Net zero activities &amp; levers'!$C$14="Off",'Activity data'!BI56*ManureNEF*NtoN2O*kgtoGg,IF('Net zero activities &amp; levers'!$C$14="On",'Net zero Activity data'!BI56*ManureNEF*NtoN2O*kgtoGg,"ERROR"))</f>
        <v>6.1767811324277284E-2</v>
      </c>
      <c r="AQ1126" s="94">
        <f>IF('Net zero activities &amp; levers'!$C$14="Off",'Activity data'!BJ56*ManureNEF*NtoN2O*kgtoGg,IF('Net zero activities &amp; levers'!$C$14="On",'Net zero Activity data'!BJ56*ManureNEF*NtoN2O*kgtoGg,"ERROR"))</f>
        <v>6.1839527340479886E-2</v>
      </c>
      <c r="AR1126" s="94">
        <f>IF('Net zero activities &amp; levers'!$C$14="Off",'Activity data'!BK56*ManureNEF*NtoN2O*kgtoGg,IF('Net zero activities &amp; levers'!$C$14="On",'Net zero Activity data'!BK56*ManureNEF*NtoN2O*kgtoGg,"ERROR"))</f>
        <v>6.1916211063779515E-2</v>
      </c>
      <c r="AS1126" s="94">
        <f>IF('Net zero activities &amp; levers'!$C$14="Off",'Activity data'!BL56*ManureNEF*NtoN2O*kgtoGg,IF('Net zero activities &amp; levers'!$C$14="On",'Net zero Activity data'!BL56*ManureNEF*NtoN2O*kgtoGg,"ERROR"))</f>
        <v>6.1949982934671022E-2</v>
      </c>
      <c r="AT1126" s="94">
        <f>IF('Net zero activities &amp; levers'!$C$14="Off",'Activity data'!BM56*ManureNEF*NtoN2O*kgtoGg,IF('Net zero activities &amp; levers'!$C$14="On",'Net zero Activity data'!BM56*ManureNEF*NtoN2O*kgtoGg,"ERROR"))</f>
        <v>6.1970279607974715E-2</v>
      </c>
      <c r="AU1126" s="94">
        <f>IF('Net zero activities &amp; levers'!$C$14="Off",'Activity data'!BN56*ManureNEF*NtoN2O*kgtoGg,IF('Net zero activities &amp; levers'!$C$14="On",'Net zero Activity data'!BN56*ManureNEF*NtoN2O*kgtoGg,"ERROR"))</f>
        <v>6.19907354661028E-2</v>
      </c>
      <c r="AV1126" s="94">
        <f>IF('Net zero activities &amp; levers'!$C$14="Off",'Activity data'!BO56*ManureNEF*NtoN2O*kgtoGg,IF('Net zero activities &amp; levers'!$C$14="On",'Net zero Activity data'!BO56*ManureNEF*NtoN2O*kgtoGg,"ERROR"))</f>
        <v>6.2014540117516635E-2</v>
      </c>
      <c r="AW1126" s="94">
        <f>IF('Net zero activities &amp; levers'!$C$14="Off",'Activity data'!BP56*ManureNEF*NtoN2O*kgtoGg,IF('Net zero activities &amp; levers'!$C$14="On",'Net zero Activity data'!BP56*ManureNEF*NtoN2O*kgtoGg,"ERROR"))</f>
        <v>6.2040237192478087E-2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4.8451812868114626E-2</v>
      </c>
      <c r="T1127" s="94">
        <f>IF('Net zero activities &amp; levers'!$C$14="Off",'Activity data'!AM57*ManureNEF*NtoN2O*kgtoGg,IF('Net zero activities &amp; levers'!$C$14="On",'Net zero Activity data'!AM57*ManureNEF*NtoN2O*kgtoGg,"ERROR"))</f>
        <v>4.8524713343119572E-2</v>
      </c>
      <c r="U1127" s="94">
        <f>IF('Net zero activities &amp; levers'!$C$14="Off",'Activity data'!AN57*ManureNEF*NtoN2O*kgtoGg,IF('Net zero activities &amp; levers'!$C$14="On",'Net zero Activity data'!AN57*ManureNEF*NtoN2O*kgtoGg,"ERROR"))</f>
        <v>4.8605752507337306E-2</v>
      </c>
      <c r="V1127" s="94">
        <f>IF('Net zero activities &amp; levers'!$C$14="Off",'Activity data'!AO57*ManureNEF*NtoN2O*kgtoGg,IF('Net zero activities &amp; levers'!$C$14="On",'Net zero Activity data'!AO57*ManureNEF*NtoN2O*kgtoGg,"ERROR"))</f>
        <v>4.8697086733248914E-2</v>
      </c>
      <c r="W1127" s="94">
        <f>IF('Net zero activities &amp; levers'!$C$14="Off",'Activity data'!AP57*ManureNEF*NtoN2O*kgtoGg,IF('Net zero activities &amp; levers'!$C$14="On",'Net zero Activity data'!AP57*ManureNEF*NtoN2O*kgtoGg,"ERROR"))</f>
        <v>4.8799775571077862E-2</v>
      </c>
      <c r="X1127" s="94">
        <f>IF('Net zero activities &amp; levers'!$C$14="Off",'Activity data'!AQ57*ManureNEF*NtoN2O*kgtoGg,IF('Net zero activities &amp; levers'!$C$14="On",'Net zero Activity data'!AQ57*ManureNEF*NtoN2O*kgtoGg,"ERROR"))</f>
        <v>4.8913571388914487E-2</v>
      </c>
      <c r="Y1127" s="94">
        <f>IF('Net zero activities &amp; levers'!$C$14="Off",'Activity data'!AR57*ManureNEF*NtoN2O*kgtoGg,IF('Net zero activities &amp; levers'!$C$14="On",'Net zero Activity data'!AR57*ManureNEF*NtoN2O*kgtoGg,"ERROR"))</f>
        <v>4.8983535430586901E-2</v>
      </c>
      <c r="Z1127" s="94">
        <f>IF('Net zero activities &amp; levers'!$C$14="Off",'Activity data'!AS57*ManureNEF*NtoN2O*kgtoGg,IF('Net zero activities &amp; levers'!$C$14="On",'Net zero Activity data'!AS57*ManureNEF*NtoN2O*kgtoGg,"ERROR"))</f>
        <v>4.9062904589926196E-2</v>
      </c>
      <c r="AA1127" s="94">
        <f>IF('Net zero activities &amp; levers'!$C$14="Off",'Activity data'!AT57*ManureNEF*NtoN2O*kgtoGg,IF('Net zero activities &amp; levers'!$C$14="On",'Net zero Activity data'!AT57*ManureNEF*NtoN2O*kgtoGg,"ERROR"))</f>
        <v>4.9150961151107717E-2</v>
      </c>
      <c r="AB1127" s="94">
        <f>IF('Net zero activities &amp; levers'!$C$14="Off",'Activity data'!AU57*ManureNEF*NtoN2O*kgtoGg,IF('Net zero activities &amp; levers'!$C$14="On",'Net zero Activity data'!AU57*ManureNEF*NtoN2O*kgtoGg,"ERROR"))</f>
        <v>4.9247161142382222E-2</v>
      </c>
      <c r="AC1127" s="94">
        <f>IF('Net zero activities &amp; levers'!$C$14="Off",'Activity data'!AV57*ManureNEF*NtoN2O*kgtoGg,IF('Net zero activities &amp; levers'!$C$14="On",'Net zero Activity data'!AV57*ManureNEF*NtoN2O*kgtoGg,"ERROR"))</f>
        <v>4.9350669536347196E-2</v>
      </c>
      <c r="AD1127" s="94">
        <f>IF('Net zero activities &amp; levers'!$C$14="Off",'Activity data'!AW57*ManureNEF*NtoN2O*kgtoGg,IF('Net zero activities &amp; levers'!$C$14="On",'Net zero Activity data'!AW57*ManureNEF*NtoN2O*kgtoGg,"ERROR"))</f>
        <v>4.9419671559335535E-2</v>
      </c>
      <c r="AE1127" s="94">
        <f>IF('Net zero activities &amp; levers'!$C$14="Off",'Activity data'!AX57*ManureNEF*NtoN2O*kgtoGg,IF('Net zero activities &amp; levers'!$C$14="On",'Net zero Activity data'!AX57*ManureNEF*NtoN2O*kgtoGg,"ERROR"))</f>
        <v>4.9495707785317124E-2</v>
      </c>
      <c r="AF1127" s="94">
        <f>IF('Net zero activities &amp; levers'!$C$14="Off",'Activity data'!AY57*ManureNEF*NtoN2O*kgtoGg,IF('Net zero activities &amp; levers'!$C$14="On",'Net zero Activity data'!AY57*ManureNEF*NtoN2O*kgtoGg,"ERROR"))</f>
        <v>4.9578514723838341E-2</v>
      </c>
      <c r="AG1127" s="94">
        <f>IF('Net zero activities &amp; levers'!$C$14="Off",'Activity data'!AZ57*ManureNEF*NtoN2O*kgtoGg,IF('Net zero activities &amp; levers'!$C$14="On",'Net zero Activity data'!AZ57*ManureNEF*NtoN2O*kgtoGg,"ERROR"))</f>
        <v>4.9669043880186323E-2</v>
      </c>
      <c r="AH1127" s="94">
        <f>IF('Net zero activities &amp; levers'!$C$14="Off",'Activity data'!BA57*ManureNEF*NtoN2O*kgtoGg,IF('Net zero activities &amp; levers'!$C$14="On",'Net zero Activity data'!BA57*ManureNEF*NtoN2O*kgtoGg,"ERROR"))</f>
        <v>4.9764383824965848E-2</v>
      </c>
      <c r="AI1127" s="94">
        <f>IF('Net zero activities &amp; levers'!$C$14="Off",'Activity data'!BB57*ManureNEF*NtoN2O*kgtoGg,IF('Net zero activities &amp; levers'!$C$14="On",'Net zero Activity data'!BB57*ManureNEF*NtoN2O*kgtoGg,"ERROR"))</f>
        <v>4.9825097690003088E-2</v>
      </c>
      <c r="AJ1127" s="94">
        <f>IF('Net zero activities &amp; levers'!$C$14="Off",'Activity data'!BC57*ManureNEF*NtoN2O*kgtoGg,IF('Net zero activities &amp; levers'!$C$14="On",'Net zero Activity data'!BC57*ManureNEF*NtoN2O*kgtoGg,"ERROR"))</f>
        <v>4.9892087737168356E-2</v>
      </c>
      <c r="AK1127" s="94">
        <f>IF('Net zero activities &amp; levers'!$C$14="Off",'Activity data'!BD57*ManureNEF*NtoN2O*kgtoGg,IF('Net zero activities &amp; levers'!$C$14="On",'Net zero Activity data'!BD57*ManureNEF*NtoN2O*kgtoGg,"ERROR"))</f>
        <v>4.9962850247128418E-2</v>
      </c>
      <c r="AL1127" s="94">
        <f>IF('Net zero activities &amp; levers'!$C$14="Off",'Activity data'!BE57*ManureNEF*NtoN2O*kgtoGg,IF('Net zero activities &amp; levers'!$C$14="On",'Net zero Activity data'!BE57*ManureNEF*NtoN2O*kgtoGg,"ERROR"))</f>
        <v>5.0038433087979103E-2</v>
      </c>
      <c r="AM1127" s="94">
        <f>IF('Net zero activities &amp; levers'!$C$14="Off",'Activity data'!BF57*ManureNEF*NtoN2O*kgtoGg,IF('Net zero activities &amp; levers'!$C$14="On",'Net zero Activity data'!BF57*ManureNEF*NtoN2O*kgtoGg,"ERROR"))</f>
        <v>5.0118473960361357E-2</v>
      </c>
      <c r="AN1127" s="94">
        <f>IF('Net zero activities &amp; levers'!$C$14="Off",'Activity data'!BG57*ManureNEF*NtoN2O*kgtoGg,IF('Net zero activities &amp; levers'!$C$14="On",'Net zero Activity data'!BG57*ManureNEF*NtoN2O*kgtoGg,"ERROR"))</f>
        <v>5.0165940843127331E-2</v>
      </c>
      <c r="AO1127" s="94">
        <f>IF('Net zero activities &amp; levers'!$C$14="Off",'Activity data'!BH57*ManureNEF*NtoN2O*kgtoGg,IF('Net zero activities &amp; levers'!$C$14="On",'Net zero Activity data'!BH57*ManureNEF*NtoN2O*kgtoGg,"ERROR"))</f>
        <v>5.0216312409398237E-2</v>
      </c>
      <c r="AP1127" s="94">
        <f>IF('Net zero activities &amp; levers'!$C$14="Off",'Activity data'!BI57*ManureNEF*NtoN2O*kgtoGg,IF('Net zero activities &amp; levers'!$C$14="On",'Net zero Activity data'!BI57*ManureNEF*NtoN2O*kgtoGg,"ERROR"))</f>
        <v>5.0270602246598461E-2</v>
      </c>
      <c r="AQ1127" s="94">
        <f>IF('Net zero activities &amp; levers'!$C$14="Off",'Activity data'!BJ57*ManureNEF*NtoN2O*kgtoGg,IF('Net zero activities &amp; levers'!$C$14="On",'Net zero Activity data'!BJ57*ManureNEF*NtoN2O*kgtoGg,"ERROR"))</f>
        <v>5.0328969335344809E-2</v>
      </c>
      <c r="AR1127" s="94">
        <f>IF('Net zero activities &amp; levers'!$C$14="Off",'Activity data'!BK57*ManureNEF*NtoN2O*kgtoGg,IF('Net zero activities &amp; levers'!$C$14="On",'Net zero Activity data'!BK57*ManureNEF*NtoN2O*kgtoGg,"ERROR"))</f>
        <v>5.0391379462401874E-2</v>
      </c>
      <c r="AS1127" s="94">
        <f>IF('Net zero activities &amp; levers'!$C$14="Off",'Activity data'!BL57*ManureNEF*NtoN2O*kgtoGg,IF('Net zero activities &amp; levers'!$C$14="On",'Net zero Activity data'!BL57*ManureNEF*NtoN2O*kgtoGg,"ERROR"))</f>
        <v>5.0418865174657372E-2</v>
      </c>
      <c r="AT1127" s="94">
        <f>IF('Net zero activities &amp; levers'!$C$14="Off",'Activity data'!BM57*ManureNEF*NtoN2O*kgtoGg,IF('Net zero activities &amp; levers'!$C$14="On",'Net zero Activity data'!BM57*ManureNEF*NtoN2O*kgtoGg,"ERROR"))</f>
        <v>5.0435383907775841E-2</v>
      </c>
      <c r="AU1127" s="94">
        <f>IF('Net zero activities &amp; levers'!$C$14="Off",'Activity data'!BN57*ManureNEF*NtoN2O*kgtoGg,IF('Net zero activities &amp; levers'!$C$14="On",'Net zero Activity data'!BN57*ManureNEF*NtoN2O*kgtoGg,"ERROR"))</f>
        <v>5.0452032195703198E-2</v>
      </c>
      <c r="AV1127" s="94">
        <f>IF('Net zero activities &amp; levers'!$C$14="Off",'Activity data'!BO57*ManureNEF*NtoN2O*kgtoGg,IF('Net zero activities &amp; levers'!$C$14="On",'Net zero Activity data'!BO57*ManureNEF*NtoN2O*kgtoGg,"ERROR"))</f>
        <v>5.0471405946159772E-2</v>
      </c>
      <c r="AW1127" s="94">
        <f>IF('Net zero activities &amp; levers'!$C$14="Off",'Activity data'!BP57*ManureNEF*NtoN2O*kgtoGg,IF('Net zero activities &amp; levers'!$C$14="On",'Net zero Activity data'!BP57*ManureNEF*NtoN2O*kgtoGg,"ERROR"))</f>
        <v>5.0492319872144718E-2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7.2140927380493743E-3</v>
      </c>
      <c r="L1128" s="94">
        <f>IF('Net zero activities &amp; levers'!$C$14="Off",'Activity data'!AE58*ManureNEF*NtoN2O*kgtoGg,IF('Net zero activities &amp; levers'!$C$14="On",'Net zero Activity data'!AE58*ManureNEF*NtoN2O*kgtoGg,"ERROR"))</f>
        <v>7.2328458969643629E-3</v>
      </c>
      <c r="M1128" s="94">
        <f>IF('Net zero activities &amp; levers'!$C$14="Off",'Activity data'!AF58*ManureNEF*NtoN2O*kgtoGg,IF('Net zero activities &amp; levers'!$C$14="On",'Net zero Activity data'!AF58*ManureNEF*NtoN2O*kgtoGg,"ERROR"))</f>
        <v>7.2587152169743159E-3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7.4155715935563127E-3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7.5086060518870686E-3</v>
      </c>
      <c r="T1128" s="94">
        <f>IF('Net zero activities &amp; levers'!$C$14="Off",'Activity data'!AM58*ManureNEF*NtoN2O*kgtoGg,IF('Net zero activities &amp; levers'!$C$14="On",'Net zero Activity data'!AM58*ManureNEF*NtoN2O*kgtoGg,"ERROR"))</f>
        <v>7.5302183985576495E-3</v>
      </c>
      <c r="U1128" s="94">
        <f>IF('Net zero activities &amp; levers'!$C$14="Off",'Activity data'!AN58*ManureNEF*NtoN2O*kgtoGg,IF('Net zero activities &amp; levers'!$C$14="On",'Net zero Activity data'!AN58*ManureNEF*NtoN2O*kgtoGg,"ERROR"))</f>
        <v>7.5531198022373361E-3</v>
      </c>
      <c r="V1128" s="94">
        <f>IF('Net zero activities &amp; levers'!$C$14="Off",'Activity data'!AO58*ManureNEF*NtoN2O*kgtoGg,IF('Net zero activities &amp; levers'!$C$14="On",'Net zero Activity data'!AO58*ManureNEF*NtoN2O*kgtoGg,"ERROR"))</f>
        <v>7.5778528986263022E-3</v>
      </c>
      <c r="W1128" s="94">
        <f>IF('Net zero activities &amp; levers'!$C$14="Off",'Activity data'!AP58*ManureNEF*NtoN2O*kgtoGg,IF('Net zero activities &amp; levers'!$C$14="On",'Net zero Activity data'!AP58*ManureNEF*NtoN2O*kgtoGg,"ERROR"))</f>
        <v>7.6046941828391288E-3</v>
      </c>
      <c r="X1128" s="94">
        <f>IF('Net zero activities &amp; levers'!$C$14="Off",'Activity data'!AQ58*ManureNEF*NtoN2O*kgtoGg,IF('Net zero activities &amp; levers'!$C$14="On",'Net zero Activity data'!AQ58*ManureNEF*NtoN2O*kgtoGg,"ERROR"))</f>
        <v>7.63360928511267E-3</v>
      </c>
      <c r="Y1128" s="94">
        <f>IF('Net zero activities &amp; levers'!$C$14="Off",'Activity data'!AR58*ManureNEF*NtoN2O*kgtoGg,IF('Net zero activities &amp; levers'!$C$14="On",'Net zero Activity data'!AR58*ManureNEF*NtoN2O*kgtoGg,"ERROR"))</f>
        <v>7.6518706820358868E-3</v>
      </c>
      <c r="Z1128" s="94">
        <f>IF('Net zero activities &amp; levers'!$C$14="Off",'Activity data'!AS58*ManureNEF*NtoN2O*kgtoGg,IF('Net zero activities &amp; levers'!$C$14="On",'Net zero Activity data'!AS58*ManureNEF*NtoN2O*kgtoGg,"ERROR"))</f>
        <v>7.6719056460518853E-3</v>
      </c>
      <c r="AA1128" s="94">
        <f>IF('Net zero activities &amp; levers'!$C$14="Off",'Activity data'!AT58*ManureNEF*NtoN2O*kgtoGg,IF('Net zero activities &amp; levers'!$C$14="On",'Net zero Activity data'!AT58*ManureNEF*NtoN2O*kgtoGg,"ERROR"))</f>
        <v>7.6935629291402302E-3</v>
      </c>
      <c r="AB1128" s="94">
        <f>IF('Net zero activities &amp; levers'!$C$14="Off",'Activity data'!AU58*ManureNEF*NtoN2O*kgtoGg,IF('Net zero activities &amp; levers'!$C$14="On",'Net zero Activity data'!AU58*ManureNEF*NtoN2O*kgtoGg,"ERROR"))</f>
        <v>7.7167304504399828E-3</v>
      </c>
      <c r="AC1128" s="94">
        <f>IF('Net zero activities &amp; levers'!$C$14="Off",'Activity data'!AV58*ManureNEF*NtoN2O*kgtoGg,IF('Net zero activities &amp; levers'!$C$14="On",'Net zero Activity data'!AV58*ManureNEF*NtoN2O*kgtoGg,"ERROR"))</f>
        <v>7.7412282077326386E-3</v>
      </c>
      <c r="AD1128" s="94">
        <f>IF('Net zero activities &amp; levers'!$C$14="Off",'Activity data'!AW58*ManureNEF*NtoN2O*kgtoGg,IF('Net zero activities &amp; levers'!$C$14="On",'Net zero Activity data'!AW58*ManureNEF*NtoN2O*kgtoGg,"ERROR"))</f>
        <v>7.7574695759522879E-3</v>
      </c>
      <c r="AE1128" s="94">
        <f>IF('Net zero activities &amp; levers'!$C$14="Off",'Activity data'!AX58*ManureNEF*NtoN2O*kgtoGg,IF('Net zero activities &amp; levers'!$C$14="On",'Net zero Activity data'!AX58*ManureNEF*NtoN2O*kgtoGg,"ERROR"))</f>
        <v>7.7750387618441127E-3</v>
      </c>
      <c r="AF1128" s="94">
        <f>IF('Net zero activities &amp; levers'!$C$14="Off",'Activity data'!AY58*ManureNEF*NtoN2O*kgtoGg,IF('Net zero activities &amp; levers'!$C$14="On",'Net zero Activity data'!AY58*ManureNEF*NtoN2O*kgtoGg,"ERROR"))</f>
        <v>7.7938832208585716E-3</v>
      </c>
      <c r="AG1128" s="94">
        <f>IF('Net zero activities &amp; levers'!$C$14="Off",'Activity data'!AZ58*ManureNEF*NtoN2O*kgtoGg,IF('Net zero activities &amp; levers'!$C$14="On",'Net zero Activity data'!AZ58*ManureNEF*NtoN2O*kgtoGg,"ERROR"))</f>
        <v>7.8142269323919957E-3</v>
      </c>
      <c r="AH1128" s="94">
        <f>IF('Net zero activities &amp; levers'!$C$14="Off",'Activity data'!BA58*ManureNEF*NtoN2O*kgtoGg,IF('Net zero activities &amp; levers'!$C$14="On",'Net zero Activity data'!BA58*ManureNEF*NtoN2O*kgtoGg,"ERROR"))</f>
        <v>7.8354114800063077E-3</v>
      </c>
      <c r="AI1128" s="94">
        <f>IF('Net zero activities &amp; levers'!$C$14="Off",'Activity data'!BB58*ManureNEF*NtoN2O*kgtoGg,IF('Net zero activities &amp; levers'!$C$14="On",'Net zero Activity data'!BB58*ManureNEF*NtoN2O*kgtoGg,"ERROR"))</f>
        <v>7.8484807490541032E-3</v>
      </c>
      <c r="AJ1128" s="94">
        <f>IF('Net zero activities &amp; levers'!$C$14="Off",'Activity data'!BC58*ManureNEF*NtoN2O*kgtoGg,IF('Net zero activities &amp; levers'!$C$14="On",'Net zero Activity data'!BC58*ManureNEF*NtoN2O*kgtoGg,"ERROR"))</f>
        <v>7.8627709579553399E-3</v>
      </c>
      <c r="AK1128" s="94">
        <f>IF('Net zero activities &amp; levers'!$C$14="Off",'Activity data'!BD58*ManureNEF*NtoN2O*kgtoGg,IF('Net zero activities &amp; levers'!$C$14="On",'Net zero Activity data'!BD58*ManureNEF*NtoN2O*kgtoGg,"ERROR"))</f>
        <v>7.8777182590411693E-3</v>
      </c>
      <c r="AL1128" s="94">
        <f>IF('Net zero activities &amp; levers'!$C$14="Off",'Activity data'!BE58*ManureNEF*NtoN2O*kgtoGg,IF('Net zero activities &amp; levers'!$C$14="On",'Net zero Activity data'!BE58*ManureNEF*NtoN2O*kgtoGg,"ERROR"))</f>
        <v>7.8935651065519113E-3</v>
      </c>
      <c r="AM1128" s="94">
        <f>IF('Net zero activities &amp; levers'!$C$14="Off",'Activity data'!BF58*ManureNEF*NtoN2O*kgtoGg,IF('Net zero activities &amp; levers'!$C$14="On",'Net zero Activity data'!BF58*ManureNEF*NtoN2O*kgtoGg,"ERROR"))</f>
        <v>7.9102334488757396E-3</v>
      </c>
      <c r="AN1128" s="94">
        <f>IF('Net zero activities &amp; levers'!$C$14="Off",'Activity data'!BG58*ManureNEF*NtoN2O*kgtoGg,IF('Net zero activities &amp; levers'!$C$14="On",'Net zero Activity data'!BG58*ManureNEF*NtoN2O*kgtoGg,"ERROR"))</f>
        <v>7.9193860887941704E-3</v>
      </c>
      <c r="AO1128" s="94">
        <f>IF('Net zero activities &amp; levers'!$C$14="Off",'Activity data'!BH58*ManureNEF*NtoN2O*kgtoGg,IF('Net zero activities &amp; levers'!$C$14="On",'Net zero Activity data'!BH58*ManureNEF*NtoN2O*kgtoGg,"ERROR"))</f>
        <v>7.9290467345807074E-3</v>
      </c>
      <c r="AP1128" s="94">
        <f>IF('Net zero activities &amp; levers'!$C$14="Off",'Activity data'!BI58*ManureNEF*NtoN2O*kgtoGg,IF('Net zero activities &amp; levers'!$C$14="On",'Net zero Activity data'!BI58*ManureNEF*NtoN2O*kgtoGg,"ERROR"))</f>
        <v>7.9394467167043584E-3</v>
      </c>
      <c r="AQ1128" s="94">
        <f>IF('Net zero activities &amp; levers'!$C$14="Off",'Activity data'!BJ58*ManureNEF*NtoN2O*kgtoGg,IF('Net zero activities &amp; levers'!$C$14="On",'Net zero Activity data'!BJ58*ManureNEF*NtoN2O*kgtoGg,"ERROR"))</f>
        <v>7.95062391653731E-3</v>
      </c>
      <c r="AR1128" s="94">
        <f>IF('Net zero activities &amp; levers'!$C$14="Off",'Activity data'!BK58*ManureNEF*NtoN2O*kgtoGg,IF('Net zero activities &amp; levers'!$C$14="On",'Net zero Activity data'!BK58*ManureNEF*NtoN2O*kgtoGg,"ERROR"))</f>
        <v>7.9625724210610899E-3</v>
      </c>
      <c r="AS1128" s="94">
        <f>IF('Net zero activities &amp; levers'!$C$14="Off",'Activity data'!BL58*ManureNEF*NtoN2O*kgtoGg,IF('Net zero activities &amp; levers'!$C$14="On",'Net zero Activity data'!BL58*ManureNEF*NtoN2O*kgtoGg,"ERROR"))</f>
        <v>7.9665912066544317E-3</v>
      </c>
      <c r="AT1128" s="94">
        <f>IF('Net zero activities &amp; levers'!$C$14="Off",'Activity data'!BM58*ManureNEF*NtoN2O*kgtoGg,IF('Net zero activities &amp; levers'!$C$14="On",'Net zero Activity data'!BM58*ManureNEF*NtoN2O*kgtoGg,"ERROR"))</f>
        <v>7.9680657528091153E-3</v>
      </c>
      <c r="AU1128" s="94">
        <f>IF('Net zero activities &amp; levers'!$C$14="Off",'Activity data'!BN58*ManureNEF*NtoN2O*kgtoGg,IF('Net zero activities &amp; levers'!$C$14="On",'Net zero Activity data'!BN58*ManureNEF*NtoN2O*kgtoGg,"ERROR"))</f>
        <v>7.9694827773169712E-3</v>
      </c>
      <c r="AV1128" s="94">
        <f>IF('Net zero activities &amp; levers'!$C$14="Off",'Activity data'!BO58*ManureNEF*NtoN2O*kgtoGg,IF('Net zero activities &amp; levers'!$C$14="On",'Net zero Activity data'!BO58*ManureNEF*NtoN2O*kgtoGg,"ERROR"))</f>
        <v>7.9714233641309858E-3</v>
      </c>
      <c r="AW1128" s="94">
        <f>IF('Net zero activities &amp; levers'!$C$14="Off",'Activity data'!BP58*ManureNEF*NtoN2O*kgtoGg,IF('Net zero activities &amp; levers'!$C$14="On",'Net zero Activity data'!BP58*ManureNEF*NtoN2O*kgtoGg,"ERROR"))</f>
        <v>7.9736256463651504E-3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8.7045671471293523E-2</v>
      </c>
      <c r="L1129" s="94">
        <f>IF('Net zero activities &amp; levers'!$C$14="Off",'Activity data'!AE59*ManureNEF*NtoN2O*kgtoGg,IF('Net zero activities &amp; levers'!$C$14="On",'Net zero Activity data'!AE59*ManureNEF*NtoN2O*kgtoGg,"ERROR"))</f>
        <v>8.7271948200639313E-2</v>
      </c>
      <c r="M1129" s="94">
        <f>IF('Net zero activities &amp; levers'!$C$14="Off",'Activity data'!AF59*ManureNEF*NtoN2O*kgtoGg,IF('Net zero activities &amp; levers'!$C$14="On",'Net zero Activity data'!AF59*ManureNEF*NtoN2O*kgtoGg,"ERROR"))</f>
        <v>8.7584088952434094E-2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8.8412215452112058E-2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8.9476727309038565E-2</v>
      </c>
      <c r="R1129" s="94">
        <f>IF('Net zero activities &amp; levers'!$C$14="Off",'Activity data'!AK59*ManureNEF*NtoN2O*kgtoGg,IF('Net zero activities &amp; levers'!$C$14="On",'Net zero Activity data'!AK59*ManureNEF*NtoN2O*kgtoGg,"ERROR"))</f>
        <v>9.0065414259340074E-2</v>
      </c>
      <c r="S1129" s="94">
        <f>IF('Net zero activities &amp; levers'!$C$14="Off",'Activity data'!AL59*ManureNEF*NtoN2O*kgtoGg,IF('Net zero activities &amp; levers'!$C$14="On",'Net zero Activity data'!AL59*ManureNEF*NtoN2O*kgtoGg,"ERROR"))</f>
        <v>9.0599286609206187E-2</v>
      </c>
      <c r="T1129" s="94">
        <f>IF('Net zero activities &amp; levers'!$C$14="Off",'Activity data'!AM59*ManureNEF*NtoN2O*kgtoGg,IF('Net zero activities &amp; levers'!$C$14="On",'Net zero Activity data'!AM59*ManureNEF*NtoN2O*kgtoGg,"ERROR"))</f>
        <v>9.0860062467837524E-2</v>
      </c>
      <c r="U1129" s="94">
        <f>IF('Net zero activities &amp; levers'!$C$14="Off",'Activity data'!AN59*ManureNEF*NtoN2O*kgtoGg,IF('Net zero activities &amp; levers'!$C$14="On",'Net zero Activity data'!AN59*ManureNEF*NtoN2O*kgtoGg,"ERROR"))</f>
        <v>9.1136392164906599E-2</v>
      </c>
      <c r="V1129" s="94">
        <f>IF('Net zero activities &amp; levers'!$C$14="Off",'Activity data'!AO59*ManureNEF*NtoN2O*kgtoGg,IF('Net zero activities &amp; levers'!$C$14="On",'Net zero Activity data'!AO59*ManureNEF*NtoN2O*kgtoGg,"ERROR"))</f>
        <v>9.1434823175002525E-2</v>
      </c>
      <c r="W1129" s="94">
        <f>IF('Net zero activities &amp; levers'!$C$14="Off",'Activity data'!AP59*ManureNEF*NtoN2O*kgtoGg,IF('Net zero activities &amp; levers'!$C$14="On",'Net zero Activity data'!AP59*ManureNEF*NtoN2O*kgtoGg,"ERROR"))</f>
        <v>9.175869170460077E-2</v>
      </c>
      <c r="X1129" s="94">
        <f>IF('Net zero activities &amp; levers'!$C$14="Off",'Activity data'!AQ59*ManureNEF*NtoN2O*kgtoGg,IF('Net zero activities &amp; levers'!$C$14="On",'Net zero Activity data'!AQ59*ManureNEF*NtoN2O*kgtoGg,"ERROR"))</f>
        <v>9.210758304609773E-2</v>
      </c>
      <c r="Y1129" s="94">
        <f>IF('Net zero activities &amp; levers'!$C$14="Off",'Activity data'!AR59*ManureNEF*NtoN2O*kgtoGg,IF('Net zero activities &amp; levers'!$C$14="On",'Net zero Activity data'!AR59*ManureNEF*NtoN2O*kgtoGg,"ERROR"))</f>
        <v>9.2327926146041697E-2</v>
      </c>
      <c r="Z1129" s="94">
        <f>IF('Net zero activities &amp; levers'!$C$14="Off",'Activity data'!AS59*ManureNEF*NtoN2O*kgtoGg,IF('Net zero activities &amp; levers'!$C$14="On",'Net zero Activity data'!AS59*ManureNEF*NtoN2O*kgtoGg,"ERROR"))</f>
        <v>9.2569669211871403E-2</v>
      </c>
      <c r="AA1129" s="94">
        <f>IF('Net zero activities &amp; levers'!$C$14="Off",'Activity data'!AT59*ManureNEF*NtoN2O*kgtoGg,IF('Net zero activities &amp; levers'!$C$14="On",'Net zero Activity data'!AT59*ManureNEF*NtoN2O*kgtoGg,"ERROR"))</f>
        <v>9.2830987275988583E-2</v>
      </c>
      <c r="AB1129" s="94">
        <f>IF('Net zero activities &amp; levers'!$C$14="Off",'Activity data'!AU59*ManureNEF*NtoN2O*kgtoGg,IF('Net zero activities &amp; levers'!$C$14="On",'Net zero Activity data'!AU59*ManureNEF*NtoN2O*kgtoGg,"ERROR"))</f>
        <v>9.3110527964067921E-2</v>
      </c>
      <c r="AC1129" s="94">
        <f>IF('Net zero activities &amp; levers'!$C$14="Off",'Activity data'!AV59*ManureNEF*NtoN2O*kgtoGg,IF('Net zero activities &amp; levers'!$C$14="On",'Net zero Activity data'!AV59*ManureNEF*NtoN2O*kgtoGg,"ERROR"))</f>
        <v>9.340611935864937E-2</v>
      </c>
      <c r="AD1129" s="94">
        <f>IF('Net zero activities &amp; levers'!$C$14="Off",'Activity data'!AW59*ManureNEF*NtoN2O*kgtoGg,IF('Net zero activities &amp; levers'!$C$14="On",'Net zero Activity data'!AW59*ManureNEF*NtoN2O*kgtoGg,"ERROR"))</f>
        <v>9.360208867227289E-2</v>
      </c>
      <c r="AE1129" s="94">
        <f>IF('Net zero activities &amp; levers'!$C$14="Off",'Activity data'!AX59*ManureNEF*NtoN2O*kgtoGg,IF('Net zero activities &amp; levers'!$C$14="On",'Net zero Activity data'!AX59*ManureNEF*NtoN2O*kgtoGg,"ERROR"))</f>
        <v>9.381407951279698E-2</v>
      </c>
      <c r="AF1129" s="94">
        <f>IF('Net zero activities &amp; levers'!$C$14="Off",'Activity data'!AY59*ManureNEF*NtoN2O*kgtoGg,IF('Net zero activities &amp; levers'!$C$14="On",'Net zero Activity data'!AY59*ManureNEF*NtoN2O*kgtoGg,"ERROR"))</f>
        <v>9.4041457874565929E-2</v>
      </c>
      <c r="AG1129" s="94">
        <f>IF('Net zero activities &amp; levers'!$C$14="Off",'Activity data'!AZ59*ManureNEF*NtoN2O*kgtoGg,IF('Net zero activities &amp; levers'!$C$14="On",'Net zero Activity data'!AZ59*ManureNEF*NtoN2O*kgtoGg,"ERROR"))</f>
        <v>9.4286926306279495E-2</v>
      </c>
      <c r="AH1129" s="94">
        <f>IF('Net zero activities &amp; levers'!$C$14="Off",'Activity data'!BA59*ManureNEF*NtoN2O*kgtoGg,IF('Net zero activities &amp; levers'!$C$14="On",'Net zero Activity data'!BA59*ManureNEF*NtoN2O*kgtoGg,"ERROR"))</f>
        <v>9.4542540316088011E-2</v>
      </c>
      <c r="AI1129" s="94">
        <f>IF('Net zero activities &amp; levers'!$C$14="Off",'Activity data'!BB59*ManureNEF*NtoN2O*kgtoGg,IF('Net zero activities &amp; levers'!$C$14="On",'Net zero Activity data'!BB59*ManureNEF*NtoN2O*kgtoGg,"ERROR"))</f>
        <v>9.4700234892691387E-2</v>
      </c>
      <c r="AJ1129" s="94">
        <f>IF('Net zero activities &amp; levers'!$C$14="Off",'Activity data'!BC59*ManureNEF*NtoN2O*kgtoGg,IF('Net zero activities &amp; levers'!$C$14="On",'Net zero Activity data'!BC59*ManureNEF*NtoN2O*kgtoGg,"ERROR"))</f>
        <v>9.4872661402086347E-2</v>
      </c>
      <c r="AK1129" s="94">
        <f>IF('Net zero activities &amp; levers'!$C$14="Off",'Activity data'!BD59*ManureNEF*NtoN2O*kgtoGg,IF('Net zero activities &amp; levers'!$C$14="On",'Net zero Activity data'!BD59*ManureNEF*NtoN2O*kgtoGg,"ERROR"))</f>
        <v>9.5053016424809761E-2</v>
      </c>
      <c r="AL1129" s="94">
        <f>IF('Net zero activities &amp; levers'!$C$14="Off",'Activity data'!BE59*ManureNEF*NtoN2O*kgtoGg,IF('Net zero activities &amp; levers'!$C$14="On",'Net zero Activity data'!BE59*ManureNEF*NtoN2O*kgtoGg,"ERROR"))</f>
        <v>9.5244225428126342E-2</v>
      </c>
      <c r="AM1129" s="94">
        <f>IF('Net zero activities &amp; levers'!$C$14="Off",'Activity data'!BF59*ManureNEF*NtoN2O*kgtoGg,IF('Net zero activities &amp; levers'!$C$14="On",'Net zero Activity data'!BF59*ManureNEF*NtoN2O*kgtoGg,"ERROR"))</f>
        <v>9.5445346636651732E-2</v>
      </c>
      <c r="AN1129" s="94">
        <f>IF('Net zero activities &amp; levers'!$C$14="Off",'Activity data'!BG59*ManureNEF*NtoN2O*kgtoGg,IF('Net zero activities &amp; levers'!$C$14="On",'Net zero Activity data'!BG59*ManureNEF*NtoN2O*kgtoGg,"ERROR"))</f>
        <v>9.5555782933544969E-2</v>
      </c>
      <c r="AO1129" s="94">
        <f>IF('Net zero activities &amp; levers'!$C$14="Off",'Activity data'!BH59*ManureNEF*NtoN2O*kgtoGg,IF('Net zero activities &amp; levers'!$C$14="On",'Net zero Activity data'!BH59*ManureNEF*NtoN2O*kgtoGg,"ERROR"))</f>
        <v>9.5672348859416764E-2</v>
      </c>
      <c r="AP1129" s="94">
        <f>IF('Net zero activities &amp; levers'!$C$14="Off",'Activity data'!BI59*ManureNEF*NtoN2O*kgtoGg,IF('Net zero activities &amp; levers'!$C$14="On",'Net zero Activity data'!BI59*ManureNEF*NtoN2O*kgtoGg,"ERROR"))</f>
        <v>9.5797835661446368E-2</v>
      </c>
      <c r="AQ1129" s="94">
        <f>IF('Net zero activities &amp; levers'!$C$14="Off",'Activity data'!BJ59*ManureNEF*NtoN2O*kgtoGg,IF('Net zero activities &amp; levers'!$C$14="On",'Net zero Activity data'!BJ59*ManureNEF*NtoN2O*kgtoGg,"ERROR"))</f>
        <v>9.5932700418520603E-2</v>
      </c>
      <c r="AR1129" s="94">
        <f>IF('Net zero activities &amp; levers'!$C$14="Off",'Activity data'!BK59*ManureNEF*NtoN2O*kgtoGg,IF('Net zero activities &amp; levers'!$C$14="On",'Net zero Activity data'!BK59*ManureNEF*NtoN2O*kgtoGg,"ERROR"))</f>
        <v>9.6076871783807402E-2</v>
      </c>
      <c r="AS1129" s="94">
        <f>IF('Net zero activities &amp; levers'!$C$14="Off",'Activity data'!BL59*ManureNEF*NtoN2O*kgtoGg,IF('Net zero activities &amp; levers'!$C$14="On",'Net zero Activity data'!BL59*ManureNEF*NtoN2O*kgtoGg,"ERROR"))</f>
        <v>9.6125362689479618E-2</v>
      </c>
      <c r="AT1129" s="94">
        <f>IF('Net zero activities &amp; levers'!$C$14="Off",'Activity data'!BM59*ManureNEF*NtoN2O*kgtoGg,IF('Net zero activities &amp; levers'!$C$14="On",'Net zero Activity data'!BM59*ManureNEF*NtoN2O*kgtoGg,"ERROR"))</f>
        <v>9.6143154650965387E-2</v>
      </c>
      <c r="AU1129" s="94">
        <f>IF('Net zero activities &amp; levers'!$C$14="Off",'Activity data'!BN59*ManureNEF*NtoN2O*kgtoGg,IF('Net zero activities &amp; levers'!$C$14="On",'Net zero Activity data'!BN59*ManureNEF*NtoN2O*kgtoGg,"ERROR"))</f>
        <v>9.616025255284387E-2</v>
      </c>
      <c r="AV1129" s="94">
        <f>IF('Net zero activities &amp; levers'!$C$14="Off",'Activity data'!BO59*ManureNEF*NtoN2O*kgtoGg,IF('Net zero activities &amp; levers'!$C$14="On",'Net zero Activity data'!BO59*ManureNEF*NtoN2O*kgtoGg,"ERROR"))</f>
        <v>9.6183667788606389E-2</v>
      </c>
      <c r="AW1129" s="94">
        <f>IF('Net zero activities &amp; levers'!$C$14="Off",'Activity data'!BP59*ManureNEF*NtoN2O*kgtoGg,IF('Net zero activities &amp; levers'!$C$14="On",'Net zero Activity data'!BP59*ManureNEF*NtoN2O*kgtoGg,"ERROR"))</f>
        <v>9.6210240656852353E-2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0.12395129293471778</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0.12100901910045002</v>
      </c>
      <c r="P1132" s="94">
        <f>IF('Net zero activities &amp; levers'!$C$14="Off",'Activity data'!AI62*ManureNEF*NtoN2O*kgtoGg,IF('Net zero activities &amp; levers'!$C$14="On",'Net zero Activity data'!AI62*ManureNEF*NtoN2O*kgtoGg,"ERROR"))</f>
        <v>0.11845842648899831</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0.101467076990198</v>
      </c>
      <c r="T1132" s="94">
        <f>IF('Net zero activities &amp; levers'!$C$14="Off",'Activity data'!AM62*ManureNEF*NtoN2O*kgtoGg,IF('Net zero activities &amp; levers'!$C$14="On",'Net zero Activity data'!AM62*ManureNEF*NtoN2O*kgtoGg,"ERROR"))</f>
        <v>0.10275021191947765</v>
      </c>
      <c r="U1132" s="94">
        <f>IF('Net zero activities &amp; levers'!$C$14="Off",'Activity data'!AN62*ManureNEF*NtoN2O*kgtoGg,IF('Net zero activities &amp; levers'!$C$14="On",'Net zero Activity data'!AN62*ManureNEF*NtoN2O*kgtoGg,"ERROR"))</f>
        <v>0.10258663770926492</v>
      </c>
      <c r="V1132" s="94">
        <f>IF('Net zero activities &amp; levers'!$C$14="Off",'Activity data'!AO62*ManureNEF*NtoN2O*kgtoGg,IF('Net zero activities &amp; levers'!$C$14="On",'Net zero Activity data'!AO62*ManureNEF*NtoN2O*kgtoGg,"ERROR"))</f>
        <v>0.10207952624312924</v>
      </c>
      <c r="W1132" s="94">
        <f>IF('Net zero activities &amp; levers'!$C$14="Off",'Activity data'!AP62*ManureNEF*NtoN2O*kgtoGg,IF('Net zero activities &amp; levers'!$C$14="On",'Net zero Activity data'!AP62*ManureNEF*NtoN2O*kgtoGg,"ERROR"))</f>
        <v>0.10184317730738571</v>
      </c>
      <c r="X1132" s="94">
        <f>IF('Net zero activities &amp; levers'!$C$14="Off",'Activity data'!AQ62*ManureNEF*NtoN2O*kgtoGg,IF('Net zero activities &amp; levers'!$C$14="On",'Net zero Activity data'!AQ62*ManureNEF*NtoN2O*kgtoGg,"ERROR"))</f>
        <v>0.10197243584744421</v>
      </c>
      <c r="Y1132" s="94">
        <f>IF('Net zero activities &amp; levers'!$C$14="Off",'Activity data'!AR62*ManureNEF*NtoN2O*kgtoGg,IF('Net zero activities &amp; levers'!$C$14="On",'Net zero Activity data'!AR62*ManureNEF*NtoN2O*kgtoGg,"ERROR"))</f>
        <v>0.10229579128224912</v>
      </c>
      <c r="Z1132" s="94">
        <f>IF('Net zero activities &amp; levers'!$C$14="Off",'Activity data'!AS62*ManureNEF*NtoN2O*kgtoGg,IF('Net zero activities &amp; levers'!$C$14="On",'Net zero Activity data'!AS62*ManureNEF*NtoN2O*kgtoGg,"ERROR"))</f>
        <v>0.10289814522109636</v>
      </c>
      <c r="AA1132" s="94">
        <f>IF('Net zero activities &amp; levers'!$C$14="Off",'Activity data'!AT62*ManureNEF*NtoN2O*kgtoGg,IF('Net zero activities &amp; levers'!$C$14="On",'Net zero Activity data'!AT62*ManureNEF*NtoN2O*kgtoGg,"ERROR"))</f>
        <v>0.10366727555543398</v>
      </c>
      <c r="AB1132" s="94">
        <f>IF('Net zero activities &amp; levers'!$C$14="Off",'Activity data'!AU62*ManureNEF*NtoN2O*kgtoGg,IF('Net zero activities &amp; levers'!$C$14="On",'Net zero Activity data'!AU62*ManureNEF*NtoN2O*kgtoGg,"ERROR"))</f>
        <v>0.10454036147091289</v>
      </c>
      <c r="AC1132" s="94">
        <f>IF('Net zero activities &amp; levers'!$C$14="Off",'Activity data'!AV62*ManureNEF*NtoN2O*kgtoGg,IF('Net zero activities &amp; levers'!$C$14="On",'Net zero Activity data'!AV62*ManureNEF*NtoN2O*kgtoGg,"ERROR"))</f>
        <v>0.10535261602600154</v>
      </c>
      <c r="AD1132" s="94">
        <f>IF('Net zero activities &amp; levers'!$C$14="Off",'Activity data'!AW62*ManureNEF*NtoN2O*kgtoGg,IF('Net zero activities &amp; levers'!$C$14="On",'Net zero Activity data'!AW62*ManureNEF*NtoN2O*kgtoGg,"ERROR"))</f>
        <v>0.10675302526148493</v>
      </c>
      <c r="AE1132" s="94">
        <f>IF('Net zero activities &amp; levers'!$C$14="Off",'Activity data'!AX62*ManureNEF*NtoN2O*kgtoGg,IF('Net zero activities &amp; levers'!$C$14="On",'Net zero Activity data'!AX62*ManureNEF*NtoN2O*kgtoGg,"ERROR"))</f>
        <v>0.10830076093311568</v>
      </c>
      <c r="AF1132" s="94">
        <f>IF('Net zero activities &amp; levers'!$C$14="Off",'Activity data'!AY62*ManureNEF*NtoN2O*kgtoGg,IF('Net zero activities &amp; levers'!$C$14="On",'Net zero Activity data'!AY62*ManureNEF*NtoN2O*kgtoGg,"ERROR"))</f>
        <v>0.10998945808492858</v>
      </c>
      <c r="AG1132" s="94">
        <f>IF('Net zero activities &amp; levers'!$C$14="Off",'Activity data'!AZ62*ManureNEF*NtoN2O*kgtoGg,IF('Net zero activities &amp; levers'!$C$14="On",'Net zero Activity data'!AZ62*ManureNEF*NtoN2O*kgtoGg,"ERROR"))</f>
        <v>0.11217308101064093</v>
      </c>
      <c r="AH1132" s="94">
        <f>IF('Net zero activities &amp; levers'!$C$14="Off",'Activity data'!BA62*ManureNEF*NtoN2O*kgtoGg,IF('Net zero activities &amp; levers'!$C$14="On",'Net zero Activity data'!BA62*ManureNEF*NtoN2O*kgtoGg,"ERROR"))</f>
        <v>0.11402741546889351</v>
      </c>
      <c r="AI1132" s="94">
        <f>IF('Net zero activities &amp; levers'!$C$14="Off",'Activity data'!BB62*ManureNEF*NtoN2O*kgtoGg,IF('Net zero activities &amp; levers'!$C$14="On",'Net zero Activity data'!BB62*ManureNEF*NtoN2O*kgtoGg,"ERROR"))</f>
        <v>0.1161211775765659</v>
      </c>
      <c r="AJ1132" s="94">
        <f>IF('Net zero activities &amp; levers'!$C$14="Off",'Activity data'!BC62*ManureNEF*NtoN2O*kgtoGg,IF('Net zero activities &amp; levers'!$C$14="On",'Net zero Activity data'!BC62*ManureNEF*NtoN2O*kgtoGg,"ERROR"))</f>
        <v>0.11852454053029134</v>
      </c>
      <c r="AK1132" s="94">
        <f>IF('Net zero activities &amp; levers'!$C$14="Off",'Activity data'!BD62*ManureNEF*NtoN2O*kgtoGg,IF('Net zero activities &amp; levers'!$C$14="On",'Net zero Activity data'!BD62*ManureNEF*NtoN2O*kgtoGg,"ERROR"))</f>
        <v>0.12056169864441726</v>
      </c>
      <c r="AL1132" s="94">
        <f>IF('Net zero activities &amp; levers'!$C$14="Off",'Activity data'!BE62*ManureNEF*NtoN2O*kgtoGg,IF('Net zero activities &amp; levers'!$C$14="On",'Net zero Activity data'!BE62*ManureNEF*NtoN2O*kgtoGg,"ERROR"))</f>
        <v>0.12258841732257759</v>
      </c>
      <c r="AM1132" s="94">
        <f>IF('Net zero activities &amp; levers'!$C$14="Off",'Activity data'!BF62*ManureNEF*NtoN2O*kgtoGg,IF('Net zero activities &amp; levers'!$C$14="On",'Net zero Activity data'!BF62*ManureNEF*NtoN2O*kgtoGg,"ERROR"))</f>
        <v>0.12454656550373072</v>
      </c>
      <c r="AN1132" s="94">
        <f>IF('Net zero activities &amp; levers'!$C$14="Off",'Activity data'!BG62*ManureNEF*NtoN2O*kgtoGg,IF('Net zero activities &amp; levers'!$C$14="On",'Net zero Activity data'!BG62*ManureNEF*NtoN2O*kgtoGg,"ERROR"))</f>
        <v>0.12682113310417009</v>
      </c>
      <c r="AO1132" s="94">
        <f>IF('Net zero activities &amp; levers'!$C$14="Off",'Activity data'!BH62*ManureNEF*NtoN2O*kgtoGg,IF('Net zero activities &amp; levers'!$C$14="On",'Net zero Activity data'!BH62*ManureNEF*NtoN2O*kgtoGg,"ERROR"))</f>
        <v>0.1287411275075494</v>
      </c>
      <c r="AP1132" s="94">
        <f>IF('Net zero activities &amp; levers'!$C$14="Off",'Activity data'!BI62*ManureNEF*NtoN2O*kgtoGg,IF('Net zero activities &amp; levers'!$C$14="On",'Net zero Activity data'!BI62*ManureNEF*NtoN2O*kgtoGg,"ERROR"))</f>
        <v>0.13062302866024528</v>
      </c>
      <c r="AQ1132" s="94">
        <f>IF('Net zero activities &amp; levers'!$C$14="Off",'Activity data'!BJ62*ManureNEF*NtoN2O*kgtoGg,IF('Net zero activities &amp; levers'!$C$14="On",'Net zero Activity data'!BJ62*ManureNEF*NtoN2O*kgtoGg,"ERROR"))</f>
        <v>0.1325401695346235</v>
      </c>
      <c r="AR1132" s="94">
        <f>IF('Net zero activities &amp; levers'!$C$14="Off",'Activity data'!BK62*ManureNEF*NtoN2O*kgtoGg,IF('Net zero activities &amp; levers'!$C$14="On",'Net zero Activity data'!BK62*ManureNEF*NtoN2O*kgtoGg,"ERROR"))</f>
        <v>0.13450980913093183</v>
      </c>
      <c r="AS1132" s="94">
        <f>IF('Net zero activities &amp; levers'!$C$14="Off",'Activity data'!BL62*ManureNEF*NtoN2O*kgtoGg,IF('Net zero activities &amp; levers'!$C$14="On",'Net zero Activity data'!BL62*ManureNEF*NtoN2O*kgtoGg,"ERROR"))</f>
        <v>0.13648147598617866</v>
      </c>
      <c r="AT1132" s="94">
        <f>IF('Net zero activities &amp; levers'!$C$14="Off",'Activity data'!BM62*ManureNEF*NtoN2O*kgtoGg,IF('Net zero activities &amp; levers'!$C$14="On",'Net zero Activity data'!BM62*ManureNEF*NtoN2O*kgtoGg,"ERROR"))</f>
        <v>0.13486341024302007</v>
      </c>
      <c r="AU1132" s="94">
        <f>IF('Net zero activities &amp; levers'!$C$14="Off",'Activity data'!BN62*ManureNEF*NtoN2O*kgtoGg,IF('Net zero activities &amp; levers'!$C$14="On",'Net zero Activity data'!BN62*ManureNEF*NtoN2O*kgtoGg,"ERROR"))</f>
        <v>0.13255678635655244</v>
      </c>
      <c r="AV1132" s="94">
        <f>IF('Net zero activities &amp; levers'!$C$14="Off",'Activity data'!BO62*ManureNEF*NtoN2O*kgtoGg,IF('Net zero activities &amp; levers'!$C$14="On",'Net zero Activity data'!BO62*ManureNEF*NtoN2O*kgtoGg,"ERROR"))</f>
        <v>0.13024204261164679</v>
      </c>
      <c r="AW1132" s="94">
        <f>IF('Net zero activities &amp; levers'!$C$14="Off",'Activity data'!BP62*ManureNEF*NtoN2O*kgtoGg,IF('Net zero activities &amp; levers'!$C$14="On",'Net zero Activity data'!BP62*ManureNEF*NtoN2O*kgtoGg,"ERROR"))</f>
        <v>0.127659987048893</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3.1446916354757506E-2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3.0700450247237832E-2</v>
      </c>
      <c r="P1133" s="94">
        <f>IF('Net zero activities &amp; levers'!$C$14="Off",'Activity data'!AI63*ManureNEF*NtoN2O*kgtoGg,IF('Net zero activities &amp; levers'!$C$14="On",'Net zero Activity data'!AI63*ManureNEF*NtoN2O*kgtoGg,"ERROR"))</f>
        <v>3.0053355161673637E-2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2.9155206131309681E-2</v>
      </c>
      <c r="S1133" s="94">
        <f>IF('Net zero activities &amp; levers'!$C$14="Off",'Activity data'!AL63*ManureNEF*NtoN2O*kgtoGg,IF('Net zero activities &amp; levers'!$C$14="On",'Net zero Activity data'!AL63*ManureNEF*NtoN2O*kgtoGg,"ERROR"))</f>
        <v>2.5742584908356129E-2</v>
      </c>
      <c r="T1133" s="94">
        <f>IF('Net zero activities &amp; levers'!$C$14="Off",'Activity data'!AM63*ManureNEF*NtoN2O*kgtoGg,IF('Net zero activities &amp; levers'!$C$14="On",'Net zero Activity data'!AM63*ManureNEF*NtoN2O*kgtoGg,"ERROR"))</f>
        <v>2.6068121139867468E-2</v>
      </c>
      <c r="U1133" s="94">
        <f>IF('Net zero activities &amp; levers'!$C$14="Off",'Activity data'!AN63*ManureNEF*NtoN2O*kgtoGg,IF('Net zero activities &amp; levers'!$C$14="On",'Net zero Activity data'!AN63*ManureNEF*NtoN2O*kgtoGg,"ERROR"))</f>
        <v>2.6026621738089832E-2</v>
      </c>
      <c r="V1133" s="94">
        <f>IF('Net zero activities &amp; levers'!$C$14="Off",'Activity data'!AO63*ManureNEF*NtoN2O*kgtoGg,IF('Net zero activities &amp; levers'!$C$14="On",'Net zero Activity data'!AO63*ManureNEF*NtoN2O*kgtoGg,"ERROR"))</f>
        <v>2.5897965622606579E-2</v>
      </c>
      <c r="W1133" s="94">
        <f>IF('Net zero activities &amp; levers'!$C$14="Off",'Activity data'!AP63*ManureNEF*NtoN2O*kgtoGg,IF('Net zero activities &amp; levers'!$C$14="On",'Net zero Activity data'!AP63*ManureNEF*NtoN2O*kgtoGg,"ERROR"))</f>
        <v>2.5838002995054343E-2</v>
      </c>
      <c r="X1133" s="94">
        <f>IF('Net zero activities &amp; levers'!$C$14="Off",'Activity data'!AQ63*ManureNEF*NtoN2O*kgtoGg,IF('Net zero activities &amp; levers'!$C$14="On",'Net zero Activity data'!AQ63*ManureNEF*NtoN2O*kgtoGg,"ERROR"))</f>
        <v>2.5870796380271382E-2</v>
      </c>
      <c r="Y1133" s="94">
        <f>IF('Net zero activities &amp; levers'!$C$14="Off",'Activity data'!AR63*ManureNEF*NtoN2O*kgtoGg,IF('Net zero activities &amp; levers'!$C$14="On",'Net zero Activity data'!AR63*ManureNEF*NtoN2O*kgtoGg,"ERROR"))</f>
        <v>2.5952832888890311E-2</v>
      </c>
      <c r="Z1133" s="94">
        <f>IF('Net zero activities &amp; levers'!$C$14="Off",'Activity data'!AS63*ManureNEF*NtoN2O*kgtoGg,IF('Net zero activities &amp; levers'!$C$14="On",'Net zero Activity data'!AS63*ManureNEF*NtoN2O*kgtoGg,"ERROR"))</f>
        <v>2.6105652383406307E-2</v>
      </c>
      <c r="AA1133" s="94">
        <f>IF('Net zero activities &amp; levers'!$C$14="Off",'Activity data'!AT63*ManureNEF*NtoN2O*kgtoGg,IF('Net zero activities &amp; levers'!$C$14="On",'Net zero Activity data'!AT63*ManureNEF*NtoN2O*kgtoGg,"ERROR"))</f>
        <v>2.6300783686333176E-2</v>
      </c>
      <c r="AB1133" s="94">
        <f>IF('Net zero activities &amp; levers'!$C$14="Off",'Activity data'!AU63*ManureNEF*NtoN2O*kgtoGg,IF('Net zero activities &amp; levers'!$C$14="On",'Net zero Activity data'!AU63*ManureNEF*NtoN2O*kgtoGg,"ERROR"))</f>
        <v>2.6522288917174477E-2</v>
      </c>
      <c r="AC1133" s="94">
        <f>IF('Net zero activities &amp; levers'!$C$14="Off",'Activity data'!AV63*ManureNEF*NtoN2O*kgtoGg,IF('Net zero activities &amp; levers'!$C$14="On",'Net zero Activity data'!AV63*ManureNEF*NtoN2O*kgtoGg,"ERROR"))</f>
        <v>2.6728360999585882E-2</v>
      </c>
      <c r="AD1133" s="94">
        <f>IF('Net zero activities &amp; levers'!$C$14="Off",'Activity data'!AW63*ManureNEF*NtoN2O*kgtoGg,IF('Net zero activities &amp; levers'!$C$14="On",'Net zero Activity data'!AW63*ManureNEF*NtoN2O*kgtoGg,"ERROR"))</f>
        <v>2.7083650170420671E-2</v>
      </c>
      <c r="AE1133" s="94">
        <f>IF('Net zero activities &amp; levers'!$C$14="Off",'Activity data'!AX63*ManureNEF*NtoN2O*kgtoGg,IF('Net zero activities &amp; levers'!$C$14="On",'Net zero Activity data'!AX63*ManureNEF*NtoN2O*kgtoGg,"ERROR"))</f>
        <v>2.7476316620706768E-2</v>
      </c>
      <c r="AF1133" s="94">
        <f>IF('Net zero activities &amp; levers'!$C$14="Off",'Activity data'!AY63*ManureNEF*NtoN2O*kgtoGg,IF('Net zero activities &amp; levers'!$C$14="On",'Net zero Activity data'!AY63*ManureNEF*NtoN2O*kgtoGg,"ERROR"))</f>
        <v>2.7904745536809689E-2</v>
      </c>
      <c r="AG1133" s="94">
        <f>IF('Net zero activities &amp; levers'!$C$14="Off",'Activity data'!AZ63*ManureNEF*NtoN2O*kgtoGg,IF('Net zero activities &amp; levers'!$C$14="On",'Net zero Activity data'!AZ63*ManureNEF*NtoN2O*kgtoGg,"ERROR"))</f>
        <v>2.8458739011741598E-2</v>
      </c>
      <c r="AH1133" s="94">
        <f>IF('Net zero activities &amp; levers'!$C$14="Off",'Activity data'!BA63*ManureNEF*NtoN2O*kgtoGg,IF('Net zero activities &amp; levers'!$C$14="On",'Net zero Activity data'!BA63*ManureNEF*NtoN2O*kgtoGg,"ERROR"))</f>
        <v>2.892919074501336E-2</v>
      </c>
      <c r="AI1133" s="94">
        <f>IF('Net zero activities &amp; levers'!$C$14="Off",'Activity data'!BB63*ManureNEF*NtoN2O*kgtoGg,IF('Net zero activities &amp; levers'!$C$14="On",'Net zero Activity data'!BB63*ManureNEF*NtoN2O*kgtoGg,"ERROR"))</f>
        <v>2.9460386187253818E-2</v>
      </c>
      <c r="AJ1133" s="94">
        <f>IF('Net zero activities &amp; levers'!$C$14="Off",'Activity data'!BC63*ManureNEF*NtoN2O*kgtoGg,IF('Net zero activities &amp; levers'!$C$14="On",'Net zero Activity data'!BC63*ManureNEF*NtoN2O*kgtoGg,"ERROR"))</f>
        <v>3.0070128546421729E-2</v>
      </c>
      <c r="AK1133" s="94">
        <f>IF('Net zero activities &amp; levers'!$C$14="Off",'Activity data'!BD63*ManureNEF*NtoN2O*kgtoGg,IF('Net zero activities &amp; levers'!$C$14="On",'Net zero Activity data'!BD63*ManureNEF*NtoN2O*kgtoGg,"ERROR"))</f>
        <v>3.058696333934376E-2</v>
      </c>
      <c r="AL1133" s="94">
        <f>IF('Net zero activities &amp; levers'!$C$14="Off",'Activity data'!BE63*ManureNEF*NtoN2O*kgtoGg,IF('Net zero activities &amp; levers'!$C$14="On",'Net zero Activity data'!BE63*ManureNEF*NtoN2O*kgtoGg,"ERROR"))</f>
        <v>3.1101149607495868E-2</v>
      </c>
      <c r="AM1133" s="94">
        <f>IF('Net zero activities &amp; levers'!$C$14="Off",'Activity data'!BF63*ManureNEF*NtoN2O*kgtoGg,IF('Net zero activities &amp; levers'!$C$14="On",'Net zero Activity data'!BF63*ManureNEF*NtoN2O*kgtoGg,"ERROR"))</f>
        <v>3.1597939278704669E-2</v>
      </c>
      <c r="AN1133" s="94">
        <f>IF('Net zero activities &amp; levers'!$C$14="Off",'Activity data'!BG63*ManureNEF*NtoN2O*kgtoGg,IF('Net zero activities &amp; levers'!$C$14="On",'Net zero Activity data'!BG63*ManureNEF*NtoN2O*kgtoGg,"ERROR"))</f>
        <v>3.2175005764908497E-2</v>
      </c>
      <c r="AO1133" s="94">
        <f>IF('Net zero activities &amp; levers'!$C$14="Off",'Activity data'!BH63*ManureNEF*NtoN2O*kgtoGg,IF('Net zero activities &amp; levers'!$C$14="On",'Net zero Activity data'!BH63*ManureNEF*NtoN2O*kgtoGg,"ERROR"))</f>
        <v>3.2662115676996874E-2</v>
      </c>
      <c r="AP1133" s="94">
        <f>IF('Net zero activities &amp; levers'!$C$14="Off",'Activity data'!BI63*ManureNEF*NtoN2O*kgtoGg,IF('Net zero activities &amp; levers'!$C$14="On",'Net zero Activity data'!BI63*ManureNEF*NtoN2O*kgtoGg,"ERROR"))</f>
        <v>3.3139561185918813E-2</v>
      </c>
      <c r="AQ1133" s="94">
        <f>IF('Net zero activities &amp; levers'!$C$14="Off",'Activity data'!BJ63*ManureNEF*NtoN2O*kgtoGg,IF('Net zero activities &amp; levers'!$C$14="On",'Net zero Activity data'!BJ63*ManureNEF*NtoN2O*kgtoGg,"ERROR"))</f>
        <v>3.362594714680274E-2</v>
      </c>
      <c r="AR1133" s="94">
        <f>IF('Net zero activities &amp; levers'!$C$14="Off",'Activity data'!BK63*ManureNEF*NtoN2O*kgtoGg,IF('Net zero activities &amp; levers'!$C$14="On",'Net zero Activity data'!BK63*ManureNEF*NtoN2O*kgtoGg,"ERROR"))</f>
        <v>3.4125652233919085E-2</v>
      </c>
      <c r="AS1133" s="94">
        <f>IF('Net zero activities &amp; levers'!$C$14="Off",'Activity data'!BL63*ManureNEF*NtoN2O*kgtoGg,IF('Net zero activities &amp; levers'!$C$14="On",'Net zero Activity data'!BL63*ManureNEF*NtoN2O*kgtoGg,"ERROR"))</f>
        <v>3.4625871644369692E-2</v>
      </c>
      <c r="AT1133" s="94">
        <f>IF('Net zero activities &amp; levers'!$C$14="Off",'Activity data'!BM63*ManureNEF*NtoN2O*kgtoGg,IF('Net zero activities &amp; levers'!$C$14="On",'Net zero Activity data'!BM63*ManureNEF*NtoN2O*kgtoGg,"ERROR"))</f>
        <v>3.4215362186365041E-2</v>
      </c>
      <c r="AU1133" s="94">
        <f>IF('Net zero activities &amp; levers'!$C$14="Off",'Activity data'!BN63*ManureNEF*NtoN2O*kgtoGg,IF('Net zero activities &amp; levers'!$C$14="On",'Net zero Activity data'!BN63*ManureNEF*NtoN2O*kgtoGg,"ERROR"))</f>
        <v>3.3630162897981368E-2</v>
      </c>
      <c r="AV1133" s="94">
        <f>IF('Net zero activities &amp; levers'!$C$14="Off",'Activity data'!BO63*ManureNEF*NtoN2O*kgtoGg,IF('Net zero activities &amp; levers'!$C$14="On",'Net zero Activity data'!BO63*ManureNEF*NtoN2O*kgtoGg,"ERROR"))</f>
        <v>3.3042903570504364E-2</v>
      </c>
      <c r="AW1133" s="94">
        <f>IF('Net zero activities &amp; levers'!$C$14="Off",'Activity data'!BP63*ManureNEF*NtoN2O*kgtoGg,IF('Net zero activities &amp; levers'!$C$14="On",'Net zero Activity data'!BP63*ManureNEF*NtoN2O*kgtoGg,"ERROR"))</f>
        <v>3.2387826214046143E-2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0.15700744358616767</v>
      </c>
      <c r="L1134" s="94">
        <f>IF('Net zero activities &amp; levers'!$C$14="Off",'Activity data'!AE64*ManureNEF*NtoN2O*kgtoGg,IF('Net zero activities &amp; levers'!$C$14="On",'Net zero Activity data'!AE64*ManureNEF*NtoN2O*kgtoGg,"ERROR"))</f>
        <v>0.16019971617730661</v>
      </c>
      <c r="M1134" s="94">
        <f>IF('Net zero activities &amp; levers'!$C$14="Off",'Activity data'!AF64*ManureNEF*NtoN2O*kgtoGg,IF('Net zero activities &amp; levers'!$C$14="On",'Net zero Activity data'!AF64*ManureNEF*NtoN2O*kgtoGg,"ERROR"))</f>
        <v>0.16393118028621731</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0.16909558154641688</v>
      </c>
      <c r="P1134" s="94">
        <f>IF('Net zero activities &amp; levers'!$C$14="Off",'Activity data'!AI64*ManureNEF*NtoN2O*kgtoGg,IF('Net zero activities &amp; levers'!$C$14="On",'Net zero Activity data'!AI64*ManureNEF*NtoN2O*kgtoGg,"ERROR"))</f>
        <v>0.17081649742586288</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0.16751439167232346</v>
      </c>
      <c r="T1134" s="94">
        <f>IF('Net zero activities &amp; levers'!$C$14="Off",'Activity data'!AM64*ManureNEF*NtoN2O*kgtoGg,IF('Net zero activities &amp; levers'!$C$14="On",'Net zero Activity data'!AM64*ManureNEF*NtoN2O*kgtoGg,"ERROR"))</f>
        <v>0.17168381150374643</v>
      </c>
      <c r="U1134" s="94">
        <f>IF('Net zero activities &amp; levers'!$C$14="Off",'Activity data'!AN64*ManureNEF*NtoN2O*kgtoGg,IF('Net zero activities &amp; levers'!$C$14="On",'Net zero Activity data'!AN64*ManureNEF*NtoN2O*kgtoGg,"ERROR"))</f>
        <v>0.17462960888598014</v>
      </c>
      <c r="V1134" s="94">
        <f>IF('Net zero activities &amp; levers'!$C$14="Off",'Activity data'!AO64*ManureNEF*NtoN2O*kgtoGg,IF('Net zero activities &amp; levers'!$C$14="On",'Net zero Activity data'!AO64*ManureNEF*NtoN2O*kgtoGg,"ERROR"))</f>
        <v>0.17727621979362421</v>
      </c>
      <c r="W1134" s="94">
        <f>IF('Net zero activities &amp; levers'!$C$14="Off",'Activity data'!AP64*ManureNEF*NtoN2O*kgtoGg,IF('Net zero activities &amp; levers'!$C$14="On",'Net zero Activity data'!AP64*ManureNEF*NtoN2O*kgtoGg,"ERROR"))</f>
        <v>0.18017914577695479</v>
      </c>
      <c r="X1134" s="94">
        <f>IF('Net zero activities &amp; levers'!$C$14="Off",'Activity data'!AQ64*ManureNEF*NtoN2O*kgtoGg,IF('Net zero activities &amp; levers'!$C$14="On",'Net zero Activity data'!AQ64*ManureNEF*NtoN2O*kgtoGg,"ERROR"))</f>
        <v>0.18344712511248185</v>
      </c>
      <c r="Y1134" s="94">
        <f>IF('Net zero activities &amp; levers'!$C$14="Off",'Activity data'!AR64*ManureNEF*NtoN2O*kgtoGg,IF('Net zero activities &amp; levers'!$C$14="On",'Net zero Activity data'!AR64*ManureNEF*NtoN2O*kgtoGg,"ERROR"))</f>
        <v>0.18678041815930246</v>
      </c>
      <c r="Z1134" s="94">
        <f>IF('Net zero activities &amp; levers'!$C$14="Off",'Activity data'!AS64*ManureNEF*NtoN2O*kgtoGg,IF('Net zero activities &amp; levers'!$C$14="On",'Net zero Activity data'!AS64*ManureNEF*NtoN2O*kgtoGg,"ERROR"))</f>
        <v>0.19043038479102564</v>
      </c>
      <c r="AA1134" s="94">
        <f>IF('Net zero activities &amp; levers'!$C$14="Off",'Activity data'!AT64*ManureNEF*NtoN2O*kgtoGg,IF('Net zero activities &amp; levers'!$C$14="On",'Net zero Activity data'!AT64*ManureNEF*NtoN2O*kgtoGg,"ERROR"))</f>
        <v>0.19430192770741841</v>
      </c>
      <c r="AB1134" s="94">
        <f>IF('Net zero activities &amp; levers'!$C$14="Off",'Activity data'!AU64*ManureNEF*NtoN2O*kgtoGg,IF('Net zero activities &amp; levers'!$C$14="On",'Net zero Activity data'!AU64*ManureNEF*NtoN2O*kgtoGg,"ERROR"))</f>
        <v>0.19834211958597051</v>
      </c>
      <c r="AC1134" s="94">
        <f>IF('Net zero activities &amp; levers'!$C$14="Off",'Activity data'!AV64*ManureNEF*NtoN2O*kgtoGg,IF('Net zero activities &amp; levers'!$C$14="On",'Net zero Activity data'!AV64*ManureNEF*NtoN2O*kgtoGg,"ERROR"))</f>
        <v>0.20238480959489014</v>
      </c>
      <c r="AD1134" s="94">
        <f>IF('Net zero activities &amp; levers'!$C$14="Off",'Activity data'!AW64*ManureNEF*NtoN2O*kgtoGg,IF('Net zero activities &amp; levers'!$C$14="On",'Net zero Activity data'!AW64*ManureNEF*NtoN2O*kgtoGg,"ERROR"))</f>
        <v>0.20700075173319599</v>
      </c>
      <c r="AE1134" s="94">
        <f>IF('Net zero activities &amp; levers'!$C$14="Off",'Activity data'!AX64*ManureNEF*NtoN2O*kgtoGg,IF('Net zero activities &amp; levers'!$C$14="On",'Net zero Activity data'!AX64*ManureNEF*NtoN2O*kgtoGg,"ERROR"))</f>
        <v>0.21187069073400747</v>
      </c>
      <c r="AF1134" s="94">
        <f>IF('Net zero activities &amp; levers'!$C$14="Off",'Activity data'!AY64*ManureNEF*NtoN2O*kgtoGg,IF('Net zero activities &amp; levers'!$C$14="On",'Net zero Activity data'!AY64*ManureNEF*NtoN2O*kgtoGg,"ERROR"))</f>
        <v>0.21699955400027579</v>
      </c>
      <c r="AG1134" s="94">
        <f>IF('Net zero activities &amp; levers'!$C$14="Off",'Activity data'!AZ64*ManureNEF*NtoN2O*kgtoGg,IF('Net zero activities &amp; levers'!$C$14="On",'Net zero Activity data'!AZ64*ManureNEF*NtoN2O*kgtoGg,"ERROR"))</f>
        <v>0.22280537751825527</v>
      </c>
      <c r="AH1134" s="94">
        <f>IF('Net zero activities &amp; levers'!$C$14="Off",'Activity data'!BA64*ManureNEF*NtoN2O*kgtoGg,IF('Net zero activities &amp; levers'!$C$14="On",'Net zero Activity data'!BA64*ManureNEF*NtoN2O*kgtoGg,"ERROR"))</f>
        <v>0.22836017500620498</v>
      </c>
      <c r="AI1134" s="94">
        <f>IF('Net zero activities &amp; levers'!$C$14="Off",'Activity data'!BB64*ManureNEF*NtoN2O*kgtoGg,IF('Net zero activities &amp; levers'!$C$14="On",'Net zero Activity data'!BB64*ManureNEF*NtoN2O*kgtoGg,"ERROR"))</f>
        <v>0.23419825655889057</v>
      </c>
      <c r="AJ1134" s="94">
        <f>IF('Net zero activities &amp; levers'!$C$14="Off",'Activity data'!BC64*ManureNEF*NtoN2O*kgtoGg,IF('Net zero activities &amp; levers'!$C$14="On",'Net zero Activity data'!BC64*ManureNEF*NtoN2O*kgtoGg,"ERROR"))</f>
        <v>0.24054720814583372</v>
      </c>
      <c r="AK1134" s="94">
        <f>IF('Net zero activities &amp; levers'!$C$14="Off",'Activity data'!BD64*ManureNEF*NtoN2O*kgtoGg,IF('Net zero activities &amp; levers'!$C$14="On",'Net zero Activity data'!BD64*ManureNEF*NtoN2O*kgtoGg,"ERROR"))</f>
        <v>0.24659501477586243</v>
      </c>
      <c r="AL1134" s="94">
        <f>IF('Net zero activities &amp; levers'!$C$14="Off",'Activity data'!BE64*ManureNEF*NtoN2O*kgtoGg,IF('Net zero activities &amp; levers'!$C$14="On",'Net zero Activity data'!BE64*ManureNEF*NtoN2O*kgtoGg,"ERROR"))</f>
        <v>0.25276864724471049</v>
      </c>
      <c r="AM1134" s="94">
        <f>IF('Net zero activities &amp; levers'!$C$14="Off",'Activity data'!BF64*ManureNEF*NtoN2O*kgtoGg,IF('Net zero activities &amp; levers'!$C$14="On",'Net zero Activity data'!BF64*ManureNEF*NtoN2O*kgtoGg,"ERROR"))</f>
        <v>0.25899622855652998</v>
      </c>
      <c r="AN1134" s="94">
        <f>IF('Net zero activities &amp; levers'!$C$14="Off",'Activity data'!BG64*ManureNEF*NtoN2O*kgtoGg,IF('Net zero activities &amp; levers'!$C$14="On",'Net zero Activity data'!BG64*ManureNEF*NtoN2O*kgtoGg,"ERROR"))</f>
        <v>0.26566268994922193</v>
      </c>
      <c r="AO1134" s="94">
        <f>IF('Net zero activities &amp; levers'!$C$14="Off",'Activity data'!BH64*ManureNEF*NtoN2O*kgtoGg,IF('Net zero activities &amp; levers'!$C$14="On",'Net zero Activity data'!BH64*ManureNEF*NtoN2O*kgtoGg,"ERROR"))</f>
        <v>0.2720161807302261</v>
      </c>
      <c r="AP1134" s="94">
        <f>IF('Net zero activities &amp; levers'!$C$14="Off",'Activity data'!BI64*ManureNEF*NtoN2O*kgtoGg,IF('Net zero activities &amp; levers'!$C$14="On",'Net zero Activity data'!BI64*ManureNEF*NtoN2O*kgtoGg,"ERROR"))</f>
        <v>0.27846485675721011</v>
      </c>
      <c r="AQ1134" s="94">
        <f>IF('Net zero activities &amp; levers'!$C$14="Off",'Activity data'!BJ64*ManureNEF*NtoN2O*kgtoGg,IF('Net zero activities &amp; levers'!$C$14="On",'Net zero Activity data'!BJ64*ManureNEF*NtoN2O*kgtoGg,"ERROR"))</f>
        <v>0.28511150165656601</v>
      </c>
      <c r="AR1134" s="94">
        <f>IF('Net zero activities &amp; levers'!$C$14="Off",'Activity data'!BK64*ManureNEF*NtoN2O*kgtoGg,IF('Net zero activities &amp; levers'!$C$14="On",'Net zero Activity data'!BK64*ManureNEF*NtoN2O*kgtoGg,"ERROR"))</f>
        <v>0.29198740104317844</v>
      </c>
      <c r="AS1134" s="94">
        <f>IF('Net zero activities &amp; levers'!$C$14="Off",'Activity data'!BL64*ManureNEF*NtoN2O*kgtoGg,IF('Net zero activities &amp; levers'!$C$14="On",'Net zero Activity data'!BL64*ManureNEF*NtoN2O*kgtoGg,"ERROR"))</f>
        <v>0.29890694265276063</v>
      </c>
      <c r="AT1134" s="94">
        <f>IF('Net zero activities &amp; levers'!$C$14="Off",'Activity data'!BM64*ManureNEF*NtoN2O*kgtoGg,IF('Net zero activities &amp; levers'!$C$14="On",'Net zero Activity data'!BM64*ManureNEF*NtoN2O*kgtoGg,"ERROR"))</f>
        <v>0.3007369186945249</v>
      </c>
      <c r="AU1134" s="94">
        <f>IF('Net zero activities &amp; levers'!$C$14="Off",'Activity data'!BN64*ManureNEF*NtoN2O*kgtoGg,IF('Net zero activities &amp; levers'!$C$14="On",'Net zero Activity data'!BN64*ManureNEF*NtoN2O*kgtoGg,"ERROR"))</f>
        <v>0.30151646692611195</v>
      </c>
      <c r="AV1134" s="94">
        <f>IF('Net zero activities &amp; levers'!$C$14="Off",'Activity data'!BO64*ManureNEF*NtoN2O*kgtoGg,IF('Net zero activities &amp; levers'!$C$14="On",'Net zero Activity data'!BO64*ManureNEF*NtoN2O*kgtoGg,"ERROR"))</f>
        <v>0.30222207208780622</v>
      </c>
      <c r="AW1134" s="94">
        <f>IF('Net zero activities &amp; levers'!$C$14="Off",'Activity data'!BP64*ManureNEF*NtoN2O*kgtoGg,IF('Net zero activities &amp; levers'!$C$14="On",'Net zero Activity data'!BP64*ManureNEF*NtoN2O*kgtoGg,"ERROR"))</f>
        <v>0.30245121413667359</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0.78620275218739066</v>
      </c>
      <c r="L1135" s="94">
        <f>IF('Net zero activities &amp; levers'!$C$14="Off",'Activity data'!AE65*ManureNEF*NtoN2O*kgtoGg,IF('Net zero activities &amp; levers'!$C$14="On",'Net zero Activity data'!AE65*ManureNEF*NtoN2O*kgtoGg,"ERROR"))</f>
        <v>0.79655563720176403</v>
      </c>
      <c r="M1135" s="94">
        <f>IF('Net zero activities &amp; levers'!$C$14="Off",'Activity data'!AF65*ManureNEF*NtoN2O*kgtoGg,IF('Net zero activities &amp; levers'!$C$14="On",'Net zero Activity data'!AF65*ManureNEF*NtoN2O*kgtoGg,"ERROR"))</f>
        <v>0.81318534024672162</v>
      </c>
      <c r="N1135" s="94">
        <f>IF('Net zero activities &amp; levers'!$C$14="Off",'Activity data'!AG65*ManureNEF*NtoN2O*kgtoGg,IF('Net zero activities &amp; levers'!$C$14="On",'Net zero Activity data'!AG65*ManureNEF*NtoN2O*kgtoGg,"ERROR"))</f>
        <v>0.81796021384654105</v>
      </c>
      <c r="O1135" s="94">
        <f>IF('Net zero activities &amp; levers'!$C$14="Off",'Activity data'!AH65*ManureNEF*NtoN2O*kgtoGg,IF('Net zero activities &amp; levers'!$C$14="On",'Net zero Activity data'!AH65*ManureNEF*NtoN2O*kgtoGg,"ERROR"))</f>
        <v>0.81503229757580664</v>
      </c>
      <c r="P1135" s="94">
        <f>IF('Net zero activities &amp; levers'!$C$14="Off",'Activity data'!AI65*ManureNEF*NtoN2O*kgtoGg,IF('Net zero activities &amp; levers'!$C$14="On",'Net zero Activity data'!AI65*ManureNEF*NtoN2O*kgtoGg,"ERROR"))</f>
        <v>0.80443274266431941</v>
      </c>
      <c r="Q1135" s="94">
        <f>IF('Net zero activities &amp; levers'!$C$14="Off",'Activity data'!AJ65*ManureNEF*NtoN2O*kgtoGg,IF('Net zero activities &amp; levers'!$C$14="On",'Net zero Activity data'!AJ65*ManureNEF*NtoN2O*kgtoGg,"ERROR"))</f>
        <v>0.7999705721751077</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0.67142556402210918</v>
      </c>
      <c r="T1135" s="94">
        <f>IF('Net zero activities &amp; levers'!$C$14="Off",'Activity data'!AM65*ManureNEF*NtoN2O*kgtoGg,IF('Net zero activities &amp; levers'!$C$14="On",'Net zero Activity data'!AM65*ManureNEF*NtoN2O*kgtoGg,"ERROR"))</f>
        <v>0.698017439049614</v>
      </c>
      <c r="U1135" s="94">
        <f>IF('Net zero activities &amp; levers'!$C$14="Off",'Activity data'!AN65*ManureNEF*NtoN2O*kgtoGg,IF('Net zero activities &amp; levers'!$C$14="On",'Net zero Activity data'!AN65*ManureNEF*NtoN2O*kgtoGg,"ERROR"))</f>
        <v>0.70961824723891676</v>
      </c>
      <c r="V1135" s="94">
        <f>IF('Net zero activities &amp; levers'!$C$14="Off",'Activity data'!AO65*ManureNEF*NtoN2O*kgtoGg,IF('Net zero activities &amp; levers'!$C$14="On",'Net zero Activity data'!AO65*ManureNEF*NtoN2O*kgtoGg,"ERROR"))</f>
        <v>0.71745642327771375</v>
      </c>
      <c r="W1135" s="94">
        <f>IF('Net zero activities &amp; levers'!$C$14="Off",'Activity data'!AP65*ManureNEF*NtoN2O*kgtoGg,IF('Net zero activities &amp; levers'!$C$14="On",'Net zero Activity data'!AP65*ManureNEF*NtoN2O*kgtoGg,"ERROR"))</f>
        <v>0.72807175787186651</v>
      </c>
      <c r="X1135" s="94">
        <f>IF('Net zero activities &amp; levers'!$C$14="Off",'Activity data'!AQ65*ManureNEF*NtoN2O*kgtoGg,IF('Net zero activities &amp; levers'!$C$14="On",'Net zero Activity data'!AQ65*ManureNEF*NtoN2O*kgtoGg,"ERROR"))</f>
        <v>0.74263868915766529</v>
      </c>
      <c r="Y1135" s="94">
        <f>IF('Net zero activities &amp; levers'!$C$14="Off",'Activity data'!AR65*ManureNEF*NtoN2O*kgtoGg,IF('Net zero activities &amp; levers'!$C$14="On",'Net zero Activity data'!AR65*ManureNEF*NtoN2O*kgtoGg,"ERROR"))</f>
        <v>0.76008333515656301</v>
      </c>
      <c r="Z1135" s="94">
        <f>IF('Net zero activities &amp; levers'!$C$14="Off",'Activity data'!AS65*ManureNEF*NtoN2O*kgtoGg,IF('Net zero activities &amp; levers'!$C$14="On",'Net zero Activity data'!AS65*ManureNEF*NtoN2O*kgtoGg,"ERROR"))</f>
        <v>0.78080233820176337</v>
      </c>
      <c r="AA1135" s="94">
        <f>IF('Net zero activities &amp; levers'!$C$14="Off",'Activity data'!AT65*ManureNEF*NtoN2O*kgtoGg,IF('Net zero activities &amp; levers'!$C$14="On",'Net zero Activity data'!AT65*ManureNEF*NtoN2O*kgtoGg,"ERROR"))</f>
        <v>0.80365039081916612</v>
      </c>
      <c r="AB1135" s="94">
        <f>IF('Net zero activities &amp; levers'!$C$14="Off",'Activity data'!AU65*ManureNEF*NtoN2O*kgtoGg,IF('Net zero activities &amp; levers'!$C$14="On",'Net zero Activity data'!AU65*ManureNEF*NtoN2O*kgtoGg,"ERROR"))</f>
        <v>0.82798969048563331</v>
      </c>
      <c r="AC1135" s="94">
        <f>IF('Net zero activities &amp; levers'!$C$14="Off",'Activity data'!AV65*ManureNEF*NtoN2O*kgtoGg,IF('Net zero activities &amp; levers'!$C$14="On",'Net zero Activity data'!AV65*ManureNEF*NtoN2O*kgtoGg,"ERROR"))</f>
        <v>0.85195015744544678</v>
      </c>
      <c r="AD1135" s="94">
        <f>IF('Net zero activities &amp; levers'!$C$14="Off",'Activity data'!AW65*ManureNEF*NtoN2O*kgtoGg,IF('Net zero activities &amp; levers'!$C$14="On",'Net zero Activity data'!AW65*ManureNEF*NtoN2O*kgtoGg,"ERROR"))</f>
        <v>0.88375858967920196</v>
      </c>
      <c r="AE1135" s="94">
        <f>IF('Net zero activities &amp; levers'!$C$14="Off",'Activity data'!AX65*ManureNEF*NtoN2O*kgtoGg,IF('Net zero activities &amp; levers'!$C$14="On",'Net zero Activity data'!AX65*ManureNEF*NtoN2O*kgtoGg,"ERROR"))</f>
        <v>0.91786917326087925</v>
      </c>
      <c r="AF1135" s="94">
        <f>IF('Net zero activities &amp; levers'!$C$14="Off",'Activity data'!AY65*ManureNEF*NtoN2O*kgtoGg,IF('Net zero activities &amp; levers'!$C$14="On",'Net zero Activity data'!AY65*ManureNEF*NtoN2O*kgtoGg,"ERROR"))</f>
        <v>0.95429145264310511</v>
      </c>
      <c r="AG1135" s="94">
        <f>IF('Net zero activities &amp; levers'!$C$14="Off",'Activity data'!AZ65*ManureNEF*NtoN2O*kgtoGg,IF('Net zero activities &amp; levers'!$C$14="On",'Net zero Activity data'!AZ65*ManureNEF*NtoN2O*kgtoGg,"ERROR"))</f>
        <v>0.99747902653271348</v>
      </c>
      <c r="AH1135" s="94">
        <f>IF('Net zero activities &amp; levers'!$C$14="Off",'Activity data'!BA65*ManureNEF*NtoN2O*kgtoGg,IF('Net zero activities &amp; levers'!$C$14="On",'Net zero Activity data'!BA65*ManureNEF*NtoN2O*kgtoGg,"ERROR"))</f>
        <v>1.0373867294252066</v>
      </c>
      <c r="AI1135" s="94">
        <f>IF('Net zero activities &amp; levers'!$C$14="Off",'Activity data'!BB65*ManureNEF*NtoN2O*kgtoGg,IF('Net zero activities &amp; levers'!$C$14="On",'Net zero Activity data'!BB65*ManureNEF*NtoN2O*kgtoGg,"ERROR"))</f>
        <v>1.0815722110934196</v>
      </c>
      <c r="AJ1135" s="94">
        <f>IF('Net zero activities &amp; levers'!$C$14="Off",'Activity data'!BC65*ManureNEF*NtoN2O*kgtoGg,IF('Net zero activities &amp; levers'!$C$14="On",'Net zero Activity data'!BC65*ManureNEF*NtoN2O*kgtoGg,"ERROR"))</f>
        <v>1.1305826291585863</v>
      </c>
      <c r="AK1135" s="94">
        <f>IF('Net zero activities &amp; levers'!$C$14="Off",'Activity data'!BD65*ManureNEF*NtoN2O*kgtoGg,IF('Net zero activities &amp; levers'!$C$14="On",'Net zero Activity data'!BD65*ManureNEF*NtoN2O*kgtoGg,"ERROR"))</f>
        <v>1.1758235212483361</v>
      </c>
      <c r="AL1135" s="94">
        <f>IF('Net zero activities &amp; levers'!$C$14="Off",'Activity data'!BE65*ManureNEF*NtoN2O*kgtoGg,IF('Net zero activities &amp; levers'!$C$14="On",'Net zero Activity data'!BE65*ManureNEF*NtoN2O*kgtoGg,"ERROR"))</f>
        <v>1.2218182420668209</v>
      </c>
      <c r="AM1135" s="94">
        <f>IF('Net zero activities &amp; levers'!$C$14="Off",'Activity data'!BF65*ManureNEF*NtoN2O*kgtoGg,IF('Net zero activities &amp; levers'!$C$14="On",'Net zero Activity data'!BF65*ManureNEF*NtoN2O*kgtoGg,"ERROR"))</f>
        <v>1.2678145661383233</v>
      </c>
      <c r="AN1135" s="94">
        <f>IF('Net zero activities &amp; levers'!$C$14="Off",'Activity data'!BG65*ManureNEF*NtoN2O*kgtoGg,IF('Net zero activities &amp; levers'!$C$14="On",'Net zero Activity data'!BG65*ManureNEF*NtoN2O*kgtoGg,"ERROR"))</f>
        <v>1.3194491845421654</v>
      </c>
      <c r="AO1135" s="94">
        <f>IF('Net zero activities &amp; levers'!$C$14="Off",'Activity data'!BH65*ManureNEF*NtoN2O*kgtoGg,IF('Net zero activities &amp; levers'!$C$14="On",'Net zero Activity data'!BH65*ManureNEF*NtoN2O*kgtoGg,"ERROR"))</f>
        <v>1.3672989071660318</v>
      </c>
      <c r="AP1135" s="94">
        <f>IF('Net zero activities &amp; levers'!$C$14="Off",'Activity data'!BI65*ManureNEF*NtoN2O*kgtoGg,IF('Net zero activities &amp; levers'!$C$14="On",'Net zero Activity data'!BI65*ManureNEF*NtoN2O*kgtoGg,"ERROR"))</f>
        <v>1.4155860288375828</v>
      </c>
      <c r="AQ1135" s="94">
        <f>IF('Net zero activities &amp; levers'!$C$14="Off",'Activity data'!BJ65*ManureNEF*NtoN2O*kgtoGg,IF('Net zero activities &amp; levers'!$C$14="On",'Net zero Activity data'!BJ65*ManureNEF*NtoN2O*kgtoGg,"ERROR"))</f>
        <v>1.465347325066084</v>
      </c>
      <c r="AR1135" s="94">
        <f>IF('Net zero activities &amp; levers'!$C$14="Off",'Activity data'!BK65*ManureNEF*NtoN2O*kgtoGg,IF('Net zero activities &amp; levers'!$C$14="On",'Net zero Activity data'!BK65*ManureNEF*NtoN2O*kgtoGg,"ERROR"))</f>
        <v>1.5168773408498712</v>
      </c>
      <c r="AS1135" s="94">
        <f>IF('Net zero activities &amp; levers'!$C$14="Off",'Activity data'!BL65*ManureNEF*NtoN2O*kgtoGg,IF('Net zero activities &amp; levers'!$C$14="On",'Net zero Activity data'!BL65*ManureNEF*NtoN2O*kgtoGg,"ERROR"))</f>
        <v>1.5699643496329094</v>
      </c>
      <c r="AT1135" s="94">
        <f>IF('Net zero activities &amp; levers'!$C$14="Off",'Activity data'!BM65*ManureNEF*NtoN2O*kgtoGg,IF('Net zero activities &amp; levers'!$C$14="On",'Net zero Activity data'!BM65*ManureNEF*NtoN2O*kgtoGg,"ERROR"))</f>
        <v>1.571899806129051</v>
      </c>
      <c r="AU1135" s="94">
        <f>IF('Net zero activities &amp; levers'!$C$14="Off",'Activity data'!BN65*ManureNEF*NtoN2O*kgtoGg,IF('Net zero activities &amp; levers'!$C$14="On",'Net zero Activity data'!BN65*ManureNEF*NtoN2O*kgtoGg,"ERROR"))</f>
        <v>1.5634634278695607</v>
      </c>
      <c r="AV1135" s="94">
        <f>IF('Net zero activities &amp; levers'!$C$14="Off",'Activity data'!BO65*ManureNEF*NtoN2O*kgtoGg,IF('Net zero activities &amp; levers'!$C$14="On",'Net zero Activity data'!BO65*ManureNEF*NtoN2O*kgtoGg,"ERROR"))</f>
        <v>1.5544246150393388</v>
      </c>
      <c r="AW1135" s="94">
        <f>IF('Net zero activities &amp; levers'!$C$14="Off",'Activity data'!BP65*ManureNEF*NtoN2O*kgtoGg,IF('Net zero activities &amp; levers'!$C$14="On",'Net zero Activity data'!BP65*ManureNEF*NtoN2O*kgtoGg,"ERROR"))</f>
        <v>1.5408492188425149</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1.1012937605673541</v>
      </c>
      <c r="P1137" s="94">
        <f>IF('Net zero activities &amp; levers'!$C$14="Off",'Activity data'!AI67*UDCPPEF*NtoN2O*kgtoGg,IF('Net zero activities &amp; levers'!$C$14="On",'Net zero Activity data'!AI67*UDCPPEF*NtoN2O*kgtoGg,"ERROR"))</f>
        <v>1.1030649457277466</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1.0780569787302119</v>
      </c>
      <c r="T1137" s="94">
        <f>IF('Net zero activities &amp; levers'!$C$14="Off",'Activity data'!AM67*UDCPPEF*NtoN2O*kgtoGg,IF('Net zero activities &amp; levers'!$C$14="On",'Net zero Activity data'!AM67*UDCPPEF*NtoN2O*kgtoGg,"ERROR"))</f>
        <v>1.0893929251011998</v>
      </c>
      <c r="U1137" s="94">
        <f>IF('Net zero activities &amp; levers'!$C$14="Off",'Activity data'!AN67*UDCPPEF*NtoN2O*kgtoGg,IF('Net zero activities &amp; levers'!$C$14="On",'Net zero Activity data'!AN67*UDCPPEF*NtoN2O*kgtoGg,"ERROR"))</f>
        <v>1.0962450477482062</v>
      </c>
      <c r="V1137" s="94">
        <f>IF('Net zero activities &amp; levers'!$C$14="Off",'Activity data'!AO67*UDCPPEF*NtoN2O*kgtoGg,IF('Net zero activities &amp; levers'!$C$14="On",'Net zero Activity data'!AO67*UDCPPEF*NtoN2O*kgtoGg,"ERROR"))</f>
        <v>1.1021104775661175</v>
      </c>
      <c r="W1137" s="94">
        <f>IF('Net zero activities &amp; levers'!$C$14="Off",'Activity data'!AP67*UDCPPEF*NtoN2O*kgtoGg,IF('Net zero activities &amp; levers'!$C$14="On",'Net zero Activity data'!AP67*UDCPPEF*NtoN2O*kgtoGg,"ERROR"))</f>
        <v>1.1090468544378038</v>
      </c>
      <c r="X1137" s="94">
        <f>IF('Net zero activities &amp; levers'!$C$14="Off",'Activity data'!AQ67*UDCPPEF*NtoN2O*kgtoGg,IF('Net zero activities &amp; levers'!$C$14="On",'Net zero Activity data'!AQ67*UDCPPEF*NtoN2O*kgtoGg,"ERROR"))</f>
        <v>1.1174289823883965</v>
      </c>
      <c r="Y1137" s="94">
        <f>IF('Net zero activities &amp; levers'!$C$14="Off",'Activity data'!AR67*UDCPPEF*NtoN2O*kgtoGg,IF('Net zero activities &amp; levers'!$C$14="On",'Net zero Activity data'!AR67*UDCPPEF*NtoN2O*kgtoGg,"ERROR"))</f>
        <v>1.1258258810432944</v>
      </c>
      <c r="Z1137" s="94">
        <f>IF('Net zero activities &amp; levers'!$C$14="Off",'Activity data'!AS67*UDCPPEF*NtoN2O*kgtoGg,IF('Net zero activities &amp; levers'!$C$14="On",'Net zero Activity data'!AS67*UDCPPEF*NtoN2O*kgtoGg,"ERROR"))</f>
        <v>1.1354454550929944</v>
      </c>
      <c r="AA1137" s="94">
        <f>IF('Net zero activities &amp; levers'!$C$14="Off",'Activity data'!AT67*UDCPPEF*NtoN2O*kgtoGg,IF('Net zero activities &amp; levers'!$C$14="On",'Net zero Activity data'!AT67*UDCPPEF*NtoN2O*kgtoGg,"ERROR"))</f>
        <v>1.1459214415814314</v>
      </c>
      <c r="AB1137" s="94">
        <f>IF('Net zero activities &amp; levers'!$C$14="Off",'Activity data'!AU67*UDCPPEF*NtoN2O*kgtoGg,IF('Net zero activities &amp; levers'!$C$14="On",'Net zero Activity data'!AU67*UDCPPEF*NtoN2O*kgtoGg,"ERROR"))</f>
        <v>1.1570474674598534</v>
      </c>
      <c r="AC1137" s="94">
        <f>IF('Net zero activities &amp; levers'!$C$14="Off",'Activity data'!AV67*UDCPPEF*NtoN2O*kgtoGg,IF('Net zero activities &amp; levers'!$C$14="On",'Net zero Activity data'!AV67*UDCPPEF*NtoN2O*kgtoGg,"ERROR"))</f>
        <v>1.1682158220769698</v>
      </c>
      <c r="AD1137" s="94">
        <f>IF('Net zero activities &amp; levers'!$C$14="Off",'Activity data'!AW67*UDCPPEF*NtoN2O*kgtoGg,IF('Net zero activities &amp; levers'!$C$14="On",'Net zero Activity data'!AW67*UDCPPEF*NtoN2O*kgtoGg,"ERROR"))</f>
        <v>1.1812122029945036</v>
      </c>
      <c r="AE1137" s="94">
        <f>IF('Net zero activities &amp; levers'!$C$14="Off",'Activity data'!AX67*UDCPPEF*NtoN2O*kgtoGg,IF('Net zero activities &amp; levers'!$C$14="On",'Net zero Activity data'!AX67*UDCPPEF*NtoN2O*kgtoGg,"ERROR"))</f>
        <v>1.1951188465833686</v>
      </c>
      <c r="AF1137" s="94">
        <f>IF('Net zero activities &amp; levers'!$C$14="Off",'Activity data'!AY67*UDCPPEF*NtoN2O*kgtoGg,IF('Net zero activities &amp; levers'!$C$14="On",'Net zero Activity data'!AY67*UDCPPEF*NtoN2O*kgtoGg,"ERROR"))</f>
        <v>1.2099400602016188</v>
      </c>
      <c r="AG1137" s="94">
        <f>IF('Net zero activities &amp; levers'!$C$14="Off",'Activity data'!AZ67*UDCPPEF*NtoN2O*kgtoGg,IF('Net zero activities &amp; levers'!$C$14="On",'Net zero Activity data'!AZ67*UDCPPEF*NtoN2O*kgtoGg,"ERROR"))</f>
        <v>1.2271370444579202</v>
      </c>
      <c r="AH1137" s="94">
        <f>IF('Net zero activities &amp; levers'!$C$14="Off",'Activity data'!BA67*UDCPPEF*NtoN2O*kgtoGg,IF('Net zero activities &amp; levers'!$C$14="On",'Net zero Activity data'!BA67*UDCPPEF*NtoN2O*kgtoGg,"ERROR"))</f>
        <v>1.2434220369459863</v>
      </c>
      <c r="AI1137" s="94">
        <f>IF('Net zero activities &amp; levers'!$C$14="Off",'Activity data'!BB67*UDCPPEF*NtoN2O*kgtoGg,IF('Net zero activities &amp; levers'!$C$14="On",'Net zero Activity data'!BB67*UDCPPEF*NtoN2O*kgtoGg,"ERROR"))</f>
        <v>1.2604393037460944</v>
      </c>
      <c r="AJ1137" s="94">
        <f>IF('Net zero activities &amp; levers'!$C$14="Off",'Activity data'!BC67*UDCPPEF*NtoN2O*kgtoGg,IF('Net zero activities &amp; levers'!$C$14="On",'Net zero Activity data'!BC67*UDCPPEF*NtoN2O*kgtoGg,"ERROR"))</f>
        <v>1.2792032644713704</v>
      </c>
      <c r="AK1137" s="94">
        <f>IF('Net zero activities &amp; levers'!$C$14="Off",'Activity data'!BD67*UDCPPEF*NtoN2O*kgtoGg,IF('Net zero activities &amp; levers'!$C$14="On",'Net zero Activity data'!BD67*UDCPPEF*NtoN2O*kgtoGg,"ERROR"))</f>
        <v>1.2968752675846458</v>
      </c>
      <c r="AL1137" s="94">
        <f>IF('Net zero activities &amp; levers'!$C$14="Off",'Activity data'!BE67*UDCPPEF*NtoN2O*kgtoGg,IF('Net zero activities &amp; levers'!$C$14="On",'Net zero Activity data'!BE67*UDCPPEF*NtoN2O*kgtoGg,"ERROR"))</f>
        <v>1.3149441473249144</v>
      </c>
      <c r="AM1137" s="94">
        <f>IF('Net zero activities &amp; levers'!$C$14="Off",'Activity data'!BF67*UDCPPEF*NtoN2O*kgtoGg,IF('Net zero activities &amp; levers'!$C$14="On",'Net zero Activity data'!BF67*UDCPPEF*NtoN2O*kgtoGg,"ERROR"))</f>
        <v>1.3331578638832005</v>
      </c>
      <c r="AN1137" s="94">
        <f>IF('Net zero activities &amp; levers'!$C$14="Off",'Activity data'!BG67*UDCPPEF*NtoN2O*kgtoGg,IF('Net zero activities &amp; levers'!$C$14="On",'Net zero Activity data'!BG67*UDCPPEF*NtoN2O*kgtoGg,"ERROR"))</f>
        <v>1.352618044843376</v>
      </c>
      <c r="AO1137" s="94">
        <f>IF('Net zero activities &amp; levers'!$C$14="Off",'Activity data'!BH67*UDCPPEF*NtoN2O*kgtoGg,IF('Net zero activities &amp; levers'!$C$14="On",'Net zero Activity data'!BH67*UDCPPEF*NtoN2O*kgtoGg,"ERROR"))</f>
        <v>1.3709538502801482</v>
      </c>
      <c r="AP1137" s="94">
        <f>IF('Net zero activities &amp; levers'!$C$14="Off",'Activity data'!BI67*UDCPPEF*NtoN2O*kgtoGg,IF('Net zero activities &amp; levers'!$C$14="On",'Net zero Activity data'!BI67*UDCPPEF*NtoN2O*kgtoGg,"ERROR"))</f>
        <v>1.3895691822594745</v>
      </c>
      <c r="AQ1137" s="94">
        <f>IF('Net zero activities &amp; levers'!$C$14="Off",'Activity data'!BJ67*UDCPPEF*NtoN2O*kgtoGg,IF('Net zero activities &amp; levers'!$C$14="On",'Net zero Activity data'!BJ67*UDCPPEF*NtoN2O*kgtoGg,"ERROR"))</f>
        <v>1.4088108413800711</v>
      </c>
      <c r="AR1137" s="94">
        <f>IF('Net zero activities &amp; levers'!$C$14="Off",'Activity data'!BK67*UDCPPEF*NtoN2O*kgtoGg,IF('Net zero activities &amp; levers'!$C$14="On",'Net zero Activity data'!BK67*UDCPPEF*NtoN2O*kgtoGg,"ERROR"))</f>
        <v>1.428778934116546</v>
      </c>
      <c r="AS1137" s="94">
        <f>IF('Net zero activities &amp; levers'!$C$14="Off",'Activity data'!BL67*UDCPPEF*NtoN2O*kgtoGg,IF('Net zero activities &amp; levers'!$C$14="On",'Net zero Activity data'!BL67*UDCPPEF*NtoN2O*kgtoGg,"ERROR"))</f>
        <v>1.4486185603548618</v>
      </c>
      <c r="AT1137" s="94">
        <f>IF('Net zero activities &amp; levers'!$C$14="Off",'Activity data'!BM67*UDCPPEF*NtoN2O*kgtoGg,IF('Net zero activities &amp; levers'!$C$14="On",'Net zero Activity data'!BM67*UDCPPEF*NtoN2O*kgtoGg,"ERROR"))</f>
        <v>1.4512642479614373</v>
      </c>
      <c r="AU1137" s="94">
        <f>IF('Net zero activities &amp; levers'!$C$14="Off",'Activity data'!BN67*UDCPPEF*NtoN2O*kgtoGg,IF('Net zero activities &amp; levers'!$C$14="On",'Net zero Activity data'!BN67*UDCPPEF*NtoN2O*kgtoGg,"ERROR"))</f>
        <v>1.4504346040118288</v>
      </c>
      <c r="AV1137" s="94">
        <f>IF('Net zero activities &amp; levers'!$C$14="Off",'Activity data'!BO67*UDCPPEF*NtoN2O*kgtoGg,IF('Net zero activities &amp; levers'!$C$14="On",'Net zero Activity data'!BO67*UDCPPEF*NtoN2O*kgtoGg,"ERROR"))</f>
        <v>1.4494275479677248</v>
      </c>
      <c r="AW1137" s="94">
        <f>IF('Net zero activities &amp; levers'!$C$14="Off",'Activity data'!BP67*UDCPPEF*NtoN2O*kgtoGg,IF('Net zero activities &amp; levers'!$C$14="On",'Net zero Activity data'!BP67*UDCPPEF*NtoN2O*kgtoGg,"ERROR"))</f>
        <v>1.4468994870312495</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0.74998858609492669</v>
      </c>
      <c r="P1138" s="94">
        <f>IF('Net zero activities &amp; levers'!$C$14="Off",'Activity data'!AI68*UDCPPEF*NtoN2O*kgtoGg,IF('Net zero activities &amp; levers'!$C$14="On",'Net zero Activity data'!AI68*UDCPPEF*NtoN2O*kgtoGg,"ERROR"))</f>
        <v>0.75119477530775858</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0.73416417867573247</v>
      </c>
      <c r="T1138" s="94">
        <f>IF('Net zero activities &amp; levers'!$C$14="Off",'Activity data'!AM68*UDCPPEF*NtoN2O*kgtoGg,IF('Net zero activities &amp; levers'!$C$14="On",'Net zero Activity data'!AM68*UDCPPEF*NtoN2O*kgtoGg,"ERROR"))</f>
        <v>0.7418840357159151</v>
      </c>
      <c r="U1138" s="94">
        <f>IF('Net zero activities &amp; levers'!$C$14="Off",'Activity data'!AN68*UDCPPEF*NtoN2O*kgtoGg,IF('Net zero activities &amp; levers'!$C$14="On",'Net zero Activity data'!AN68*UDCPPEF*NtoN2O*kgtoGg,"ERROR"))</f>
        <v>0.74655037812135083</v>
      </c>
      <c r="V1138" s="94">
        <f>IF('Net zero activities &amp; levers'!$C$14="Off",'Activity data'!AO68*UDCPPEF*NtoN2O*kgtoGg,IF('Net zero activities &amp; levers'!$C$14="On",'Net zero Activity data'!AO68*UDCPPEF*NtoN2O*kgtoGg,"ERROR"))</f>
        <v>0.75054477595913394</v>
      </c>
      <c r="W1138" s="94">
        <f>IF('Net zero activities &amp; levers'!$C$14="Off",'Activity data'!AP68*UDCPPEF*NtoN2O*kgtoGg,IF('Net zero activities &amp; levers'!$C$14="On",'Net zero Activity data'!AP68*UDCPPEF*NtoN2O*kgtoGg,"ERROR"))</f>
        <v>0.7552684960680518</v>
      </c>
      <c r="X1138" s="94">
        <f>IF('Net zero activities &amp; levers'!$C$14="Off",'Activity data'!AQ68*UDCPPEF*NtoN2O*kgtoGg,IF('Net zero activities &amp; levers'!$C$14="On",'Net zero Activity data'!AQ68*UDCPPEF*NtoN2O*kgtoGg,"ERROR"))</f>
        <v>0.76097678255366041</v>
      </c>
      <c r="Y1138" s="94">
        <f>IF('Net zero activities &amp; levers'!$C$14="Off",'Activity data'!AR68*UDCPPEF*NtoN2O*kgtoGg,IF('Net zero activities &amp; levers'!$C$14="On",'Net zero Activity data'!AR68*UDCPPEF*NtoN2O*kgtoGg,"ERROR"))</f>
        <v>0.76669512798996364</v>
      </c>
      <c r="Z1138" s="94">
        <f>IF('Net zero activities &amp; levers'!$C$14="Off",'Activity data'!AS68*UDCPPEF*NtoN2O*kgtoGg,IF('Net zero activities &amp; levers'!$C$14="On",'Net zero Activity data'!AS68*UDCPPEF*NtoN2O*kgtoGg,"ERROR"))</f>
        <v>0.77324612373577895</v>
      </c>
      <c r="AA1138" s="94">
        <f>IF('Net zero activities &amp; levers'!$C$14="Off",'Activity data'!AT68*UDCPPEF*NtoN2O*kgtoGg,IF('Net zero activities &amp; levers'!$C$14="On",'Net zero Activity data'!AT68*UDCPPEF*NtoN2O*kgtoGg,"ERROR"))</f>
        <v>0.78038034221202335</v>
      </c>
      <c r="AB1138" s="94">
        <f>IF('Net zero activities &amp; levers'!$C$14="Off",'Activity data'!AU68*UDCPPEF*NtoN2O*kgtoGg,IF('Net zero activities &amp; levers'!$C$14="On",'Net zero Activity data'!AU68*UDCPPEF*NtoN2O*kgtoGg,"ERROR"))</f>
        <v>0.78795724196047434</v>
      </c>
      <c r="AC1138" s="94">
        <f>IF('Net zero activities &amp; levers'!$C$14="Off",'Activity data'!AV68*UDCPPEF*NtoN2O*kgtoGg,IF('Net zero activities &amp; levers'!$C$14="On",'Net zero Activity data'!AV68*UDCPPEF*NtoN2O*kgtoGg,"ERROR"))</f>
        <v>0.79556296786959302</v>
      </c>
      <c r="AD1138" s="94">
        <f>IF('Net zero activities &amp; levers'!$C$14="Off",'Activity data'!AW68*UDCPPEF*NtoN2O*kgtoGg,IF('Net zero activities &amp; levers'!$C$14="On",'Net zero Activity data'!AW68*UDCPPEF*NtoN2O*kgtoGg,"ERROR"))</f>
        <v>0.80441359219681208</v>
      </c>
      <c r="AE1138" s="94">
        <f>IF('Net zero activities &amp; levers'!$C$14="Off",'Activity data'!AX68*UDCPPEF*NtoN2O*kgtoGg,IF('Net zero activities &amp; levers'!$C$14="On",'Net zero Activity data'!AX68*UDCPPEF*NtoN2O*kgtoGg,"ERROR"))</f>
        <v>0.81388411163130536</v>
      </c>
      <c r="AF1138" s="94">
        <f>IF('Net zero activities &amp; levers'!$C$14="Off",'Activity data'!AY68*UDCPPEF*NtoN2O*kgtoGg,IF('Net zero activities &amp; levers'!$C$14="On",'Net zero Activity data'!AY68*UDCPPEF*NtoN2O*kgtoGg,"ERROR"))</f>
        <v>0.82397745951337786</v>
      </c>
      <c r="AG1138" s="94">
        <f>IF('Net zero activities &amp; levers'!$C$14="Off",'Activity data'!AZ68*UDCPPEF*NtoN2O*kgtoGg,IF('Net zero activities &amp; levers'!$C$14="On",'Net zero Activity data'!AZ68*UDCPPEF*NtoN2O*kgtoGg,"ERROR"))</f>
        <v>0.83568872345519474</v>
      </c>
      <c r="AH1138" s="94">
        <f>IF('Net zero activities &amp; levers'!$C$14="Off",'Activity data'!BA68*UDCPPEF*NtoN2O*kgtoGg,IF('Net zero activities &amp; levers'!$C$14="On",'Net zero Activity data'!BA68*UDCPPEF*NtoN2O*kgtoGg,"ERROR"))</f>
        <v>0.84677891476291534</v>
      </c>
      <c r="AI1138" s="94">
        <f>IF('Net zero activities &amp; levers'!$C$14="Off",'Activity data'!BB68*UDCPPEF*NtoN2O*kgtoGg,IF('Net zero activities &amp; levers'!$C$14="On",'Net zero Activity data'!BB68*UDCPPEF*NtoN2O*kgtoGg,"ERROR"))</f>
        <v>0.85836778988742168</v>
      </c>
      <c r="AJ1138" s="94">
        <f>IF('Net zero activities &amp; levers'!$C$14="Off",'Activity data'!BC68*UDCPPEF*NtoN2O*kgtoGg,IF('Net zero activities &amp; levers'!$C$14="On",'Net zero Activity data'!BC68*UDCPPEF*NtoN2O*kgtoGg,"ERROR"))</f>
        <v>0.87114617552600082</v>
      </c>
      <c r="AK1138" s="94">
        <f>IF('Net zero activities &amp; levers'!$C$14="Off",'Activity data'!BD68*UDCPPEF*NtoN2O*kgtoGg,IF('Net zero activities &amp; levers'!$C$14="On",'Net zero Activity data'!BD68*UDCPPEF*NtoN2O*kgtoGg,"ERROR"))</f>
        <v>0.88318093055953772</v>
      </c>
      <c r="AL1138" s="94">
        <f>IF('Net zero activities &amp; levers'!$C$14="Off",'Activity data'!BE68*UDCPPEF*NtoN2O*kgtoGg,IF('Net zero activities &amp; levers'!$C$14="On",'Net zero Activity data'!BE68*UDCPPEF*NtoN2O*kgtoGg,"ERROR"))</f>
        <v>0.89548596129152125</v>
      </c>
      <c r="AM1138" s="94">
        <f>IF('Net zero activities &amp; levers'!$C$14="Off",'Activity data'!BF68*UDCPPEF*NtoN2O*kgtoGg,IF('Net zero activities &amp; levers'!$C$14="On",'Net zero Activity data'!BF68*UDCPPEF*NtoN2O*kgtoGg,"ERROR"))</f>
        <v>0.90788962688756136</v>
      </c>
      <c r="AN1138" s="94">
        <f>IF('Net zero activities &amp; levers'!$C$14="Off",'Activity data'!BG68*UDCPPEF*NtoN2O*kgtoGg,IF('Net zero activities &amp; levers'!$C$14="On",'Net zero Activity data'!BG68*UDCPPEF*NtoN2O*kgtoGg,"ERROR"))</f>
        <v>0.92114214326970645</v>
      </c>
      <c r="AO1138" s="94">
        <f>IF('Net zero activities &amp; levers'!$C$14="Off",'Activity data'!BH68*UDCPPEF*NtoN2O*kgtoGg,IF('Net zero activities &amp; levers'!$C$14="On",'Net zero Activity data'!BH68*UDCPPEF*NtoN2O*kgtoGg,"ERROR"))</f>
        <v>0.93362895222733877</v>
      </c>
      <c r="AP1138" s="94">
        <f>IF('Net zero activities &amp; levers'!$C$14="Off",'Activity data'!BI68*UDCPPEF*NtoN2O*kgtoGg,IF('Net zero activities &amp; levers'!$C$14="On",'Net zero Activity data'!BI68*UDCPPEF*NtoN2O*kgtoGg,"ERROR"))</f>
        <v>0.9463061206729948</v>
      </c>
      <c r="AQ1138" s="94">
        <f>IF('Net zero activities &amp; levers'!$C$14="Off",'Activity data'!BJ68*UDCPPEF*NtoN2O*kgtoGg,IF('Net zero activities &amp; levers'!$C$14="On",'Net zero Activity data'!BJ68*UDCPPEF*NtoN2O*kgtoGg,"ERROR"))</f>
        <v>0.95940982218724158</v>
      </c>
      <c r="AR1138" s="94">
        <f>IF('Net zero activities &amp; levers'!$C$14="Off",'Activity data'!BK68*UDCPPEF*NtoN2O*kgtoGg,IF('Net zero activities &amp; levers'!$C$14="On",'Net zero Activity data'!BK68*UDCPPEF*NtoN2O*kgtoGg,"ERROR"))</f>
        <v>0.97300822996422376</v>
      </c>
      <c r="AS1138" s="94">
        <f>IF('Net zero activities &amp; levers'!$C$14="Off",'Activity data'!BL68*UDCPPEF*NtoN2O*kgtoGg,IF('Net zero activities &amp; levers'!$C$14="On",'Net zero Activity data'!BL68*UDCPPEF*NtoN2O*kgtoGg,"ERROR"))</f>
        <v>0.98651915117698075</v>
      </c>
      <c r="AT1138" s="94">
        <f>IF('Net zero activities &amp; levers'!$C$14="Off",'Activity data'!BM68*UDCPPEF*NtoN2O*kgtoGg,IF('Net zero activities &amp; levers'!$C$14="On",'Net zero Activity data'!BM68*UDCPPEF*NtoN2O*kgtoGg,"ERROR"))</f>
        <v>0.98832088253908534</v>
      </c>
      <c r="AU1138" s="94">
        <f>IF('Net zero activities &amp; levers'!$C$14="Off",'Activity data'!BN68*UDCPPEF*NtoN2O*kgtoGg,IF('Net zero activities &amp; levers'!$C$14="On",'Net zero Activity data'!BN68*UDCPPEF*NtoN2O*kgtoGg,"ERROR"))</f>
        <v>0.98775588933290526</v>
      </c>
      <c r="AV1138" s="94">
        <f>IF('Net zero activities &amp; levers'!$C$14="Off",'Activity data'!BO68*UDCPPEF*NtoN2O*kgtoGg,IF('Net zero activities &amp; levers'!$C$14="On",'Net zero Activity data'!BO68*UDCPPEF*NtoN2O*kgtoGg,"ERROR"))</f>
        <v>0.98707007727650453</v>
      </c>
      <c r="AW1138" s="94">
        <f>IF('Net zero activities &amp; levers'!$C$14="Off",'Activity data'!BP68*UDCPPEF*NtoN2O*kgtoGg,IF('Net zero activities &amp; levers'!$C$14="On",'Net zero Activity data'!BP68*UDCPPEF*NtoN2O*kgtoGg,"ERROR"))</f>
        <v>0.98534845048155029</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15.353527292296841</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15.16968250417789</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14.673074129931956</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13.711253827544143</v>
      </c>
      <c r="S1139" s="94">
        <f>IF('Net zero activities &amp; levers'!$C$14="Off",'Activity data'!AL69*UDCPPEF*NtoN2O*kgtoGg,IF('Net zero activities &amp; levers'!$C$14="On",'Net zero Activity data'!AL69*UDCPPEF*NtoN2O*kgtoGg,"ERROR"))</f>
        <v>12.061905553778045</v>
      </c>
      <c r="T1139" s="94">
        <f>IF('Net zero activities &amp; levers'!$C$14="Off",'Activity data'!AM69*UDCPPEF*NtoN2O*kgtoGg,IF('Net zero activities &amp; levers'!$C$14="On",'Net zero Activity data'!AM69*UDCPPEF*NtoN2O*kgtoGg,"ERROR"))</f>
        <v>12.257828994430085</v>
      </c>
      <c r="U1139" s="94">
        <f>IF('Net zero activities &amp; levers'!$C$14="Off",'Activity data'!AN69*UDCPPEF*NtoN2O*kgtoGg,IF('Net zero activities &amp; levers'!$C$14="On",'Net zero Activity data'!AN69*UDCPPEF*NtoN2O*kgtoGg,"ERROR"))</f>
        <v>12.284007292995502</v>
      </c>
      <c r="V1139" s="94">
        <f>IF('Net zero activities &amp; levers'!$C$14="Off",'Activity data'!AO69*UDCPPEF*NtoN2O*kgtoGg,IF('Net zero activities &amp; levers'!$C$14="On",'Net zero Activity data'!AO69*UDCPPEF*NtoN2O*kgtoGg,"ERROR"))</f>
        <v>12.268194996893492</v>
      </c>
      <c r="W1139" s="94">
        <f>IF('Net zero activities &amp; levers'!$C$14="Off",'Activity data'!AP69*UDCPPEF*NtoN2O*kgtoGg,IF('Net zero activities &amp; levers'!$C$14="On",'Net zero Activity data'!AP69*UDCPPEF*NtoN2O*kgtoGg,"ERROR"))</f>
        <v>12.282008879793533</v>
      </c>
      <c r="X1139" s="94">
        <f>IF('Net zero activities &amp; levers'!$C$14="Off",'Activity data'!AQ69*UDCPPEF*NtoN2O*kgtoGg,IF('Net zero activities &amp; levers'!$C$14="On",'Net zero Activity data'!AQ69*UDCPPEF*NtoN2O*kgtoGg,"ERROR"))</f>
        <v>12.336792379745747</v>
      </c>
      <c r="Y1139" s="94">
        <f>IF('Net zero activities &amp; levers'!$C$14="Off",'Activity data'!AR69*UDCPPEF*NtoN2O*kgtoGg,IF('Net zero activities &amp; levers'!$C$14="On",'Net zero Activity data'!AR69*UDCPPEF*NtoN2O*kgtoGg,"ERROR"))</f>
        <v>12.408525717242357</v>
      </c>
      <c r="Z1139" s="94">
        <f>IF('Net zero activities &amp; levers'!$C$14="Off",'Activity data'!AS69*UDCPPEF*NtoN2O*kgtoGg,IF('Net zero activities &amp; levers'!$C$14="On",'Net zero Activity data'!AS69*UDCPPEF*NtoN2O*kgtoGg,"ERROR"))</f>
        <v>12.511624496739294</v>
      </c>
      <c r="AA1139" s="94">
        <f>IF('Net zero activities &amp; levers'!$C$14="Off",'Activity data'!AT69*UDCPPEF*NtoN2O*kgtoGg,IF('Net zero activities &amp; levers'!$C$14="On",'Net zero Activity data'!AT69*UDCPPEF*NtoN2O*kgtoGg,"ERROR"))</f>
        <v>12.633102852111428</v>
      </c>
      <c r="AB1139" s="94">
        <f>IF('Net zero activities &amp; levers'!$C$14="Off",'Activity data'!AU69*UDCPPEF*NtoN2O*kgtoGg,IF('Net zero activities &amp; levers'!$C$14="On",'Net zero Activity data'!AU69*UDCPPEF*NtoN2O*kgtoGg,"ERROR"))</f>
        <v>12.765697767808277</v>
      </c>
      <c r="AC1139" s="94">
        <f>IF('Net zero activities &amp; levers'!$C$14="Off",'Activity data'!AV69*UDCPPEF*NtoN2O*kgtoGg,IF('Net zero activities &amp; levers'!$C$14="On",'Net zero Activity data'!AV69*UDCPPEF*NtoN2O*kgtoGg,"ERROR"))</f>
        <v>12.890104944175688</v>
      </c>
      <c r="AD1139" s="94">
        <f>IF('Net zero activities &amp; levers'!$C$14="Off",'Activity data'!AW69*UDCPPEF*NtoN2O*kgtoGg,IF('Net zero activities &amp; levers'!$C$14="On",'Net zero Activity data'!AW69*UDCPPEF*NtoN2O*kgtoGg,"ERROR"))</f>
        <v>12.969688956746007</v>
      </c>
      <c r="AE1139" s="94">
        <f>IF('Net zero activities &amp; levers'!$C$14="Off",'Activity data'!AX69*UDCPPEF*NtoN2O*kgtoGg,IF('Net zero activities &amp; levers'!$C$14="On",'Net zero Activity data'!AX69*UDCPPEF*NtoN2O*kgtoGg,"ERROR"))</f>
        <v>13.060508489621331</v>
      </c>
      <c r="AF1139" s="94">
        <f>IF('Net zero activities &amp; levers'!$C$14="Off",'Activity data'!AY69*UDCPPEF*NtoN2O*kgtoGg,IF('Net zero activities &amp; levers'!$C$14="On",'Net zero Activity data'!AY69*UDCPPEF*NtoN2O*kgtoGg,"ERROR"))</f>
        <v>13.161334150727772</v>
      </c>
      <c r="AG1139" s="94">
        <f>IF('Net zero activities &amp; levers'!$C$14="Off",'Activity data'!AZ69*UDCPPEF*NtoN2O*kgtoGg,IF('Net zero activities &amp; levers'!$C$14="On",'Net zero Activity data'!AZ69*UDCPPEF*NtoN2O*kgtoGg,"ERROR"))</f>
        <v>13.312022528628306</v>
      </c>
      <c r="AH1139" s="94">
        <f>IF('Net zero activities &amp; levers'!$C$14="Off",'Activity data'!BA69*UDCPPEF*NtoN2O*kgtoGg,IF('Net zero activities &amp; levers'!$C$14="On",'Net zero Activity data'!BA69*UDCPPEF*NtoN2O*kgtoGg,"ERROR"))</f>
        <v>13.417818204189475</v>
      </c>
      <c r="AI1139" s="94">
        <f>IF('Net zero activities &amp; levers'!$C$14="Off",'Activity data'!BB69*UDCPPEF*NtoN2O*kgtoGg,IF('Net zero activities &amp; levers'!$C$14="On",'Net zero Activity data'!BB69*UDCPPEF*NtoN2O*kgtoGg,"ERROR"))</f>
        <v>13.540633116037901</v>
      </c>
      <c r="AJ1139" s="94">
        <f>IF('Net zero activities &amp; levers'!$C$14="Off",'Activity data'!BC69*UDCPPEF*NtoN2O*kgtoGg,IF('Net zero activities &amp; levers'!$C$14="On",'Net zero Activity data'!BC69*UDCPPEF*NtoN2O*kgtoGg,"ERROR"))</f>
        <v>13.690120798735078</v>
      </c>
      <c r="AK1139" s="94">
        <f>IF('Net zero activities &amp; levers'!$C$14="Off",'Activity data'!BD69*UDCPPEF*NtoN2O*kgtoGg,IF('Net zero activities &amp; levers'!$C$14="On",'Net zero Activity data'!BD69*UDCPPEF*NtoN2O*kgtoGg,"ERROR"))</f>
        <v>13.7907868422188</v>
      </c>
      <c r="AL1139" s="94">
        <f>IF('Net zero activities &amp; levers'!$C$14="Off",'Activity data'!BE69*UDCPPEF*NtoN2O*kgtoGg,IF('Net zero activities &amp; levers'!$C$14="On",'Net zero Activity data'!BE69*UDCPPEF*NtoN2O*kgtoGg,"ERROR"))</f>
        <v>13.882357039938549</v>
      </c>
      <c r="AM1139" s="94">
        <f>IF('Net zero activities &amp; levers'!$C$14="Off",'Activity data'!BF69*UDCPPEF*NtoN2O*kgtoGg,IF('Net zero activities &amp; levers'!$C$14="On",'Net zero Activity data'!BF69*UDCPPEF*NtoN2O*kgtoGg,"ERROR"))</f>
        <v>13.958410959398501</v>
      </c>
      <c r="AN1139" s="94">
        <f>IF('Net zero activities &amp; levers'!$C$14="Off",'Activity data'!BG69*UDCPPEF*NtoN2O*kgtoGg,IF('Net zero activities &amp; levers'!$C$14="On",'Net zero Activity data'!BG69*UDCPPEF*NtoN2O*kgtoGg,"ERROR"))</f>
        <v>14.129626734122418</v>
      </c>
      <c r="AO1139" s="94">
        <f>IF('Net zero activities &amp; levers'!$C$14="Off",'Activity data'!BH69*UDCPPEF*NtoN2O*kgtoGg,IF('Net zero activities &amp; levers'!$C$14="On",'Net zero Activity data'!BH69*UDCPPEF*NtoN2O*kgtoGg,"ERROR"))</f>
        <v>14.257969913083317</v>
      </c>
      <c r="AP1139" s="94">
        <f>IF('Net zero activities &amp; levers'!$C$14="Off",'Activity data'!BI69*UDCPPEF*NtoN2O*kgtoGg,IF('Net zero activities &amp; levers'!$C$14="On",'Net zero Activity data'!BI69*UDCPPEF*NtoN2O*kgtoGg,"ERROR"))</f>
        <v>14.377531152103607</v>
      </c>
      <c r="AQ1139" s="94">
        <f>IF('Net zero activities &amp; levers'!$C$14="Off",'Activity data'!BJ69*UDCPPEF*NtoN2O*kgtoGg,IF('Net zero activities &amp; levers'!$C$14="On",'Net zero Activity data'!BJ69*UDCPPEF*NtoN2O*kgtoGg,"ERROR"))</f>
        <v>14.496002259286861</v>
      </c>
      <c r="AR1139" s="94">
        <f>IF('Net zero activities &amp; levers'!$C$14="Off",'Activity data'!BK69*UDCPPEF*NtoN2O*kgtoGg,IF('Net zero activities &amp; levers'!$C$14="On",'Net zero Activity data'!BK69*UDCPPEF*NtoN2O*kgtoGg,"ERROR"))</f>
        <v>14.615009922571364</v>
      </c>
      <c r="AS1139" s="94">
        <f>IF('Net zero activities &amp; levers'!$C$14="Off",'Activity data'!BL69*UDCPPEF*NtoN2O*kgtoGg,IF('Net zero activities &amp; levers'!$C$14="On",'Net zero Activity data'!BL69*UDCPPEF*NtoN2O*kgtoGg,"ERROR"))</f>
        <v>14.727093643475177</v>
      </c>
      <c r="AT1139" s="94">
        <f>IF('Net zero activities &amp; levers'!$C$14="Off",'Activity data'!BM69*UDCPPEF*NtoN2O*kgtoGg,IF('Net zero activities &amp; levers'!$C$14="On",'Net zero Activity data'!BM69*UDCPPEF*NtoN2O*kgtoGg,"ERROR"))</f>
        <v>14.462731540865176</v>
      </c>
      <c r="AU1139" s="94">
        <f>IF('Net zero activities &amp; levers'!$C$14="Off",'Activity data'!BN69*UDCPPEF*NtoN2O*kgtoGg,IF('Net zero activities &amp; levers'!$C$14="On",'Net zero Activity data'!BN69*UDCPPEF*NtoN2O*kgtoGg,"ERROR"))</f>
        <v>14.127334442814504</v>
      </c>
      <c r="AV1139" s="94">
        <f>IF('Net zero activities &amp; levers'!$C$14="Off",'Activity data'!BO69*UDCPPEF*NtoN2O*kgtoGg,IF('Net zero activities &amp; levers'!$C$14="On",'Net zero Activity data'!BO69*UDCPPEF*NtoN2O*kgtoGg,"ERROR"))</f>
        <v>13.791844284185775</v>
      </c>
      <c r="AW1139" s="94">
        <f>IF('Net zero activities &amp; levers'!$C$14="Off",'Activity data'!BP69*UDCPPEF*NtoN2O*kgtoGg,IF('Net zero activities &amp; levers'!$C$14="On",'Net zero Activity data'!BP69*UDCPPEF*NtoN2O*kgtoGg,"ERROR"))</f>
        <v>13.430123163741788</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9.6543103644621429</v>
      </c>
      <c r="L1140" s="94">
        <f>IF('Net zero activities &amp; levers'!$C$14="Off",'Activity data'!AE70*UDCPPEF*NtoN2O*kgtoGg,IF('Net zero activities &amp; levers'!$C$14="On",'Net zero Activity data'!AE70*UDCPPEF*NtoN2O*kgtoGg,"ERROR"))</f>
        <v>9.5705816138517648</v>
      </c>
      <c r="M1140" s="94">
        <f>IF('Net zero activities &amp; levers'!$C$14="Off",'Activity data'!AF70*UDCPPEF*NtoN2O*kgtoGg,IF('Net zero activities &amp; levers'!$C$14="On",'Net zero Activity data'!AF70*UDCPPEF*NtoN2O*kgtoGg,"ERROR"))</f>
        <v>9.5387086131773042</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9.22644086627548</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8.7996834473406569</v>
      </c>
      <c r="R1140" s="94">
        <f>IF('Net zero activities &amp; levers'!$C$14="Off",'Activity data'!AK70*UDCPPEF*NtoN2O*kgtoGg,IF('Net zero activities &amp; levers'!$C$14="On",'Net zero Activity data'!AK70*UDCPPEF*NtoN2O*kgtoGg,"ERROR"))</f>
        <v>8.6216474831450984</v>
      </c>
      <c r="S1140" s="94">
        <f>IF('Net zero activities &amp; levers'!$C$14="Off",'Activity data'!AL70*UDCPPEF*NtoN2O*kgtoGg,IF('Net zero activities &amp; levers'!$C$14="On",'Net zero Activity data'!AL70*UDCPPEF*NtoN2O*kgtoGg,"ERROR"))</f>
        <v>7.5845359562051762</v>
      </c>
      <c r="T1140" s="94">
        <f>IF('Net zero activities &amp; levers'!$C$14="Off",'Activity data'!AM70*UDCPPEF*NtoN2O*kgtoGg,IF('Net zero activities &amp; levers'!$C$14="On",'Net zero Activity data'!AM70*UDCPPEF*NtoN2O*kgtoGg,"ERROR"))</f>
        <v>7.7077327739603421</v>
      </c>
      <c r="U1140" s="94">
        <f>IF('Net zero activities &amp; levers'!$C$14="Off",'Activity data'!AN70*UDCPPEF*NtoN2O*kgtoGg,IF('Net zero activities &amp; levers'!$C$14="On",'Net zero Activity data'!AN70*UDCPPEF*NtoN2O*kgtoGg,"ERROR"))</f>
        <v>7.7241937092459372</v>
      </c>
      <c r="V1140" s="94">
        <f>IF('Net zero activities &amp; levers'!$C$14="Off",'Activity data'!AO70*UDCPPEF*NtoN2O*kgtoGg,IF('Net zero activities &amp; levers'!$C$14="On",'Net zero Activity data'!AO70*UDCPPEF*NtoN2O*kgtoGg,"ERROR"))</f>
        <v>7.7142509246833155</v>
      </c>
      <c r="W1140" s="94">
        <f>IF('Net zero activities &amp; levers'!$C$14="Off",'Activity data'!AP70*UDCPPEF*NtoN2O*kgtoGg,IF('Net zero activities &amp; levers'!$C$14="On",'Net zero Activity data'!AP70*UDCPPEF*NtoN2O*kgtoGg,"ERROR"))</f>
        <v>7.7229371054101597</v>
      </c>
      <c r="X1140" s="94">
        <f>IF('Net zero activities &amp; levers'!$C$14="Off",'Activity data'!AQ70*UDCPPEF*NtoN2O*kgtoGg,IF('Net zero activities &amp; levers'!$C$14="On",'Net zero Activity data'!AQ70*UDCPPEF*NtoN2O*kgtoGg,"ERROR"))</f>
        <v>7.7573850144359557</v>
      </c>
      <c r="Y1140" s="94">
        <f>IF('Net zero activities &amp; levers'!$C$14="Off",'Activity data'!AR70*UDCPPEF*NtoN2O*kgtoGg,IF('Net zero activities &amp; levers'!$C$14="On",'Net zero Activity data'!AR70*UDCPPEF*NtoN2O*kgtoGg,"ERROR"))</f>
        <v>7.8024909950022883</v>
      </c>
      <c r="Z1140" s="94">
        <f>IF('Net zero activities &amp; levers'!$C$14="Off",'Activity data'!AS70*UDCPPEF*NtoN2O*kgtoGg,IF('Net zero activities &amp; levers'!$C$14="On",'Net zero Activity data'!AS70*UDCPPEF*NtoN2O*kgtoGg,"ERROR"))</f>
        <v>7.8673195908364244</v>
      </c>
      <c r="AA1140" s="94">
        <f>IF('Net zero activities &amp; levers'!$C$14="Off",'Activity data'!AT70*UDCPPEF*NtoN2O*kgtoGg,IF('Net zero activities &amp; levers'!$C$14="On",'Net zero Activity data'!AT70*UDCPPEF*NtoN2O*kgtoGg,"ERROR"))</f>
        <v>7.9437052788284843</v>
      </c>
      <c r="AB1140" s="94">
        <f>IF('Net zero activities &amp; levers'!$C$14="Off",'Activity data'!AU70*UDCPPEF*NtoN2O*kgtoGg,IF('Net zero activities &amp; levers'!$C$14="On",'Net zero Activity data'!AU70*UDCPPEF*NtoN2O*kgtoGg,"ERROR"))</f>
        <v>8.0270810689330396</v>
      </c>
      <c r="AC1140" s="94">
        <f>IF('Net zero activities &amp; levers'!$C$14="Off",'Activity data'!AV70*UDCPPEF*NtoN2O*kgtoGg,IF('Net zero activities &amp; levers'!$C$14="On",'Net zero Activity data'!AV70*UDCPPEF*NtoN2O*kgtoGg,"ERROR"))</f>
        <v>8.1053084019329269</v>
      </c>
      <c r="AD1140" s="94">
        <f>IF('Net zero activities &amp; levers'!$C$14="Off",'Activity data'!AW70*UDCPPEF*NtoN2O*kgtoGg,IF('Net zero activities &amp; levers'!$C$14="On",'Net zero Activity data'!AW70*UDCPPEF*NtoN2O*kgtoGg,"ERROR"))</f>
        <v>8.1553508933276309</v>
      </c>
      <c r="AE1140" s="94">
        <f>IF('Net zero activities &amp; levers'!$C$14="Off",'Activity data'!AX70*UDCPPEF*NtoN2O*kgtoGg,IF('Net zero activities &amp; levers'!$C$14="On",'Net zero Activity data'!AX70*UDCPPEF*NtoN2O*kgtoGg,"ERROR"))</f>
        <v>8.2124582889665323</v>
      </c>
      <c r="AF1140" s="94">
        <f>IF('Net zero activities &amp; levers'!$C$14="Off",'Activity data'!AY70*UDCPPEF*NtoN2O*kgtoGg,IF('Net zero activities &amp; levers'!$C$14="On",'Net zero Activity data'!AY70*UDCPPEF*NtoN2O*kgtoGg,"ERROR"))</f>
        <v>8.2758575461204238</v>
      </c>
      <c r="AG1140" s="94">
        <f>IF('Net zero activities &amp; levers'!$C$14="Off",'Activity data'!AZ70*UDCPPEF*NtoN2O*kgtoGg,IF('Net zero activities &amp; levers'!$C$14="On",'Net zero Activity data'!AZ70*UDCPPEF*NtoN2O*kgtoGg,"ERROR"))</f>
        <v>8.3706105198751271</v>
      </c>
      <c r="AH1140" s="94">
        <f>IF('Net zero activities &amp; levers'!$C$14="Off",'Activity data'!BA70*UDCPPEF*NtoN2O*kgtoGg,IF('Net zero activities &amp; levers'!$C$14="On",'Net zero Activity data'!BA70*UDCPPEF*NtoN2O*kgtoGg,"ERROR"))</f>
        <v>8.4371349261330888</v>
      </c>
      <c r="AI1140" s="94">
        <f>IF('Net zero activities &amp; levers'!$C$14="Off",'Activity data'!BB70*UDCPPEF*NtoN2O*kgtoGg,IF('Net zero activities &amp; levers'!$C$14="On",'Net zero Activity data'!BB70*UDCPPEF*NtoN2O*kgtoGg,"ERROR"))</f>
        <v>8.5143610419171587</v>
      </c>
      <c r="AJ1140" s="94">
        <f>IF('Net zero activities &amp; levers'!$C$14="Off",'Activity data'!BC70*UDCPPEF*NtoN2O*kgtoGg,IF('Net zero activities &amp; levers'!$C$14="On",'Net zero Activity data'!BC70*UDCPPEF*NtoN2O*kgtoGg,"ERROR"))</f>
        <v>8.608359017558028</v>
      </c>
      <c r="AK1140" s="94">
        <f>IF('Net zero activities &amp; levers'!$C$14="Off",'Activity data'!BD70*UDCPPEF*NtoN2O*kgtoGg,IF('Net zero activities &amp; levers'!$C$14="On",'Net zero Activity data'!BD70*UDCPPEF*NtoN2O*kgtoGg,"ERROR"))</f>
        <v>8.6716579070218138</v>
      </c>
      <c r="AL1140" s="94">
        <f>IF('Net zero activities &amp; levers'!$C$14="Off",'Activity data'!BE70*UDCPPEF*NtoN2O*kgtoGg,IF('Net zero activities &amp; levers'!$C$14="On",'Net zero Activity data'!BE70*UDCPPEF*NtoN2O*kgtoGg,"ERROR"))</f>
        <v>8.7292373213213015</v>
      </c>
      <c r="AM1140" s="94">
        <f>IF('Net zero activities &amp; levers'!$C$14="Off",'Activity data'!BF70*UDCPPEF*NtoN2O*kgtoGg,IF('Net zero activities &amp; levers'!$C$14="On",'Net zero Activity data'!BF70*UDCPPEF*NtoN2O*kgtoGg,"ERROR"))</f>
        <v>8.7770600873164835</v>
      </c>
      <c r="AN1140" s="94">
        <f>IF('Net zero activities &amp; levers'!$C$14="Off",'Activity data'!BG70*UDCPPEF*NtoN2O*kgtoGg,IF('Net zero activities &amp; levers'!$C$14="On",'Net zero Activity data'!BG70*UDCPPEF*NtoN2O*kgtoGg,"ERROR"))</f>
        <v>8.8847207047764112</v>
      </c>
      <c r="AO1140" s="94">
        <f>IF('Net zero activities &amp; levers'!$C$14="Off",'Activity data'!BH70*UDCPPEF*NtoN2O*kgtoGg,IF('Net zero activities &amp; levers'!$C$14="On",'Net zero Activity data'!BH70*UDCPPEF*NtoN2O*kgtoGg,"ERROR"))</f>
        <v>8.9654229993867141</v>
      </c>
      <c r="AP1140" s="94">
        <f>IF('Net zero activities &amp; levers'!$C$14="Off",'Activity data'!BI70*UDCPPEF*NtoN2O*kgtoGg,IF('Net zero activities &amp; levers'!$C$14="On",'Net zero Activity data'!BI70*UDCPPEF*NtoN2O*kgtoGg,"ERROR"))</f>
        <v>9.0406032030680272</v>
      </c>
      <c r="AQ1140" s="94">
        <f>IF('Net zero activities &amp; levers'!$C$14="Off",'Activity data'!BJ70*UDCPPEF*NtoN2O*kgtoGg,IF('Net zero activities &amp; levers'!$C$14="On",'Net zero Activity data'!BJ70*UDCPPEF*NtoN2O*kgtoGg,"ERROR"))</f>
        <v>9.1150979309695739</v>
      </c>
      <c r="AR1140" s="94">
        <f>IF('Net zero activities &amp; levers'!$C$14="Off",'Activity data'!BK70*UDCPPEF*NtoN2O*kgtoGg,IF('Net zero activities &amp; levers'!$C$14="On",'Net zero Activity data'!BK70*UDCPPEF*NtoN2O*kgtoGg,"ERROR"))</f>
        <v>9.1899300457810309</v>
      </c>
      <c r="AS1140" s="94">
        <f>IF('Net zero activities &amp; levers'!$C$14="Off",'Activity data'!BL70*UDCPPEF*NtoN2O*kgtoGg,IF('Net zero activities &amp; levers'!$C$14="On",'Net zero Activity data'!BL70*UDCPPEF*NtoN2O*kgtoGg,"ERROR"))</f>
        <v>9.26040838003013</v>
      </c>
      <c r="AT1140" s="94">
        <f>IF('Net zero activities &amp; levers'!$C$14="Off",'Activity data'!BM70*UDCPPEF*NtoN2O*kgtoGg,IF('Net zero activities &amp; levers'!$C$14="On",'Net zero Activity data'!BM70*UDCPPEF*NtoN2O*kgtoGg,"ERROR"))</f>
        <v>9.0941772763488746</v>
      </c>
      <c r="AU1140" s="94">
        <f>IF('Net zero activities &amp; levers'!$C$14="Off",'Activity data'!BN70*UDCPPEF*NtoN2O*kgtoGg,IF('Net zero activities &amp; levers'!$C$14="On",'Net zero Activity data'!BN70*UDCPPEF*NtoN2O*kgtoGg,"ERROR"))</f>
        <v>8.8832793101502094</v>
      </c>
      <c r="AV1140" s="94">
        <f>IF('Net zero activities &amp; levers'!$C$14="Off",'Activity data'!BO70*UDCPPEF*NtoN2O*kgtoGg,IF('Net zero activities &amp; levers'!$C$14="On",'Net zero Activity data'!BO70*UDCPPEF*NtoN2O*kgtoGg,"ERROR"))</f>
        <v>8.6723228273848836</v>
      </c>
      <c r="AW1140" s="94">
        <f>IF('Net zero activities &amp; levers'!$C$14="Off",'Activity data'!BP70*UDCPPEF*NtoN2O*kgtoGg,IF('Net zero activities &amp; levers'!$C$14="On",'Net zero Activity data'!BP70*UDCPPEF*NtoN2O*kgtoGg,"ERROR"))</f>
        <v>8.444872294639918</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5.9174420302222517</v>
      </c>
      <c r="T1142" s="94">
        <f>IF('Net zero activities &amp; levers'!$C$14="Off",'Activity data'!AM72*UDSOEF*NtoN2O*kgtoGg,IF('Net zero activities &amp; levers'!$C$14="On",'Net zero Activity data'!AM72*UDSOEF*NtoN2O*kgtoGg,"ERROR"))</f>
        <v>5.9263453985232823</v>
      </c>
      <c r="U1142" s="94">
        <f>IF('Net zero activities &amp; levers'!$C$14="Off",'Activity data'!AN72*UDSOEF*NtoN2O*kgtoGg,IF('Net zero activities &amp; levers'!$C$14="On",'Net zero Activity data'!AN72*UDSOEF*NtoN2O*kgtoGg,"ERROR"))</f>
        <v>5.9362427486542551</v>
      </c>
      <c r="V1142" s="94">
        <f>IF('Net zero activities &amp; levers'!$C$14="Off",'Activity data'!AO72*UDSOEF*NtoN2O*kgtoGg,IF('Net zero activities &amp; levers'!$C$14="On",'Net zero Activity data'!AO72*UDSOEF*NtoN2O*kgtoGg,"ERROR"))</f>
        <v>5.9473974393709526</v>
      </c>
      <c r="W1142" s="94">
        <f>IF('Net zero activities &amp; levers'!$C$14="Off",'Activity data'!AP72*UDSOEF*NtoN2O*kgtoGg,IF('Net zero activities &amp; levers'!$C$14="On",'Net zero Activity data'!AP72*UDSOEF*NtoN2O*kgtoGg,"ERROR"))</f>
        <v>5.959938874025994</v>
      </c>
      <c r="X1142" s="94">
        <f>IF('Net zero activities &amp; levers'!$C$14="Off",'Activity data'!AQ72*UDSOEF*NtoN2O*kgtoGg,IF('Net zero activities &amp; levers'!$C$14="On",'Net zero Activity data'!AQ72*UDSOEF*NtoN2O*kgtoGg,"ERROR"))</f>
        <v>5.9738368092211722</v>
      </c>
      <c r="Y1142" s="94">
        <f>IF('Net zero activities &amp; levers'!$C$14="Off",'Activity data'!AR72*UDSOEF*NtoN2O*kgtoGg,IF('Net zero activities &amp; levers'!$C$14="On",'Net zero Activity data'!AR72*UDSOEF*NtoN2O*kgtoGg,"ERROR"))</f>
        <v>5.9823815495784309</v>
      </c>
      <c r="Z1142" s="94">
        <f>IF('Net zero activities &amp; levers'!$C$14="Off",'Activity data'!AS72*UDSOEF*NtoN2O*kgtoGg,IF('Net zero activities &amp; levers'!$C$14="On",'Net zero Activity data'!AS72*UDSOEF*NtoN2O*kgtoGg,"ERROR"))</f>
        <v>5.9920749412510226</v>
      </c>
      <c r="AA1142" s="94">
        <f>IF('Net zero activities &amp; levers'!$C$14="Off",'Activity data'!AT72*UDSOEF*NtoN2O*kgtoGg,IF('Net zero activities &amp; levers'!$C$14="On",'Net zero Activity data'!AT72*UDSOEF*NtoN2O*kgtoGg,"ERROR"))</f>
        <v>6.0028293292775494</v>
      </c>
      <c r="AB1142" s="94">
        <f>IF('Net zero activities &amp; levers'!$C$14="Off",'Activity data'!AU72*UDSOEF*NtoN2O*kgtoGg,IF('Net zero activities &amp; levers'!$C$14="On",'Net zero Activity data'!AU72*UDSOEF*NtoN2O*kgtoGg,"ERROR"))</f>
        <v>6.0145782781398829</v>
      </c>
      <c r="AC1142" s="94">
        <f>IF('Net zero activities &amp; levers'!$C$14="Off",'Activity data'!AV72*UDSOEF*NtoN2O*kgtoGg,IF('Net zero activities &amp; levers'!$C$14="On",'Net zero Activity data'!AV72*UDSOEF*NtoN2O*kgtoGg,"ERROR"))</f>
        <v>6.0272198055600503</v>
      </c>
      <c r="AD1142" s="94">
        <f>IF('Net zero activities &amp; levers'!$C$14="Off",'Activity data'!AW72*UDSOEF*NtoN2O*kgtoGg,IF('Net zero activities &amp; levers'!$C$14="On",'Net zero Activity data'!AW72*UDSOEF*NtoN2O*kgtoGg,"ERROR"))</f>
        <v>6.0356470541361364</v>
      </c>
      <c r="AE1142" s="94">
        <f>IF('Net zero activities &amp; levers'!$C$14="Off",'Activity data'!AX72*UDSOEF*NtoN2O*kgtoGg,IF('Net zero activities &amp; levers'!$C$14="On",'Net zero Activity data'!AX72*UDSOEF*NtoN2O*kgtoGg,"ERROR"))</f>
        <v>6.0449333931358264</v>
      </c>
      <c r="AF1142" s="94">
        <f>IF('Net zero activities &amp; levers'!$C$14="Off",'Activity data'!AY72*UDSOEF*NtoN2O*kgtoGg,IF('Net zero activities &amp; levers'!$C$14="On",'Net zero Activity data'!AY72*UDSOEF*NtoN2O*kgtoGg,"ERROR"))</f>
        <v>6.0550466423497058</v>
      </c>
      <c r="AG1142" s="94">
        <f>IF('Net zero activities &amp; levers'!$C$14="Off",'Activity data'!AZ72*UDSOEF*NtoN2O*kgtoGg,IF('Net zero activities &amp; levers'!$C$14="On",'Net zero Activity data'!AZ72*UDSOEF*NtoN2O*kgtoGg,"ERROR"))</f>
        <v>6.066103009552978</v>
      </c>
      <c r="AH1142" s="94">
        <f>IF('Net zero activities &amp; levers'!$C$14="Off",'Activity data'!BA72*UDSOEF*NtoN2O*kgtoGg,IF('Net zero activities &amp; levers'!$C$14="On",'Net zero Activity data'!BA72*UDSOEF*NtoN2O*kgtoGg,"ERROR"))</f>
        <v>6.0777469205441541</v>
      </c>
      <c r="AI1142" s="94">
        <f>IF('Net zero activities &amp; levers'!$C$14="Off",'Activity data'!BB72*UDSOEF*NtoN2O*kgtoGg,IF('Net zero activities &amp; levers'!$C$14="On",'Net zero Activity data'!BB72*UDSOEF*NtoN2O*kgtoGg,"ERROR"))</f>
        <v>6.0851619326050326</v>
      </c>
      <c r="AJ1142" s="94">
        <f>IF('Net zero activities &amp; levers'!$C$14="Off",'Activity data'!BC72*UDSOEF*NtoN2O*kgtoGg,IF('Net zero activities &amp; levers'!$C$14="On",'Net zero Activity data'!BC72*UDSOEF*NtoN2O*kgtoGg,"ERROR"))</f>
        <v>6.0933434576551146</v>
      </c>
      <c r="AK1142" s="94">
        <f>IF('Net zero activities &amp; levers'!$C$14="Off",'Activity data'!BD72*UDSOEF*NtoN2O*kgtoGg,IF('Net zero activities &amp; levers'!$C$14="On",'Net zero Activity data'!BD72*UDSOEF*NtoN2O*kgtoGg,"ERROR"))</f>
        <v>6.1019857153089507</v>
      </c>
      <c r="AL1142" s="94">
        <f>IF('Net zero activities &amp; levers'!$C$14="Off",'Activity data'!BE72*UDSOEF*NtoN2O*kgtoGg,IF('Net zero activities &amp; levers'!$C$14="On",'Net zero Activity data'!BE72*UDSOEF*NtoN2O*kgtoGg,"ERROR"))</f>
        <v>6.1112166821755771</v>
      </c>
      <c r="AM1142" s="94">
        <f>IF('Net zero activities &amp; levers'!$C$14="Off",'Activity data'!BF72*UDSOEF*NtoN2O*kgtoGg,IF('Net zero activities &amp; levers'!$C$14="On",'Net zero Activity data'!BF72*UDSOEF*NtoN2O*kgtoGg,"ERROR"))</f>
        <v>6.120992110468829</v>
      </c>
      <c r="AN1142" s="94">
        <f>IF('Net zero activities &amp; levers'!$C$14="Off",'Activity data'!BG72*UDSOEF*NtoN2O*kgtoGg,IF('Net zero activities &amp; levers'!$C$14="On",'Net zero Activity data'!BG72*UDSOEF*NtoN2O*kgtoGg,"ERROR"))</f>
        <v>6.1267892625359277</v>
      </c>
      <c r="AO1142" s="94">
        <f>IF('Net zero activities &amp; levers'!$C$14="Off",'Activity data'!BH72*UDSOEF*NtoN2O*kgtoGg,IF('Net zero activities &amp; levers'!$C$14="On",'Net zero Activity data'!BH72*UDSOEF*NtoN2O*kgtoGg,"ERROR"))</f>
        <v>6.1329411649258532</v>
      </c>
      <c r="AP1142" s="94">
        <f>IF('Net zero activities &amp; levers'!$C$14="Off",'Activity data'!BI72*UDSOEF*NtoN2O*kgtoGg,IF('Net zero activities &amp; levers'!$C$14="On",'Net zero Activity data'!BI72*UDSOEF*NtoN2O*kgtoGg,"ERROR"))</f>
        <v>6.1395716075335853</v>
      </c>
      <c r="AQ1142" s="94">
        <f>IF('Net zero activities &amp; levers'!$C$14="Off",'Activity data'!BJ72*UDSOEF*NtoN2O*kgtoGg,IF('Net zero activities &amp; levers'!$C$14="On",'Net zero Activity data'!BJ72*UDSOEF*NtoN2O*kgtoGg,"ERROR"))</f>
        <v>6.1467000067344459</v>
      </c>
      <c r="AR1142" s="94">
        <f>IF('Net zero activities &amp; levers'!$C$14="Off",'Activity data'!BK72*UDSOEF*NtoN2O*kgtoGg,IF('Net zero activities &amp; levers'!$C$14="On",'Net zero Activity data'!BK72*UDSOEF*NtoN2O*kgtoGg,"ERROR"))</f>
        <v>6.1543221840503746</v>
      </c>
      <c r="AS1142" s="94">
        <f>IF('Net zero activities &amp; levers'!$C$14="Off",'Activity data'!BL72*UDSOEF*NtoN2O*kgtoGg,IF('Net zero activities &amp; levers'!$C$14="On",'Net zero Activity data'!BL72*UDSOEF*NtoN2O*kgtoGg,"ERROR"))</f>
        <v>6.157679026638986</v>
      </c>
      <c r="AT1142" s="94">
        <f>IF('Net zero activities &amp; levers'!$C$14="Off",'Activity data'!BM72*UDSOEF*NtoN2O*kgtoGg,IF('Net zero activities &amp; levers'!$C$14="On",'Net zero Activity data'!BM72*UDSOEF*NtoN2O*kgtoGg,"ERROR"))</f>
        <v>6.159696467057727</v>
      </c>
      <c r="AU1142" s="94">
        <f>IF('Net zero activities &amp; levers'!$C$14="Off",'Activity data'!BN72*UDSOEF*NtoN2O*kgtoGg,IF('Net zero activities &amp; levers'!$C$14="On",'Net zero Activity data'!BN72*UDSOEF*NtoN2O*kgtoGg,"ERROR"))</f>
        <v>6.161729730064434</v>
      </c>
      <c r="AV1142" s="94">
        <f>IF('Net zero activities &amp; levers'!$C$14="Off",'Activity data'!BO72*UDSOEF*NtoN2O*kgtoGg,IF('Net zero activities &amp; levers'!$C$14="On",'Net zero Activity data'!BO72*UDSOEF*NtoN2O*kgtoGg,"ERROR"))</f>
        <v>6.1640958550543639</v>
      </c>
      <c r="AW1142" s="94">
        <f>IF('Net zero activities &amp; levers'!$C$14="Off",'Activity data'!BP72*UDSOEF*NtoN2O*kgtoGg,IF('Net zero activities &amp; levers'!$C$14="On",'Net zero Activity data'!BP72*UDSOEF*NtoN2O*kgtoGg,"ERROR"))</f>
        <v>6.1666500823848702</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0.66056125437728641</v>
      </c>
      <c r="T1143" s="94">
        <f>IF('Net zero activities &amp; levers'!$C$14="Off",'Activity data'!AM73*UDSOEF*NtoN2O*kgtoGg,IF('Net zero activities &amp; levers'!$C$14="On",'Net zero Activity data'!AM73*UDSOEF*NtoN2O*kgtoGg,"ERROR"))</f>
        <v>0.66155513316867531</v>
      </c>
      <c r="U1143" s="94">
        <f>IF('Net zero activities &amp; levers'!$C$14="Off",'Activity data'!AN73*UDSOEF*NtoN2O*kgtoGg,IF('Net zero activities &amp; levers'!$C$14="On",'Net zero Activity data'!AN73*UDSOEF*NtoN2O*kgtoGg,"ERROR"))</f>
        <v>0.66265996968150243</v>
      </c>
      <c r="V1143" s="94">
        <f>IF('Net zero activities &amp; levers'!$C$14="Off",'Activity data'!AO73*UDSOEF*NtoN2O*kgtoGg,IF('Net zero activities &amp; levers'!$C$14="On",'Net zero Activity data'!AO73*UDSOEF*NtoN2O*kgtoGg,"ERROR"))</f>
        <v>0.66390516252908405</v>
      </c>
      <c r="W1143" s="94">
        <f>IF('Net zero activities &amp; levers'!$C$14="Off",'Activity data'!AP73*UDSOEF*NtoN2O*kgtoGg,IF('Net zero activities &amp; levers'!$C$14="On",'Net zero Activity data'!AP73*UDSOEF*NtoN2O*kgtoGg,"ERROR"))</f>
        <v>0.66530515694645465</v>
      </c>
      <c r="X1143" s="94">
        <f>IF('Net zero activities &amp; levers'!$C$14="Off",'Activity data'!AQ73*UDSOEF*NtoN2O*kgtoGg,IF('Net zero activities &amp; levers'!$C$14="On",'Net zero Activity data'!AQ73*UDSOEF*NtoN2O*kgtoGg,"ERROR"))</f>
        <v>0.66685657687737987</v>
      </c>
      <c r="Y1143" s="94">
        <f>IF('Net zero activities &amp; levers'!$C$14="Off",'Activity data'!AR73*UDSOEF*NtoN2O*kgtoGg,IF('Net zero activities &amp; levers'!$C$14="On",'Net zero Activity data'!AR73*UDSOEF*NtoN2O*kgtoGg,"ERROR"))</f>
        <v>0.66781042220106746</v>
      </c>
      <c r="Z1143" s="94">
        <f>IF('Net zero activities &amp; levers'!$C$14="Off",'Activity data'!AS73*UDSOEF*NtoN2O*kgtoGg,IF('Net zero activities &amp; levers'!$C$14="On",'Net zero Activity data'!AS73*UDSOEF*NtoN2O*kgtoGg,"ERROR"))</f>
        <v>0.66889249092767522</v>
      </c>
      <c r="AA1143" s="94">
        <f>IF('Net zero activities &amp; levers'!$C$14="Off",'Activity data'!AT73*UDSOEF*NtoN2O*kgtoGg,IF('Net zero activities &amp; levers'!$C$14="On",'Net zero Activity data'!AT73*UDSOEF*NtoN2O*kgtoGg,"ERROR"))</f>
        <v>0.6700929981753303</v>
      </c>
      <c r="AB1143" s="94">
        <f>IF('Net zero activities &amp; levers'!$C$14="Off",'Activity data'!AU73*UDSOEF*NtoN2O*kgtoGg,IF('Net zero activities &amp; levers'!$C$14="On",'Net zero Activity data'!AU73*UDSOEF*NtoN2O*kgtoGg,"ERROR"))</f>
        <v>0.67140452777857451</v>
      </c>
      <c r="AC1143" s="94">
        <f>IF('Net zero activities &amp; levers'!$C$14="Off",'Activity data'!AV73*UDSOEF*NtoN2O*kgtoGg,IF('Net zero activities &amp; levers'!$C$14="On",'Net zero Activity data'!AV73*UDSOEF*NtoN2O*kgtoGg,"ERROR"))</f>
        <v>0.67281569550396358</v>
      </c>
      <c r="AD1143" s="94">
        <f>IF('Net zero activities &amp; levers'!$C$14="Off",'Activity data'!AW73*UDSOEF*NtoN2O*kgtoGg,IF('Net zero activities &amp; levers'!$C$14="On",'Net zero Activity data'!AW73*UDSOEF*NtoN2O*kgtoGg,"ERROR"))</f>
        <v>0.67375642527570245</v>
      </c>
      <c r="AE1143" s="94">
        <f>IF('Net zero activities &amp; levers'!$C$14="Off",'Activity data'!AX73*UDSOEF*NtoN2O*kgtoGg,IF('Net zero activities &amp; levers'!$C$14="On",'Net zero Activity data'!AX73*UDSOEF*NtoN2O*kgtoGg,"ERROR"))</f>
        <v>0.67479305490500496</v>
      </c>
      <c r="AF1143" s="94">
        <f>IF('Net zero activities &amp; levers'!$C$14="Off",'Activity data'!AY73*UDSOEF*NtoN2O*kgtoGg,IF('Net zero activities &amp; levers'!$C$14="On",'Net zero Activity data'!AY73*UDSOEF*NtoN2O*kgtoGg,"ERROR"))</f>
        <v>0.67592199213031812</v>
      </c>
      <c r="AG1143" s="94">
        <f>IF('Net zero activities &amp; levers'!$C$14="Off",'Activity data'!AZ73*UDSOEF*NtoN2O*kgtoGg,IF('Net zero activities &amp; levers'!$C$14="On",'Net zero Activity data'!AZ73*UDSOEF*NtoN2O*kgtoGg,"ERROR"))</f>
        <v>0.67715620917061159</v>
      </c>
      <c r="AH1143" s="94">
        <f>IF('Net zero activities &amp; levers'!$C$14="Off",'Activity data'!BA73*UDSOEF*NtoN2O*kgtoGg,IF('Net zero activities &amp; levers'!$C$14="On",'Net zero Activity data'!BA73*UDSOEF*NtoN2O*kgtoGg,"ERROR"))</f>
        <v>0.67845601344599038</v>
      </c>
      <c r="AI1143" s="94">
        <f>IF('Net zero activities &amp; levers'!$C$14="Off",'Activity data'!BB73*UDSOEF*NtoN2O*kgtoGg,IF('Net zero activities &amp; levers'!$C$14="On",'Net zero Activity data'!BB73*UDSOEF*NtoN2O*kgtoGg,"ERROR"))</f>
        <v>0.67928374773441114</v>
      </c>
      <c r="AJ1143" s="94">
        <f>IF('Net zero activities &amp; levers'!$C$14="Off",'Activity data'!BC73*UDSOEF*NtoN2O*kgtoGg,IF('Net zero activities &amp; levers'!$C$14="On",'Net zero Activity data'!BC73*UDSOEF*NtoN2O*kgtoGg,"ERROR"))</f>
        <v>0.68019704750519028</v>
      </c>
      <c r="AK1143" s="94">
        <f>IF('Net zero activities &amp; levers'!$C$14="Off",'Activity data'!BD73*UDSOEF*NtoN2O*kgtoGg,IF('Net zero activities &amp; levers'!$C$14="On",'Net zero Activity data'!BD73*UDSOEF*NtoN2O*kgtoGg,"ERROR"))</f>
        <v>0.68116177863856064</v>
      </c>
      <c r="AL1143" s="94">
        <f>IF('Net zero activities &amp; levers'!$C$14="Off",'Activity data'!BE73*UDSOEF*NtoN2O*kgtoGg,IF('Net zero activities &amp; levers'!$C$14="On",'Net zero Activity data'!BE73*UDSOEF*NtoN2O*kgtoGg,"ERROR"))</f>
        <v>0.68219222710284488</v>
      </c>
      <c r="AM1143" s="94">
        <f>IF('Net zero activities &amp; levers'!$C$14="Off",'Activity data'!BF73*UDSOEF*NtoN2O*kgtoGg,IF('Net zero activities &amp; levers'!$C$14="On",'Net zero Activity data'!BF73*UDSOEF*NtoN2O*kgtoGg,"ERROR"))</f>
        <v>0.68328345353860653</v>
      </c>
      <c r="AN1143" s="94">
        <f>IF('Net zero activities &amp; levers'!$C$14="Off",'Activity data'!BG73*UDSOEF*NtoN2O*kgtoGg,IF('Net zero activities &amp; levers'!$C$14="On",'Net zero Activity data'!BG73*UDSOEF*NtoN2O*kgtoGg,"ERROR"))</f>
        <v>0.68393058688130781</v>
      </c>
      <c r="AO1143" s="94">
        <f>IF('Net zero activities &amp; levers'!$C$14="Off",'Activity data'!BH73*UDSOEF*NtoN2O*kgtoGg,IF('Net zero activities &amp; levers'!$C$14="On",'Net zero Activity data'!BH73*UDSOEF*NtoN2O*kgtoGg,"ERROR"))</f>
        <v>0.68461732083471893</v>
      </c>
      <c r="AP1143" s="94">
        <f>IF('Net zero activities &amp; levers'!$C$14="Off",'Activity data'!BI73*UDSOEF*NtoN2O*kgtoGg,IF('Net zero activities &amp; levers'!$C$14="On",'Net zero Activity data'!BI73*UDSOEF*NtoN2O*kgtoGg,"ERROR"))</f>
        <v>0.68535747400625313</v>
      </c>
      <c r="AQ1143" s="94">
        <f>IF('Net zero activities &amp; levers'!$C$14="Off",'Activity data'!BJ73*UDSOEF*NtoN2O*kgtoGg,IF('Net zero activities &amp; levers'!$C$14="On",'Net zero Activity data'!BJ73*UDSOEF*NtoN2O*kgtoGg,"ERROR"))</f>
        <v>0.68615321383670258</v>
      </c>
      <c r="AR1143" s="94">
        <f>IF('Net zero activities &amp; levers'!$C$14="Off",'Activity data'!BK73*UDSOEF*NtoN2O*kgtoGg,IF('Net zero activities &amp; levers'!$C$14="On",'Net zero Activity data'!BK73*UDSOEF*NtoN2O*kgtoGg,"ERROR"))</f>
        <v>0.68700407388453755</v>
      </c>
      <c r="AS1143" s="94">
        <f>IF('Net zero activities &amp; levers'!$C$14="Off",'Activity data'!BL73*UDSOEF*NtoN2O*kgtoGg,IF('Net zero activities &amp; levers'!$C$14="On",'Net zero Activity data'!BL73*UDSOEF*NtoN2O*kgtoGg,"ERROR"))</f>
        <v>0.68737879663463075</v>
      </c>
      <c r="AT1143" s="94">
        <f>IF('Net zero activities &amp; levers'!$C$14="Off",'Activity data'!BM73*UDSOEF*NtoN2O*kgtoGg,IF('Net zero activities &amp; levers'!$C$14="On",'Net zero Activity data'!BM73*UDSOEF*NtoN2O*kgtoGg,"ERROR"))</f>
        <v>0.68760400255415266</v>
      </c>
      <c r="AU1143" s="94">
        <f>IF('Net zero activities &amp; levers'!$C$14="Off",'Activity data'!BN73*UDSOEF*NtoN2O*kgtoGg,IF('Net zero activities &amp; levers'!$C$14="On",'Net zero Activity data'!BN73*UDSOEF*NtoN2O*kgtoGg,"ERROR"))</f>
        <v>0.68783097474168386</v>
      </c>
      <c r="AV1143" s="94">
        <f>IF('Net zero activities &amp; levers'!$C$14="Off",'Activity data'!BO73*UDSOEF*NtoN2O*kgtoGg,IF('Net zero activities &amp; levers'!$C$14="On",'Net zero Activity data'!BO73*UDSOEF*NtoN2O*kgtoGg,"ERROR"))</f>
        <v>0.68809510415493047</v>
      </c>
      <c r="AW1143" s="94">
        <f>IF('Net zero activities &amp; levers'!$C$14="Off",'Activity data'!BP73*UDSOEF*NtoN2O*kgtoGg,IF('Net zero activities &amp; levers'!$C$14="On",'Net zero Activity data'!BP73*UDSOEF*NtoN2O*kgtoGg,"ERROR"))</f>
        <v>0.68838023134346649</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0.71892745361392774</v>
      </c>
      <c r="M1144" s="94">
        <f>IF('Net zero activities &amp; levers'!$C$14="Off",'Activity data'!AF74*UDSOEF*NtoN2O*kgtoGg,IF('Net zero activities &amp; levers'!$C$14="On",'Net zero Activity data'!AF74*UDSOEF*NtoN2O*kgtoGg,"ERROR"))</f>
        <v>0.72149880168720604</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0.73708994755228407</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0.74633734853094358</v>
      </c>
      <c r="T1144" s="94">
        <f>IF('Net zero activities &amp; levers'!$C$14="Off",'Activity data'!AM74*UDSOEF*NtoN2O*kgtoGg,IF('Net zero activities &amp; levers'!$C$14="On",'Net zero Activity data'!AM74*UDSOEF*NtoN2O*kgtoGg,"ERROR"))</f>
        <v>0.74848556371205566</v>
      </c>
      <c r="U1144" s="94">
        <f>IF('Net zero activities &amp; levers'!$C$14="Off",'Activity data'!AN74*UDSOEF*NtoN2O*kgtoGg,IF('Net zero activities &amp; levers'!$C$14="On",'Net zero Activity data'!AN74*UDSOEF*NtoN2O*kgtoGg,"ERROR"))</f>
        <v>0.75076190805371101</v>
      </c>
      <c r="V1144" s="94">
        <f>IF('Net zero activities &amp; levers'!$C$14="Off",'Activity data'!AO74*UDSOEF*NtoN2O*kgtoGg,IF('Net zero activities &amp; levers'!$C$14="On",'Net zero Activity data'!AO74*UDSOEF*NtoN2O*kgtoGg,"ERROR"))</f>
        <v>0.75322031823695168</v>
      </c>
      <c r="W1144" s="94">
        <f>IF('Net zero activities &amp; levers'!$C$14="Off",'Activity data'!AP74*UDSOEF*NtoN2O*kgtoGg,IF('Net zero activities &amp; levers'!$C$14="On",'Net zero Activity data'!AP74*UDSOEF*NtoN2O*kgtoGg,"ERROR"))</f>
        <v>0.75588827720991336</v>
      </c>
      <c r="X1144" s="94">
        <f>IF('Net zero activities &amp; levers'!$C$14="Off",'Activity data'!AQ74*UDSOEF*NtoN2O*kgtoGg,IF('Net zero activities &amp; levers'!$C$14="On",'Net zero Activity data'!AQ74*UDSOEF*NtoN2O*kgtoGg,"ERROR"))</f>
        <v>0.75876236870095803</v>
      </c>
      <c r="Y1144" s="94">
        <f>IF('Net zero activities &amp; levers'!$C$14="Off",'Activity data'!AR74*UDSOEF*NtoN2O*kgtoGg,IF('Net zero activities &amp; levers'!$C$14="On",'Net zero Activity data'!AR74*UDSOEF*NtoN2O*kgtoGg,"ERROR"))</f>
        <v>0.76057750755175979</v>
      </c>
      <c r="Z1144" s="94">
        <f>IF('Net zero activities &amp; levers'!$C$14="Off",'Activity data'!AS74*UDSOEF*NtoN2O*kgtoGg,IF('Net zero activities &amp; levers'!$C$14="On",'Net zero Activity data'!AS74*UDSOEF*NtoN2O*kgtoGg,"ERROR"))</f>
        <v>0.76256893469792841</v>
      </c>
      <c r="AA1144" s="94">
        <f>IF('Net zero activities &amp; levers'!$C$14="Off",'Activity data'!AT74*UDSOEF*NtoN2O*kgtoGg,IF('Net zero activities &amp; levers'!$C$14="On",'Net zero Activity data'!AT74*UDSOEF*NtoN2O*kgtoGg,"ERROR"))</f>
        <v>0.76472161645068537</v>
      </c>
      <c r="AB1144" s="94">
        <f>IF('Net zero activities &amp; levers'!$C$14="Off",'Activity data'!AU74*UDSOEF*NtoN2O*kgtoGg,IF('Net zero activities &amp; levers'!$C$14="On",'Net zero Activity data'!AU74*UDSOEF*NtoN2O*kgtoGg,"ERROR"))</f>
        <v>0.76702441224252838</v>
      </c>
      <c r="AC1144" s="94">
        <f>IF('Net zero activities &amp; levers'!$C$14="Off",'Activity data'!AV74*UDSOEF*NtoN2O*kgtoGg,IF('Net zero activities &amp; levers'!$C$14="On",'Net zero Activity data'!AV74*UDSOEF*NtoN2O*kgtoGg,"ERROR"))</f>
        <v>0.76945943028667785</v>
      </c>
      <c r="AD1144" s="94">
        <f>IF('Net zero activities &amp; levers'!$C$14="Off",'Activity data'!AW74*UDSOEF*NtoN2O*kgtoGg,IF('Net zero activities &amp; levers'!$C$14="On",'Net zero Activity data'!AW74*UDSOEF*NtoN2O*kgtoGg,"ERROR"))</f>
        <v>0.77107378315188402</v>
      </c>
      <c r="AE1144" s="94">
        <f>IF('Net zero activities &amp; levers'!$C$14="Off",'Activity data'!AX74*UDSOEF*NtoN2O*kgtoGg,IF('Net zero activities &amp; levers'!$C$14="On",'Net zero Activity data'!AX74*UDSOEF*NtoN2O*kgtoGg,"ERROR"))</f>
        <v>0.77282011789414362</v>
      </c>
      <c r="AF1144" s="94">
        <f>IF('Net zero activities &amp; levers'!$C$14="Off",'Activity data'!AY74*UDSOEF*NtoN2O*kgtoGg,IF('Net zero activities &amp; levers'!$C$14="On",'Net zero Activity data'!AY74*UDSOEF*NtoN2O*kgtoGg,"ERROR"))</f>
        <v>0.77469321171184602</v>
      </c>
      <c r="AG1144" s="94">
        <f>IF('Net zero activities &amp; levers'!$C$14="Off",'Activity data'!AZ74*UDSOEF*NtoN2O*kgtoGg,IF('Net zero activities &amp; levers'!$C$14="On",'Net zero Activity data'!AZ74*UDSOEF*NtoN2O*kgtoGg,"ERROR"))</f>
        <v>0.77671532761727669</v>
      </c>
      <c r="AH1144" s="94">
        <f>IF('Net zero activities &amp; levers'!$C$14="Off",'Activity data'!BA74*UDSOEF*NtoN2O*kgtoGg,IF('Net zero activities &amp; levers'!$C$14="On",'Net zero Activity data'!BA74*UDSOEF*NtoN2O*kgtoGg,"ERROR"))</f>
        <v>0.7788210206030366</v>
      </c>
      <c r="AI1144" s="94">
        <f>IF('Net zero activities &amp; levers'!$C$14="Off",'Activity data'!BB74*UDSOEF*NtoN2O*kgtoGg,IF('Net zero activities &amp; levers'!$C$14="On",'Net zero Activity data'!BB74*UDSOEF*NtoN2O*kgtoGg,"ERROR"))</f>
        <v>0.78012007445417286</v>
      </c>
      <c r="AJ1144" s="94">
        <f>IF('Net zero activities &amp; levers'!$C$14="Off",'Activity data'!BC74*UDSOEF*NtoN2O*kgtoGg,IF('Net zero activities &amp; levers'!$C$14="On",'Net zero Activity data'!BC74*UDSOEF*NtoN2O*kgtoGg,"ERROR"))</f>
        <v>0.78154048678471755</v>
      </c>
      <c r="AK1144" s="94">
        <f>IF('Net zero activities &amp; levers'!$C$14="Off",'Activity data'!BD74*UDSOEF*NtoN2O*kgtoGg,IF('Net zero activities &amp; levers'!$C$14="On",'Net zero Activity data'!BD74*UDSOEF*NtoN2O*kgtoGg,"ERROR"))</f>
        <v>0.78302621249505588</v>
      </c>
      <c r="AL1144" s="94">
        <f>IF('Net zero activities &amp; levers'!$C$14="Off",'Activity data'!BE74*UDSOEF*NtoN2O*kgtoGg,IF('Net zero activities &amp; levers'!$C$14="On",'Net zero Activity data'!BE74*UDSOEF*NtoN2O*kgtoGg,"ERROR"))</f>
        <v>0.78460135095244909</v>
      </c>
      <c r="AM1144" s="94">
        <f>IF('Net zero activities &amp; levers'!$C$14="Off",'Activity data'!BF74*UDSOEF*NtoN2O*kgtoGg,IF('Net zero activities &amp; levers'!$C$14="On",'Net zero Activity data'!BF74*UDSOEF*NtoN2O*kgtoGg,"ERROR"))</f>
        <v>0.78625814401475724</v>
      </c>
      <c r="AN1144" s="94">
        <f>IF('Net zero activities &amp; levers'!$C$14="Off",'Activity data'!BG74*UDSOEF*NtoN2O*kgtoGg,IF('Net zero activities &amp; levers'!$C$14="On",'Net zero Activity data'!BG74*UDSOEF*NtoN2O*kgtoGg,"ERROR"))</f>
        <v>0.78716789436809509</v>
      </c>
      <c r="AO1144" s="94">
        <f>IF('Net zero activities &amp; levers'!$C$14="Off",'Activity data'!BH74*UDSOEF*NtoN2O*kgtoGg,IF('Net zero activities &amp; levers'!$C$14="On",'Net zero Activity data'!BH74*UDSOEF*NtoN2O*kgtoGg,"ERROR"))</f>
        <v>0.78812813928061254</v>
      </c>
      <c r="AP1144" s="94">
        <f>IF('Net zero activities &amp; levers'!$C$14="Off",'Activity data'!BI74*UDSOEF*NtoN2O*kgtoGg,IF('Net zero activities &amp; levers'!$C$14="On",'Net zero Activity data'!BI74*UDSOEF*NtoN2O*kgtoGg,"ERROR"))</f>
        <v>0.78916187244350566</v>
      </c>
      <c r="AQ1144" s="94">
        <f>IF('Net zero activities &amp; levers'!$C$14="Off",'Activity data'!BJ74*UDSOEF*NtoN2O*kgtoGg,IF('Net zero activities &amp; levers'!$C$14="On",'Net zero Activity data'!BJ74*UDSOEF*NtoN2O*kgtoGg,"ERROR"))</f>
        <v>0.79027285917388934</v>
      </c>
      <c r="AR1144" s="94">
        <f>IF('Net zero activities &amp; levers'!$C$14="Off",'Activity data'!BK74*UDSOEF*NtoN2O*kgtoGg,IF('Net zero activities &amp; levers'!$C$14="On",'Net zero Activity data'!BK74*UDSOEF*NtoN2O*kgtoGg,"ERROR"))</f>
        <v>0.79146051173197585</v>
      </c>
      <c r="AS1144" s="94">
        <f>IF('Net zero activities &amp; levers'!$C$14="Off",'Activity data'!BL74*UDSOEF*NtoN2O*kgtoGg,IF('Net zero activities &amp; levers'!$C$14="On",'Net zero Activity data'!BL74*UDSOEF*NtoN2O*kgtoGg,"ERROR"))</f>
        <v>0.79185996933613323</v>
      </c>
      <c r="AT1144" s="94">
        <f>IF('Net zero activities &amp; levers'!$C$14="Off",'Activity data'!BM74*UDSOEF*NtoN2O*kgtoGg,IF('Net zero activities &amp; levers'!$C$14="On",'Net zero Activity data'!BM74*UDSOEF*NtoN2O*kgtoGg,"ERROR"))</f>
        <v>0.79200653567078572</v>
      </c>
      <c r="AU1144" s="94">
        <f>IF('Net zero activities &amp; levers'!$C$14="Off",'Activity data'!BN74*UDSOEF*NtoN2O*kgtoGg,IF('Net zero activities &amp; levers'!$C$14="On",'Net zero Activity data'!BN74*UDSOEF*NtoN2O*kgtoGg,"ERROR"))</f>
        <v>0.79214738449234956</v>
      </c>
      <c r="AV1144" s="94">
        <f>IF('Net zero activities &amp; levers'!$C$14="Off",'Activity data'!BO74*UDSOEF*NtoN2O*kgtoGg,IF('Net zero activities &amp; levers'!$C$14="On",'Net zero Activity data'!BO74*UDSOEF*NtoN2O*kgtoGg,"ERROR"))</f>
        <v>0.79234027414554964</v>
      </c>
      <c r="AW1144" s="94">
        <f>IF('Net zero activities &amp; levers'!$C$14="Off",'Activity data'!BP74*UDSOEF*NtoN2O*kgtoGg,IF('Net zero activities &amp; levers'!$C$14="On",'Net zero Activity data'!BP74*UDSOEF*NtoN2O*kgtoGg,"ERROR"))</f>
        <v>0.79255917569292156</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1.1867254191644501</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1.1940658612587216</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1.2198688909683482</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1.2351731517490538</v>
      </c>
      <c r="T1145" s="94">
        <f>IF('Net zero activities &amp; levers'!$C$14="Off",'Activity data'!AM75*UDSOEF*NtoN2O*kgtoGg,IF('Net zero activities &amp; levers'!$C$14="On",'Net zero Activity data'!AM75*UDSOEF*NtoN2O*kgtoGg,"ERROR"))</f>
        <v>1.2387284042379079</v>
      </c>
      <c r="U1145" s="94">
        <f>IF('Net zero activities &amp; levers'!$C$14="Off",'Activity data'!AN75*UDSOEF*NtoN2O*kgtoGg,IF('Net zero activities &amp; levers'!$C$14="On",'Net zero Activity data'!AN75*UDSOEF*NtoN2O*kgtoGg,"ERROR"))</f>
        <v>1.2424957078848218</v>
      </c>
      <c r="V1145" s="94">
        <f>IF('Net zero activities &amp; levers'!$C$14="Off",'Activity data'!AO75*UDSOEF*NtoN2O*kgtoGg,IF('Net zero activities &amp; levers'!$C$14="On",'Net zero Activity data'!AO75*UDSOEF*NtoN2O*kgtoGg,"ERROR"))</f>
        <v>1.2465643268013245</v>
      </c>
      <c r="W1145" s="94">
        <f>IF('Net zero activities &amp; levers'!$C$14="Off",'Activity data'!AP75*UDSOEF*NtoN2O*kgtoGg,IF('Net zero activities &amp; levers'!$C$14="On",'Net zero Activity data'!AP75*UDSOEF*NtoN2O*kgtoGg,"ERROR"))</f>
        <v>1.2509797447083293</v>
      </c>
      <c r="X1145" s="94">
        <f>IF('Net zero activities &amp; levers'!$C$14="Off",'Activity data'!AQ75*UDSOEF*NtoN2O*kgtoGg,IF('Net zero activities &amp; levers'!$C$14="On",'Net zero Activity data'!AQ75*UDSOEF*NtoN2O*kgtoGg,"ERROR"))</f>
        <v>1.2557363077456696</v>
      </c>
      <c r="Y1145" s="94">
        <f>IF('Net zero activities &amp; levers'!$C$14="Off",'Activity data'!AR75*UDSOEF*NtoN2O*kgtoGg,IF('Net zero activities &amp; levers'!$C$14="On",'Net zero Activity data'!AR75*UDSOEF*NtoN2O*kgtoGg,"ERROR"))</f>
        <v>1.2587403256735139</v>
      </c>
      <c r="Z1145" s="94">
        <f>IF('Net zero activities &amp; levers'!$C$14="Off",'Activity data'!AS75*UDSOEF*NtoN2O*kgtoGg,IF('Net zero activities &amp; levers'!$C$14="On",'Net zero Activity data'!AS75*UDSOEF*NtoN2O*kgtoGg,"ERROR"))</f>
        <v>1.2620360971493132</v>
      </c>
      <c r="AA1145" s="94">
        <f>IF('Net zero activities &amp; levers'!$C$14="Off",'Activity data'!AT75*UDSOEF*NtoN2O*kgtoGg,IF('Net zero activities &amp; levers'!$C$14="On",'Net zero Activity data'!AT75*UDSOEF*NtoN2O*kgtoGg,"ERROR"))</f>
        <v>1.2655987417235119</v>
      </c>
      <c r="AB1145" s="94">
        <f>IF('Net zero activities &amp; levers'!$C$14="Off",'Activity data'!AU75*UDSOEF*NtoN2O*kgtoGg,IF('Net zero activities &amp; levers'!$C$14="On",'Net zero Activity data'!AU75*UDSOEF*NtoN2O*kgtoGg,"ERROR"))</f>
        <v>1.2694098219831875</v>
      </c>
      <c r="AC1145" s="94">
        <f>IF('Net zero activities &amp; levers'!$C$14="Off",'Activity data'!AV75*UDSOEF*NtoN2O*kgtoGg,IF('Net zero activities &amp; levers'!$C$14="On",'Net zero Activity data'!AV75*UDSOEF*NtoN2O*kgtoGg,"ERROR"))</f>
        <v>1.2734397273846501</v>
      </c>
      <c r="AD1145" s="94">
        <f>IF('Net zero activities &amp; levers'!$C$14="Off",'Activity data'!AW75*UDSOEF*NtoN2O*kgtoGg,IF('Net zero activities &amp; levers'!$C$14="On",'Net zero Activity data'!AW75*UDSOEF*NtoN2O*kgtoGg,"ERROR"))</f>
        <v>1.2761114485848239</v>
      </c>
      <c r="AE1145" s="94">
        <f>IF('Net zero activities &amp; levers'!$C$14="Off",'Activity data'!AX75*UDSOEF*NtoN2O*kgtoGg,IF('Net zero activities &amp; levers'!$C$14="On",'Net zero Activity data'!AX75*UDSOEF*NtoN2O*kgtoGg,"ERROR"))</f>
        <v>1.2790015971106234</v>
      </c>
      <c r="AF1145" s="94">
        <f>IF('Net zero activities &amp; levers'!$C$14="Off",'Activity data'!AY75*UDSOEF*NtoN2O*kgtoGg,IF('Net zero activities &amp; levers'!$C$14="On",'Net zero Activity data'!AY75*UDSOEF*NtoN2O*kgtoGg,"ERROR"))</f>
        <v>1.282101529331471</v>
      </c>
      <c r="AG1145" s="94">
        <f>IF('Net zero activities &amp; levers'!$C$14="Off",'Activity data'!AZ75*UDSOEF*NtoN2O*kgtoGg,IF('Net zero activities &amp; levers'!$C$14="On",'Net zero Activity data'!AZ75*UDSOEF*NtoN2O*kgtoGg,"ERROR"))</f>
        <v>1.2854480900804797</v>
      </c>
      <c r="AH1145" s="94">
        <f>IF('Net zero activities &amp; levers'!$C$14="Off",'Activity data'!BA75*UDSOEF*NtoN2O*kgtoGg,IF('Net zero activities &amp; levers'!$C$14="On",'Net zero Activity data'!BA75*UDSOEF*NtoN2O*kgtoGg,"ERROR"))</f>
        <v>1.2889329691997629</v>
      </c>
      <c r="AI1145" s="94">
        <f>IF('Net zero activities &amp; levers'!$C$14="Off",'Activity data'!BB75*UDSOEF*NtoN2O*kgtoGg,IF('Net zero activities &amp; levers'!$C$14="On",'Net zero Activity data'!BB75*UDSOEF*NtoN2O*kgtoGg,"ERROR"))</f>
        <v>1.2910828769362013</v>
      </c>
      <c r="AJ1145" s="94">
        <f>IF('Net zero activities &amp; levers'!$C$14="Off",'Activity data'!BC75*UDSOEF*NtoN2O*kgtoGg,IF('Net zero activities &amp; levers'!$C$14="On",'Net zero Activity data'!BC75*UDSOEF*NtoN2O*kgtoGg,"ERROR"))</f>
        <v>1.2934336304909519</v>
      </c>
      <c r="AK1145" s="94">
        <f>IF('Net zero activities &amp; levers'!$C$14="Off",'Activity data'!BD75*UDSOEF*NtoN2O*kgtoGg,IF('Net zero activities &amp; levers'!$C$14="On",'Net zero Activity data'!BD75*UDSOEF*NtoN2O*kgtoGg,"ERROR"))</f>
        <v>1.2958924763625748</v>
      </c>
      <c r="AL1145" s="94">
        <f>IF('Net zero activities &amp; levers'!$C$14="Off",'Activity data'!BE75*UDSOEF*NtoN2O*kgtoGg,IF('Net zero activities &amp; levers'!$C$14="On",'Net zero Activity data'!BE75*UDSOEF*NtoN2O*kgtoGg,"ERROR"))</f>
        <v>1.2984992985143662</v>
      </c>
      <c r="AM1145" s="94">
        <f>IF('Net zero activities &amp; levers'!$C$14="Off",'Activity data'!BF75*UDSOEF*NtoN2O*kgtoGg,IF('Net zero activities &amp; levers'!$C$14="On",'Net zero Activity data'!BF75*UDSOEF*NtoN2O*kgtoGg,"ERROR"))</f>
        <v>1.3012412573786718</v>
      </c>
      <c r="AN1145" s="94">
        <f>IF('Net zero activities &amp; levers'!$C$14="Off",'Activity data'!BG75*UDSOEF*NtoN2O*kgtoGg,IF('Net zero activities &amp; levers'!$C$14="On",'Net zero Activity data'!BG75*UDSOEF*NtoN2O*kgtoGg,"ERROR"))</f>
        <v>1.3027468757340293</v>
      </c>
      <c r="AO1145" s="94">
        <f>IF('Net zero activities &amp; levers'!$C$14="Off",'Activity data'!BH75*UDSOEF*NtoN2O*kgtoGg,IF('Net zero activities &amp; levers'!$C$14="On",'Net zero Activity data'!BH75*UDSOEF*NtoN2O*kgtoGg,"ERROR"))</f>
        <v>1.3043360615591526</v>
      </c>
      <c r="AP1145" s="94">
        <f>IF('Net zero activities &amp; levers'!$C$14="Off",'Activity data'!BI75*UDSOEF*NtoN2O*kgtoGg,IF('Net zero activities &amp; levers'!$C$14="On",'Net zero Activity data'!BI75*UDSOEF*NtoN2O*kgtoGg,"ERROR"))</f>
        <v>1.3060468689459077</v>
      </c>
      <c r="AQ1145" s="94">
        <f>IF('Net zero activities &amp; levers'!$C$14="Off",'Activity data'!BJ75*UDSOEF*NtoN2O*kgtoGg,IF('Net zero activities &amp; levers'!$C$14="On",'Net zero Activity data'!BJ75*UDSOEF*NtoN2O*kgtoGg,"ERROR"))</f>
        <v>1.3078855294176372</v>
      </c>
      <c r="AR1145" s="94">
        <f>IF('Net zero activities &amp; levers'!$C$14="Off",'Activity data'!BK75*UDSOEF*NtoN2O*kgtoGg,IF('Net zero activities &amp; levers'!$C$14="On",'Net zero Activity data'!BK75*UDSOEF*NtoN2O*kgtoGg,"ERROR"))</f>
        <v>1.3098510702769313</v>
      </c>
      <c r="AS1145" s="94">
        <f>IF('Net zero activities &amp; levers'!$C$14="Off",'Activity data'!BL75*UDSOEF*NtoN2O*kgtoGg,IF('Net zero activities &amp; levers'!$C$14="On",'Net zero Activity data'!BL75*UDSOEF*NtoN2O*kgtoGg,"ERROR"))</f>
        <v>1.3105121644977793</v>
      </c>
      <c r="AT1145" s="94">
        <f>IF('Net zero activities &amp; levers'!$C$14="Off",'Activity data'!BM75*UDSOEF*NtoN2O*kgtoGg,IF('Net zero activities &amp; levers'!$C$14="On",'Net zero Activity data'!BM75*UDSOEF*NtoN2O*kgtoGg,"ERROR"))</f>
        <v>1.3107547288044825</v>
      </c>
      <c r="AU1145" s="94">
        <f>IF('Net zero activities &amp; levers'!$C$14="Off",'Activity data'!BN75*UDSOEF*NtoN2O*kgtoGg,IF('Net zero activities &amp; levers'!$C$14="On",'Net zero Activity data'!BN75*UDSOEF*NtoN2O*kgtoGg,"ERROR"))</f>
        <v>1.3109878307431619</v>
      </c>
      <c r="AV1145" s="94">
        <f>IF('Net zero activities &amp; levers'!$C$14="Off",'Activity data'!BO75*UDSOEF*NtoN2O*kgtoGg,IF('Net zero activities &amp; levers'!$C$14="On",'Net zero Activity data'!BO75*UDSOEF*NtoN2O*kgtoGg,"ERROR"))</f>
        <v>1.3113070592011131</v>
      </c>
      <c r="AW1145" s="94">
        <f>IF('Net zero activities &amp; levers'!$C$14="Off",'Activity data'!BP75*UDSOEF*NtoN2O*kgtoGg,IF('Net zero activities &amp; levers'!$C$14="On",'Net zero Activity data'!BP75*UDSOEF*NtoN2O*kgtoGg,"ERROR"))</f>
        <v>1.311669336815549</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0.19240499933397137</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0.19411375969056666</v>
      </c>
      <c r="O1146" s="94">
        <f>IF('Net zero activities &amp; levers'!$C$14="Off",'Activity data'!AH76*UDSOEF*NtoN2O*kgtoGg,IF('Net zero activities &amp; levers'!$C$14="On",'Net zero Activity data'!AH76*UDSOEF*NtoN2O*kgtoGg,"ERROR"))</f>
        <v>0.19368291106027902</v>
      </c>
      <c r="P1146" s="94">
        <f>IF('Net zero activities &amp; levers'!$C$14="Off",'Activity data'!AI76*UDSOEF*NtoN2O*kgtoGg,IF('Net zero activities &amp; levers'!$C$14="On",'Net zero Activity data'!AI76*UDSOEF*NtoN2O*kgtoGg,"ERROR"))</f>
        <v>0.19253602379697465</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0.19132863754616411</v>
      </c>
      <c r="S1146" s="94">
        <f>IF('Net zero activities &amp; levers'!$C$14="Off",'Activity data'!AL76*UDSOEF*NtoN2O*kgtoGg,IF('Net zero activities &amp; levers'!$C$14="On",'Net zero Activity data'!AL76*UDSOEF*NtoN2O*kgtoGg,"ERROR"))</f>
        <v>0.1803905766291535</v>
      </c>
      <c r="T1146" s="94">
        <f>IF('Net zero activities &amp; levers'!$C$14="Off",'Activity data'!AM76*UDSOEF*NtoN2O*kgtoGg,IF('Net zero activities &amp; levers'!$C$14="On",'Net zero Activity data'!AM76*UDSOEF*NtoN2O*kgtoGg,"ERROR"))</f>
        <v>0.1826245756693145</v>
      </c>
      <c r="U1146" s="94">
        <f>IF('Net zero activities &amp; levers'!$C$14="Off",'Activity data'!AN76*UDSOEF*NtoN2O*kgtoGg,IF('Net zero activities &amp; levers'!$C$14="On",'Net zero Activity data'!AN76*UDSOEF*NtoN2O*kgtoGg,"ERROR"))</f>
        <v>0.18356080495030164</v>
      </c>
      <c r="V1146" s="94">
        <f>IF('Net zero activities &amp; levers'!$C$14="Off",'Activity data'!AO76*UDSOEF*NtoN2O*kgtoGg,IF('Net zero activities &amp; levers'!$C$14="On",'Net zero Activity data'!AO76*UDSOEF*NtoN2O*kgtoGg,"ERROR"))</f>
        <v>0.18415696617811583</v>
      </c>
      <c r="W1146" s="94">
        <f>IF('Net zero activities &amp; levers'!$C$14="Off",'Activity data'!AP76*UDSOEF*NtoN2O*kgtoGg,IF('Net zero activities &amp; levers'!$C$14="On",'Net zero Activity data'!AP76*UDSOEF*NtoN2O*kgtoGg,"ERROR"))</f>
        <v>0.18496727658485598</v>
      </c>
      <c r="X1146" s="94">
        <f>IF('Net zero activities &amp; levers'!$C$14="Off",'Activity data'!AQ76*UDSOEF*NtoN2O*kgtoGg,IF('Net zero activities &amp; levers'!$C$14="On",'Net zero Activity data'!AQ76*UDSOEF*NtoN2O*kgtoGg,"ERROR"))</f>
        <v>0.18608902587161008</v>
      </c>
      <c r="Y1146" s="94">
        <f>IF('Net zero activities &amp; levers'!$C$14="Off",'Activity data'!AR76*UDSOEF*NtoN2O*kgtoGg,IF('Net zero activities &amp; levers'!$C$14="On",'Net zero Activity data'!AR76*UDSOEF*NtoN2O*kgtoGg,"ERROR"))</f>
        <v>0.18752321495946164</v>
      </c>
      <c r="Z1146" s="94">
        <f>IF('Net zero activities &amp; levers'!$C$14="Off",'Activity data'!AS76*UDSOEF*NtoN2O*kgtoGg,IF('Net zero activities &amp; levers'!$C$14="On",'Net zero Activity data'!AS76*UDSOEF*NtoN2O*kgtoGg,"ERROR"))</f>
        <v>0.18921252332374269</v>
      </c>
      <c r="AA1146" s="94">
        <f>IF('Net zero activities &amp; levers'!$C$14="Off",'Activity data'!AT76*UDSOEF*NtoN2O*kgtoGg,IF('Net zero activities &amp; levers'!$C$14="On",'Net zero Activity data'!AT76*UDSOEF*NtoN2O*kgtoGg,"ERROR"))</f>
        <v>0.19105962763803044</v>
      </c>
      <c r="AB1146" s="94">
        <f>IF('Net zero activities &amp; levers'!$C$14="Off",'Activity data'!AU76*UDSOEF*NtoN2O*kgtoGg,IF('Net zero activities &amp; levers'!$C$14="On",'Net zero Activity data'!AU76*UDSOEF*NtoN2O*kgtoGg,"ERROR"))</f>
        <v>0.19301005313077035</v>
      </c>
      <c r="AC1146" s="94">
        <f>IF('Net zero activities &amp; levers'!$C$14="Off",'Activity data'!AV76*UDSOEF*NtoN2O*kgtoGg,IF('Net zero activities &amp; levers'!$C$14="On",'Net zero Activity data'!AV76*UDSOEF*NtoN2O*kgtoGg,"ERROR"))</f>
        <v>0.19490714617679963</v>
      </c>
      <c r="AD1146" s="94">
        <f>IF('Net zero activities &amp; levers'!$C$14="Off",'Activity data'!AW76*UDSOEF*NtoN2O*kgtoGg,IF('Net zero activities &amp; levers'!$C$14="On",'Net zero Activity data'!AW76*UDSOEF*NtoN2O*kgtoGg,"ERROR"))</f>
        <v>0.19752032513537773</v>
      </c>
      <c r="AE1146" s="94">
        <f>IF('Net zero activities &amp; levers'!$C$14="Off",'Activity data'!AX76*UDSOEF*NtoN2O*kgtoGg,IF('Net zero activities &amp; levers'!$C$14="On",'Net zero Activity data'!AX76*UDSOEF*NtoN2O*kgtoGg,"ERROR"))</f>
        <v>0.2003055493027025</v>
      </c>
      <c r="AF1146" s="94">
        <f>IF('Net zero activities &amp; levers'!$C$14="Off",'Activity data'!AY76*UDSOEF*NtoN2O*kgtoGg,IF('Net zero activities &amp; levers'!$C$14="On",'Net zero Activity data'!AY76*UDSOEF*NtoN2O*kgtoGg,"ERROR"))</f>
        <v>0.20326218406801491</v>
      </c>
      <c r="AG1146" s="94">
        <f>IF('Net zero activities &amp; levers'!$C$14="Off",'Activity data'!AZ76*UDSOEF*NtoN2O*kgtoGg,IF('Net zero activities &amp; levers'!$C$14="On",'Net zero Activity data'!AZ76*UDSOEF*NtoN2O*kgtoGg,"ERROR"))</f>
        <v>0.20675702349841499</v>
      </c>
      <c r="AH1146" s="94">
        <f>IF('Net zero activities &amp; levers'!$C$14="Off",'Activity data'!BA76*UDSOEF*NtoN2O*kgtoGg,IF('Net zero activities &amp; levers'!$C$14="On",'Net zero Activity data'!BA76*UDSOEF*NtoN2O*kgtoGg,"ERROR"))</f>
        <v>0.20995711479118087</v>
      </c>
      <c r="AI1146" s="94">
        <f>IF('Net zero activities &amp; levers'!$C$14="Off",'Activity data'!BB76*UDSOEF*NtoN2O*kgtoGg,IF('Net zero activities &amp; levers'!$C$14="On",'Net zero Activity data'!BB76*UDSOEF*NtoN2O*kgtoGg,"ERROR"))</f>
        <v>0.2135856312321594</v>
      </c>
      <c r="AJ1146" s="94">
        <f>IF('Net zero activities &amp; levers'!$C$14="Off",'Activity data'!BC76*UDSOEF*NtoN2O*kgtoGg,IF('Net zero activities &amp; levers'!$C$14="On",'Net zero Activity data'!BC76*UDSOEF*NtoN2O*kgtoGg,"ERROR"))</f>
        <v>0.21759462167006366</v>
      </c>
      <c r="AK1146" s="94">
        <f>IF('Net zero activities &amp; levers'!$C$14="Off",'Activity data'!BD76*UDSOEF*NtoN2O*kgtoGg,IF('Net zero activities &amp; levers'!$C$14="On",'Net zero Activity data'!BD76*UDSOEF*NtoN2O*kgtoGg,"ERROR"))</f>
        <v>0.22127443936743332</v>
      </c>
      <c r="AL1146" s="94">
        <f>IF('Net zero activities &amp; levers'!$C$14="Off",'Activity data'!BE76*UDSOEF*NtoN2O*kgtoGg,IF('Net zero activities &amp; levers'!$C$14="On",'Net zero Activity data'!BE76*UDSOEF*NtoN2O*kgtoGg,"ERROR"))</f>
        <v>0.22499730595265302</v>
      </c>
      <c r="AM1146" s="94">
        <f>IF('Net zero activities &amp; levers'!$C$14="Off",'Activity data'!BF76*UDSOEF*NtoN2O*kgtoGg,IF('Net zero activities &amp; levers'!$C$14="On",'Net zero Activity data'!BF76*UDSOEF*NtoN2O*kgtoGg,"ERROR"))</f>
        <v>0.22870049395333916</v>
      </c>
      <c r="AN1146" s="94">
        <f>IF('Net zero activities &amp; levers'!$C$14="Off",'Activity data'!BG76*UDSOEF*NtoN2O*kgtoGg,IF('Net zero activities &amp; levers'!$C$14="On",'Net zero Activity data'!BG76*UDSOEF*NtoN2O*kgtoGg,"ERROR"))</f>
        <v>0.23295846114487964</v>
      </c>
      <c r="AO1146" s="94">
        <f>IF('Net zero activities &amp; levers'!$C$14="Off",'Activity data'!BH76*UDSOEF*NtoN2O*kgtoGg,IF('Net zero activities &amp; levers'!$C$14="On",'Net zero Activity data'!BH76*UDSOEF*NtoN2O*kgtoGg,"ERROR"))</f>
        <v>0.2368924419602069</v>
      </c>
      <c r="AP1146" s="94">
        <f>IF('Net zero activities &amp; levers'!$C$14="Off",'Activity data'!BI76*UDSOEF*NtoN2O*kgtoGg,IF('Net zero activities &amp; levers'!$C$14="On",'Net zero Activity data'!BI76*UDSOEF*NtoN2O*kgtoGg,"ERROR"))</f>
        <v>0.24084858832616518</v>
      </c>
      <c r="AQ1146" s="94">
        <f>IF('Net zero activities &amp; levers'!$C$14="Off",'Activity data'!BJ76*UDSOEF*NtoN2O*kgtoGg,IF('Net zero activities &amp; levers'!$C$14="On",'Net zero Activity data'!BJ76*UDSOEF*NtoN2O*kgtoGg,"ERROR"))</f>
        <v>0.24491124539364534</v>
      </c>
      <c r="AR1146" s="94">
        <f>IF('Net zero activities &amp; levers'!$C$14="Off",'Activity data'!BK76*UDSOEF*NtoN2O*kgtoGg,IF('Net zero activities &amp; levers'!$C$14="On",'Net zero Activity data'!BK76*UDSOEF*NtoN2O*kgtoGg,"ERROR"))</f>
        <v>0.24910372048669324</v>
      </c>
      <c r="AS1146" s="94">
        <f>IF('Net zero activities &amp; levers'!$C$14="Off",'Activity data'!BL76*UDSOEF*NtoN2O*kgtoGg,IF('Net zero activities &amp; levers'!$C$14="On",'Net zero Activity data'!BL76*UDSOEF*NtoN2O*kgtoGg,"ERROR"))</f>
        <v>0.25354274140944594</v>
      </c>
      <c r="AT1146" s="94">
        <f>IF('Net zero activities &amp; levers'!$C$14="Off",'Activity data'!BM76*UDSOEF*NtoN2O*kgtoGg,IF('Net zero activities &amp; levers'!$C$14="On",'Net zero Activity data'!BM76*UDSOEF*NtoN2O*kgtoGg,"ERROR"))</f>
        <v>0.25377721875718207</v>
      </c>
      <c r="AU1146" s="94">
        <f>IF('Net zero activities &amp; levers'!$C$14="Off",'Activity data'!BN76*UDSOEF*NtoN2O*kgtoGg,IF('Net zero activities &amp; levers'!$C$14="On",'Net zero Activity data'!BN76*UDSOEF*NtoN2O*kgtoGg,"ERROR"))</f>
        <v>0.25315017599548001</v>
      </c>
      <c r="AV1146" s="94">
        <f>IF('Net zero activities &amp; levers'!$C$14="Off",'Activity data'!BO76*UDSOEF*NtoN2O*kgtoGg,IF('Net zero activities &amp; levers'!$C$14="On",'Net zero Activity data'!BO76*UDSOEF*NtoN2O*kgtoGg,"ERROR"))</f>
        <v>0.25246344217753508</v>
      </c>
      <c r="AW1146" s="94">
        <f>IF('Net zero activities &amp; levers'!$C$14="Off",'Activity data'!BP76*UDSOEF*NtoN2O*kgtoGg,IF('Net zero activities &amp; levers'!$C$14="On",'Net zero Activity data'!BP76*UDSOEF*NtoN2O*kgtoGg,"ERROR"))</f>
        <v>0.25139447750270916</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0.66042852152238107</v>
      </c>
      <c r="U1164" s="94">
        <f>IF('Net zero activities &amp; levers'!$C$14="Off",'Activity data'!AN47*ttokg*FracGASF*MSVolatEF*NtoN2O*kgtoGg,IF('Net zero activities &amp; levers'!$C$14="On",'Net zero Activity data'!AN47*ttokg*FracGASF*MSVolatEF*NtoN2O*kgtoGg,"ERROR"))</f>
        <v>0.66025684169352206</v>
      </c>
      <c r="V1164" s="94">
        <f>IF('Net zero activities &amp; levers'!$C$14="Off",'Activity data'!AO47*ttokg*FracGASF*MSVolatEF*NtoN2O*kgtoGg,IF('Net zero activities &amp; levers'!$C$14="On",'Net zero Activity data'!AO47*ttokg*FracGASF*MSVolatEF*NtoN2O*kgtoGg,"ERROR"))</f>
        <v>0.66014868305049579</v>
      </c>
      <c r="W1164" s="94">
        <f>IF('Net zero activities &amp; levers'!$C$14="Off",'Activity data'!AP47*ttokg*FracGASF*MSVolatEF*NtoN2O*kgtoGg,IF('Net zero activities &amp; levers'!$C$14="On",'Net zero Activity data'!AP47*ttokg*FracGASF*MSVolatEF*NtoN2O*kgtoGg,"ERROR"))</f>
        <v>0.66005681257994508</v>
      </c>
      <c r="X1164" s="94">
        <f>IF('Net zero activities &amp; levers'!$C$14="Off",'Activity data'!AQ47*ttokg*FracGASF*MSVolatEF*NtoN2O*kgtoGg,IF('Net zero activities &amp; levers'!$C$14="On",'Net zero Activity data'!AQ47*ttokg*FracGASF*MSVolatEF*NtoN2O*kgtoGg,"ERROR"))</f>
        <v>0.65995424038936434</v>
      </c>
      <c r="Y1164" s="94">
        <f>IF('Net zero activities &amp; levers'!$C$14="Off",'Activity data'!AR47*ttokg*FracGASF*MSVolatEF*NtoN2O*kgtoGg,IF('Net zero activities &amp; levers'!$C$14="On",'Net zero Activity data'!AR47*ttokg*FracGASF*MSVolatEF*NtoN2O*kgtoGg,"ERROR"))</f>
        <v>0.65983631780454621</v>
      </c>
      <c r="Z1164" s="94">
        <f>IF('Net zero activities &amp; levers'!$C$14="Off",'Activity data'!AS47*ttokg*FracGASF*MSVolatEF*NtoN2O*kgtoGg,IF('Net zero activities &amp; levers'!$C$14="On",'Net zero Activity data'!AS47*ttokg*FracGASF*MSVolatEF*NtoN2O*kgtoGg,"ERROR"))</f>
        <v>0.65971241712512252</v>
      </c>
      <c r="AA1164" s="94">
        <f>IF('Net zero activities &amp; levers'!$C$14="Off",'Activity data'!AT47*ttokg*FracGASF*MSVolatEF*NtoN2O*kgtoGg,IF('Net zero activities &amp; levers'!$C$14="On",'Net zero Activity data'!AT47*ttokg*FracGASF*MSVolatEF*NtoN2O*kgtoGg,"ERROR"))</f>
        <v>0.65957642528021465</v>
      </c>
      <c r="AB1164" s="94">
        <f>IF('Net zero activities &amp; levers'!$C$14="Off",'Activity data'!AU47*ttokg*FracGASF*MSVolatEF*NtoN2O*kgtoGg,IF('Net zero activities &amp; levers'!$C$14="On",'Net zero Activity data'!AU47*ttokg*FracGASF*MSVolatEF*NtoN2O*kgtoGg,"ERROR"))</f>
        <v>0.6594332298362966</v>
      </c>
      <c r="AC1164" s="94">
        <f>IF('Net zero activities &amp; levers'!$C$14="Off",'Activity data'!AV47*ttokg*FracGASF*MSVolatEF*NtoN2O*kgtoGg,IF('Net zero activities &amp; levers'!$C$14="On",'Net zero Activity data'!AV47*ttokg*FracGASF*MSVolatEF*NtoN2O*kgtoGg,"ERROR"))</f>
        <v>0.6592855766116591</v>
      </c>
      <c r="AD1164" s="94">
        <f>IF('Net zero activities &amp; levers'!$C$14="Off",'Activity data'!AW47*ttokg*FracGASF*MSVolatEF*NtoN2O*kgtoGg,IF('Net zero activities &amp; levers'!$C$14="On",'Net zero Activity data'!AW47*ttokg*FracGASF*MSVolatEF*NtoN2O*kgtoGg,"ERROR"))</f>
        <v>0.65914087042240432</v>
      </c>
      <c r="AE1164" s="94">
        <f>IF('Net zero activities &amp; levers'!$C$14="Off",'Activity data'!AX47*ttokg*FracGASF*MSVolatEF*NtoN2O*kgtoGg,IF('Net zero activities &amp; levers'!$C$14="On",'Net zero Activity data'!AX47*ttokg*FracGASF*MSVolatEF*NtoN2O*kgtoGg,"ERROR"))</f>
        <v>0.65897121694283256</v>
      </c>
      <c r="AF1164" s="94">
        <f>IF('Net zero activities &amp; levers'!$C$14="Off",'Activity data'!AY47*ttokg*FracGASF*MSVolatEF*NtoN2O*kgtoGg,IF('Net zero activities &amp; levers'!$C$14="On",'Net zero Activity data'!AY47*ttokg*FracGASF*MSVolatEF*NtoN2O*kgtoGg,"ERROR"))</f>
        <v>0.65879502534324397</v>
      </c>
      <c r="AG1164" s="94">
        <f>IF('Net zero activities &amp; levers'!$C$14="Off",'Activity data'!AZ47*ttokg*FracGASF*MSVolatEF*NtoN2O*kgtoGg,IF('Net zero activities &amp; levers'!$C$14="On",'Net zero Activity data'!AZ47*ttokg*FracGASF*MSVolatEF*NtoN2O*kgtoGg,"ERROR"))</f>
        <v>0.65861262120280506</v>
      </c>
      <c r="AH1164" s="94">
        <f>IF('Net zero activities &amp; levers'!$C$14="Off",'Activity data'!BA47*ttokg*FracGASF*MSVolatEF*NtoN2O*kgtoGg,IF('Net zero activities &amp; levers'!$C$14="On",'Net zero Activity data'!BA47*ttokg*FracGASF*MSVolatEF*NtoN2O*kgtoGg,"ERROR"))</f>
        <v>0.65840825367148614</v>
      </c>
      <c r="AI1164" s="94">
        <f>IF('Net zero activities &amp; levers'!$C$14="Off",'Activity data'!BB47*ttokg*FracGASF*MSVolatEF*NtoN2O*kgtoGg,IF('Net zero activities &amp; levers'!$C$14="On",'Net zero Activity data'!BB47*ttokg*FracGASF*MSVolatEF*NtoN2O*kgtoGg,"ERROR"))</f>
        <v>0.65821887148453184</v>
      </c>
      <c r="AJ1164" s="94">
        <f>IF('Net zero activities &amp; levers'!$C$14="Off",'Activity data'!BC47*ttokg*FracGASF*MSVolatEF*NtoN2O*kgtoGg,IF('Net zero activities &amp; levers'!$C$14="On",'Net zero Activity data'!BC47*ttokg*FracGASF*MSVolatEF*NtoN2O*kgtoGg,"ERROR"))</f>
        <v>0.65802043215920403</v>
      </c>
      <c r="AK1164" s="94">
        <f>IF('Net zero activities &amp; levers'!$C$14="Off",'Activity data'!BD47*ttokg*FracGASF*MSVolatEF*NtoN2O*kgtoGg,IF('Net zero activities &amp; levers'!$C$14="On",'Net zero Activity data'!BD47*ttokg*FracGASF*MSVolatEF*NtoN2O*kgtoGg,"ERROR"))</f>
        <v>0.65780869550268894</v>
      </c>
      <c r="AL1164" s="94">
        <f>IF('Net zero activities &amp; levers'!$C$14="Off",'Activity data'!BE47*ttokg*FracGASF*MSVolatEF*NtoN2O*kgtoGg,IF('Net zero activities &amp; levers'!$C$14="On",'Net zero Activity data'!BE47*ttokg*FracGASF*MSVolatEF*NtoN2O*kgtoGg,"ERROR"))</f>
        <v>0.65761330442639243</v>
      </c>
      <c r="AM1164" s="94">
        <f>IF('Net zero activities &amp; levers'!$C$14="Off",'Activity data'!BF47*ttokg*FracGASF*MSVolatEF*NtoN2O*kgtoGg,IF('Net zero activities &amp; levers'!$C$14="On",'Net zero Activity data'!BF47*ttokg*FracGASF*MSVolatEF*NtoN2O*kgtoGg,"ERROR"))</f>
        <v>0.65741856191244097</v>
      </c>
      <c r="AN1164" s="94">
        <f>IF('Net zero activities &amp; levers'!$C$14="Off",'Activity data'!BG47*ttokg*FracGASF*MSVolatEF*NtoN2O*kgtoGg,IF('Net zero activities &amp; levers'!$C$14="On",'Net zero Activity data'!BG47*ttokg*FracGASF*MSVolatEF*NtoN2O*kgtoGg,"ERROR"))</f>
        <v>0.65722693960157652</v>
      </c>
      <c r="AO1164" s="94">
        <f>IF('Net zero activities &amp; levers'!$C$14="Off",'Activity data'!BH47*ttokg*FracGASF*MSVolatEF*NtoN2O*kgtoGg,IF('Net zero activities &amp; levers'!$C$14="On",'Net zero Activity data'!BH47*ttokg*FracGASF*MSVolatEF*NtoN2O*kgtoGg,"ERROR"))</f>
        <v>0.65702305130032002</v>
      </c>
      <c r="AP1164" s="94">
        <f>IF('Net zero activities &amp; levers'!$C$14="Off",'Activity data'!BI47*ttokg*FracGASF*MSVolatEF*NtoN2O*kgtoGg,IF('Net zero activities &amp; levers'!$C$14="On",'Net zero Activity data'!BI47*ttokg*FracGASF*MSVolatEF*NtoN2O*kgtoGg,"ERROR"))</f>
        <v>0.65683441997115699</v>
      </c>
      <c r="AQ1164" s="94">
        <f>IF('Net zero activities &amp; levers'!$C$14="Off",'Activity data'!BJ47*ttokg*FracGASF*MSVolatEF*NtoN2O*kgtoGg,IF('Net zero activities &amp; levers'!$C$14="On",'Net zero Activity data'!BJ47*ttokg*FracGASF*MSVolatEF*NtoN2O*kgtoGg,"ERROR"))</f>
        <v>0.65664742649301167</v>
      </c>
      <c r="AR1164" s="94">
        <f>IF('Net zero activities &amp; levers'!$C$14="Off",'Activity data'!BK47*ttokg*FracGASF*MSVolatEF*NtoN2O*kgtoGg,IF('Net zero activities &amp; levers'!$C$14="On",'Net zero Activity data'!BK47*ttokg*FracGASF*MSVolatEF*NtoN2O*kgtoGg,"ERROR"))</f>
        <v>0.65645895538166232</v>
      </c>
      <c r="AS1164" s="94">
        <f>IF('Net zero activities &amp; levers'!$C$14="Off",'Activity data'!BL47*ttokg*FracGASF*MSVolatEF*NtoN2O*kgtoGg,IF('Net zero activities &amp; levers'!$C$14="On",'Net zero Activity data'!BL47*ttokg*FracGASF*MSVolatEF*NtoN2O*kgtoGg,"ERROR"))</f>
        <v>0.65626829690139621</v>
      </c>
      <c r="AT1164" s="94">
        <f>IF('Net zero activities &amp; levers'!$C$14="Off",'Activity data'!BM47*ttokg*FracGASF*MSVolatEF*NtoN2O*kgtoGg,IF('Net zero activities &amp; levers'!$C$14="On",'Net zero Activity data'!BM47*ttokg*FracGASF*MSVolatEF*NtoN2O*kgtoGg,"ERROR"))</f>
        <v>0.65607856000431986</v>
      </c>
      <c r="AU1164" s="94">
        <f>IF('Net zero activities &amp; levers'!$C$14="Off",'Activity data'!BN47*ttokg*FracGASF*MSVolatEF*NtoN2O*kgtoGg,IF('Net zero activities &amp; levers'!$C$14="On",'Net zero Activity data'!BN47*ttokg*FracGASF*MSVolatEF*NtoN2O*kgtoGg,"ERROR"))</f>
        <v>0.65603772924812798</v>
      </c>
      <c r="AV1164" s="94">
        <f>IF('Net zero activities &amp; levers'!$C$14="Off",'Activity data'!BO47*ttokg*FracGASF*MSVolatEF*NtoN2O*kgtoGg,IF('Net zero activities &amp; levers'!$C$14="On",'Net zero Activity data'!BO47*ttokg*FracGASF*MSVolatEF*NtoN2O*kgtoGg,"ERROR"))</f>
        <v>0.65602713275569724</v>
      </c>
      <c r="AW1164" s="94">
        <f>IF('Net zero activities &amp; levers'!$C$14="Off",'Activity data'!BP47*ttokg*FracGASF*MSVolatEF*NtoN2O*kgtoGg,IF('Net zero activities &amp; levers'!$C$14="On",'Net zero Activity data'!BP47*ttokg*FracGASF*MSVolatEF*NtoN2O*kgtoGg,"ERROR"))</f>
        <v>0.65601871872641282</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8.7176564840954294E-3</v>
      </c>
      <c r="U1165" s="94">
        <f>IF('Net zero activities &amp; levers'!$C$14="Off",'Activity data'!AN48*ttokg*FracGASM*MSVolatEF*NtoN2O*kgtoGg,IF('Net zero activities &amp; levers'!$C$14="On",'Net zero Activity data'!AN48*ttokg*FracGASM*MSVolatEF*NtoN2O*kgtoGg,"ERROR"))</f>
        <v>8.7153903103544955E-3</v>
      </c>
      <c r="V1165" s="94">
        <f>IF('Net zero activities &amp; levers'!$C$14="Off",'Activity data'!AO48*ttokg*FracGASM*MSVolatEF*NtoN2O*kgtoGg,IF('Net zero activities &amp; levers'!$C$14="On",'Net zero Activity data'!AO48*ttokg*FracGASM*MSVolatEF*NtoN2O*kgtoGg,"ERROR"))</f>
        <v>8.7139626162665452E-3</v>
      </c>
      <c r="W1165" s="94">
        <f>IF('Net zero activities &amp; levers'!$C$14="Off",'Activity data'!AP48*ttokg*FracGASM*MSVolatEF*NtoN2O*kgtoGg,IF('Net zero activities &amp; levers'!$C$14="On",'Net zero Activity data'!AP48*ttokg*FracGASM*MSVolatEF*NtoN2O*kgtoGg,"ERROR"))</f>
        <v>8.7127499260552799E-3</v>
      </c>
      <c r="X1165" s="94">
        <f>IF('Net zero activities &amp; levers'!$C$14="Off",'Activity data'!AQ48*ttokg*FracGASM*MSVolatEF*NtoN2O*kgtoGg,IF('Net zero activities &amp; levers'!$C$14="On",'Net zero Activity data'!AQ48*ttokg*FracGASM*MSVolatEF*NtoN2O*kgtoGg,"ERROR"))</f>
        <v>8.7113959731396108E-3</v>
      </c>
      <c r="Y1165" s="94">
        <f>IF('Net zero activities &amp; levers'!$C$14="Off",'Activity data'!AR48*ttokg*FracGASM*MSVolatEF*NtoN2O*kgtoGg,IF('Net zero activities &amp; levers'!$C$14="On",'Net zero Activity data'!AR48*ttokg*FracGASM*MSVolatEF*NtoN2O*kgtoGg,"ERROR"))</f>
        <v>8.7098393950200102E-3</v>
      </c>
      <c r="Z1165" s="94">
        <f>IF('Net zero activities &amp; levers'!$C$14="Off",'Activity data'!AS48*ttokg*FracGASM*MSVolatEF*NtoN2O*kgtoGg,IF('Net zero activities &amp; levers'!$C$14="On",'Net zero Activity data'!AS48*ttokg*FracGASM*MSVolatEF*NtoN2O*kgtoGg,"ERROR"))</f>
        <v>8.7082039060516168E-3</v>
      </c>
      <c r="AA1165" s="94">
        <f>IF('Net zero activities &amp; levers'!$C$14="Off",'Activity data'!AT48*ttokg*FracGASM*MSVolatEF*NtoN2O*kgtoGg,IF('Net zero activities &amp; levers'!$C$14="On",'Net zero Activity data'!AT48*ttokg*FracGASM*MSVolatEF*NtoN2O*kgtoGg,"ERROR"))</f>
        <v>8.7064088136988328E-3</v>
      </c>
      <c r="AB1165" s="94">
        <f>IF('Net zero activities &amp; levers'!$C$14="Off",'Activity data'!AU48*ttokg*FracGASM*MSVolatEF*NtoN2O*kgtoGg,IF('Net zero activities &amp; levers'!$C$14="On",'Net zero Activity data'!AU48*ttokg*FracGASM*MSVolatEF*NtoN2O*kgtoGg,"ERROR"))</f>
        <v>8.7045186338391197E-3</v>
      </c>
      <c r="AC1165" s="94">
        <f>IF('Net zero activities &amp; levers'!$C$14="Off",'Activity data'!AV48*ttokg*FracGASM*MSVolatEF*NtoN2O*kgtoGg,IF('Net zero activities &amp; levers'!$C$14="On",'Net zero Activity data'!AV48*ttokg*FracGASM*MSVolatEF*NtoN2O*kgtoGg,"ERROR"))</f>
        <v>8.7025696112738998E-3</v>
      </c>
      <c r="AD1165" s="94">
        <f>IF('Net zero activities &amp; levers'!$C$14="Off",'Activity data'!AW48*ttokg*FracGASM*MSVolatEF*NtoN2O*kgtoGg,IF('Net zero activities &amp; levers'!$C$14="On",'Net zero Activity data'!AW48*ttokg*FracGASM*MSVolatEF*NtoN2O*kgtoGg,"ERROR"))</f>
        <v>8.7006594895757388E-3</v>
      </c>
      <c r="AE1165" s="94">
        <f>IF('Net zero activities &amp; levers'!$C$14="Off",'Activity data'!AX48*ttokg*FracGASM*MSVolatEF*NtoN2O*kgtoGg,IF('Net zero activities &amp; levers'!$C$14="On",'Net zero Activity data'!AX48*ttokg*FracGASM*MSVolatEF*NtoN2O*kgtoGg,"ERROR"))</f>
        <v>8.6984200636453912E-3</v>
      </c>
      <c r="AF1165" s="94">
        <f>IF('Net zero activities &amp; levers'!$C$14="Off",'Activity data'!AY48*ttokg*FracGASM*MSVolatEF*NtoN2O*kgtoGg,IF('Net zero activities &amp; levers'!$C$14="On",'Net zero Activity data'!AY48*ttokg*FracGASM*MSVolatEF*NtoN2O*kgtoGg,"ERROR"))</f>
        <v>8.6960943345308194E-3</v>
      </c>
      <c r="AG1165" s="94">
        <f>IF('Net zero activities &amp; levers'!$C$14="Off",'Activity data'!AZ48*ttokg*FracGASM*MSVolatEF*NtoN2O*kgtoGg,IF('Net zero activities &amp; levers'!$C$14="On",'Net zero Activity data'!AZ48*ttokg*FracGASM*MSVolatEF*NtoN2O*kgtoGg,"ERROR"))</f>
        <v>8.6936865998770273E-3</v>
      </c>
      <c r="AH1165" s="94">
        <f>IF('Net zero activities &amp; levers'!$C$14="Off",'Activity data'!BA48*ttokg*FracGASM*MSVolatEF*NtoN2O*kgtoGg,IF('Net zero activities &amp; levers'!$C$14="On",'Net zero Activity data'!BA48*ttokg*FracGASM*MSVolatEF*NtoN2O*kgtoGg,"ERROR"))</f>
        <v>8.6909889484636203E-3</v>
      </c>
      <c r="AI1165" s="94">
        <f>IF('Net zero activities &amp; levers'!$C$14="Off",'Activity data'!BB48*ttokg*FracGASM*MSVolatEF*NtoN2O*kgtoGg,IF('Net zero activities &amp; levers'!$C$14="On",'Net zero Activity data'!BB48*ttokg*FracGASM*MSVolatEF*NtoN2O*kgtoGg,"ERROR"))</f>
        <v>8.6884891035958235E-3</v>
      </c>
      <c r="AJ1165" s="94">
        <f>IF('Net zero activities &amp; levers'!$C$14="Off",'Activity data'!BC48*ttokg*FracGASM*MSVolatEF*NtoN2O*kgtoGg,IF('Net zero activities &amp; levers'!$C$14="On",'Net zero Activity data'!BC48*ttokg*FracGASM*MSVolatEF*NtoN2O*kgtoGg,"ERROR"))</f>
        <v>8.6858697045014942E-3</v>
      </c>
      <c r="AK1165" s="94">
        <f>IF('Net zero activities &amp; levers'!$C$14="Off",'Activity data'!BD48*ttokg*FracGASM*MSVolatEF*NtoN2O*kgtoGg,IF('Net zero activities &amp; levers'!$C$14="On",'Net zero Activity data'!BD48*ttokg*FracGASM*MSVolatEF*NtoN2O*kgtoGg,"ERROR"))</f>
        <v>8.6830747806354996E-3</v>
      </c>
      <c r="AL1165" s="94">
        <f>IF('Net zero activities &amp; levers'!$C$14="Off",'Activity data'!BE48*ttokg*FracGASM*MSVolatEF*NtoN2O*kgtoGg,IF('Net zero activities &amp; levers'!$C$14="On",'Net zero Activity data'!BE48*ttokg*FracGASM*MSVolatEF*NtoN2O*kgtoGg,"ERROR"))</f>
        <v>8.6804956184283813E-3</v>
      </c>
      <c r="AM1165" s="94">
        <f>IF('Net zero activities &amp; levers'!$C$14="Off",'Activity data'!BF48*ttokg*FracGASM*MSVolatEF*NtoN2O*kgtoGg,IF('Net zero activities &amp; levers'!$C$14="On",'Net zero Activity data'!BF48*ttokg*FracGASM*MSVolatEF*NtoN2O*kgtoGg,"ERROR"))</f>
        <v>8.6779250172442229E-3</v>
      </c>
      <c r="AN1165" s="94">
        <f>IF('Net zero activities &amp; levers'!$C$14="Off",'Activity data'!BG48*ttokg*FracGASM*MSVolatEF*NtoN2O*kgtoGg,IF('Net zero activities &amp; levers'!$C$14="On",'Net zero Activity data'!BG48*ttokg*FracGASM*MSVolatEF*NtoN2O*kgtoGg,"ERROR"))</f>
        <v>8.6753956027408128E-3</v>
      </c>
      <c r="AO1165" s="94">
        <f>IF('Net zero activities &amp; levers'!$C$14="Off",'Activity data'!BH48*ttokg*FracGASM*MSVolatEF*NtoN2O*kgtoGg,IF('Net zero activities &amp; levers'!$C$14="On",'Net zero Activity data'!BH48*ttokg*FracGASM*MSVolatEF*NtoN2O*kgtoGg,"ERROR"))</f>
        <v>8.6727042771642272E-3</v>
      </c>
      <c r="AP1165" s="94">
        <f>IF('Net zero activities &amp; levers'!$C$14="Off",'Activity data'!BI48*ttokg*FracGASM*MSVolatEF*NtoN2O*kgtoGg,IF('Net zero activities &amp; levers'!$C$14="On",'Net zero Activity data'!BI48*ttokg*FracGASM*MSVolatEF*NtoN2O*kgtoGg,"ERROR"))</f>
        <v>8.6702143436192744E-3</v>
      </c>
      <c r="AQ1165" s="94">
        <f>IF('Net zero activities &amp; levers'!$C$14="Off",'Activity data'!BJ48*ttokg*FracGASM*MSVolatEF*NtoN2O*kgtoGg,IF('Net zero activities &amp; levers'!$C$14="On",'Net zero Activity data'!BJ48*ttokg*FracGASM*MSVolatEF*NtoN2O*kgtoGg,"ERROR"))</f>
        <v>8.6677460297077541E-3</v>
      </c>
      <c r="AR1165" s="94">
        <f>IF('Net zero activities &amp; levers'!$C$14="Off",'Activity data'!BK48*ttokg*FracGASM*MSVolatEF*NtoN2O*kgtoGg,IF('Net zero activities &amp; levers'!$C$14="On",'Net zero Activity data'!BK48*ttokg*FracGASM*MSVolatEF*NtoN2O*kgtoGg,"ERROR"))</f>
        <v>8.6652582110379444E-3</v>
      </c>
      <c r="AS1165" s="94">
        <f>IF('Net zero activities &amp; levers'!$C$14="Off",'Activity data'!BL48*ttokg*FracGASM*MSVolatEF*NtoN2O*kgtoGg,IF('Net zero activities &amp; levers'!$C$14="On",'Net zero Activity data'!BL48*ttokg*FracGASM*MSVolatEF*NtoN2O*kgtoGg,"ERROR"))</f>
        <v>8.6627415190984325E-3</v>
      </c>
      <c r="AT1165" s="94">
        <f>IF('Net zero activities &amp; levers'!$C$14="Off",'Activity data'!BM48*ttokg*FracGASM*MSVolatEF*NtoN2O*kgtoGg,IF('Net zero activities &amp; levers'!$C$14="On",'Net zero Activity data'!BM48*ttokg*FracGASM*MSVolatEF*NtoN2O*kgtoGg,"ERROR"))</f>
        <v>8.6602369920570233E-3</v>
      </c>
      <c r="AU1165" s="94">
        <f>IF('Net zero activities &amp; levers'!$C$14="Off",'Activity data'!BN48*ttokg*FracGASM*MSVolatEF*NtoN2O*kgtoGg,IF('Net zero activities &amp; levers'!$C$14="On",'Net zero Activity data'!BN48*ttokg*FracGASM*MSVolatEF*NtoN2O*kgtoGg,"ERROR"))</f>
        <v>8.6596980260752899E-3</v>
      </c>
      <c r="AV1165" s="94">
        <f>IF('Net zero activities &amp; levers'!$C$14="Off",'Activity data'!BO48*ttokg*FracGASM*MSVolatEF*NtoN2O*kgtoGg,IF('Net zero activities &amp; levers'!$C$14="On",'Net zero Activity data'!BO48*ttokg*FracGASM*MSVolatEF*NtoN2O*kgtoGg,"ERROR"))</f>
        <v>8.6595581523752057E-3</v>
      </c>
      <c r="AW1165" s="94">
        <f>IF('Net zero activities &amp; levers'!$C$14="Off",'Activity data'!BP48*ttokg*FracGASM*MSVolatEF*NtoN2O*kgtoGg,IF('Net zero activities &amp; levers'!$C$14="On",'Net zero Activity data'!BP48*ttokg*FracGASM*MSVolatEF*NtoN2O*kgtoGg,"ERROR"))</f>
        <v>8.6594470871886511E-3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1.2019035107607596</v>
      </c>
      <c r="M1166" s="94">
        <f>IF('Net zero activities &amp; levers'!$C$14="Off",SUM('Activity data'!AF50:AF65)*FracGASM*MSVolatEF*NtoN2O*kgtoGg,IF('Net zero activities &amp; levers'!$C$14="On",SUM('Net zero Activity data'!AF50:AF65)*FracGASM*MSVolatEF*NtoN2O*kgtoGg,"ERROR"))</f>
        <v>1.2088775122881092</v>
      </c>
      <c r="N1166" s="94">
        <f>IF('Net zero activities &amp; levers'!$C$14="Off",SUM('Activity data'!AG50:AG65)*FracGASM*MSVolatEF*NtoN2O*kgtoGg,IF('Net zero activities &amp; levers'!$C$14="On",SUM('Net zero Activity data'!AG50:AG65)*FracGASM*MSVolatEF*NtoN2O*kgtoGg,"ERROR"))</f>
        <v>1.2055442230548157</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1.1799964998501227</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1.1606871439933115</v>
      </c>
      <c r="S1166" s="94">
        <f>IF('Net zero activities &amp; levers'!$C$14="Off",SUM('Activity data'!AL50:AL65)*FracGASM*MSVolatEF*NtoN2O*kgtoGg,IF('Net zero activities &amp; levers'!$C$14="On",SUM('Net zero Activity data'!AL50:AL65)*FracGASM*MSVolatEF*NtoN2O*kgtoGg,"ERROR"))</f>
        <v>1.0501973880705069</v>
      </c>
      <c r="T1166" s="94">
        <f>IF('Net zero activities &amp; levers'!$C$14="Off",SUM('Activity data'!AM50:AM65)*FracGASM*MSVolatEF*NtoN2O*kgtoGg,IF('Net zero activities &amp; levers'!$C$14="On",SUM('Net zero Activity data'!AM50:AM65)*FracGASM*MSVolatEF*NtoN2O*kgtoGg,"ERROR"))</f>
        <v>1.0703474474613595</v>
      </c>
      <c r="U1166" s="94">
        <f>IF('Net zero activities &amp; levers'!$C$14="Off",SUM('Activity data'!AN50:AN65)*FracGASM*MSVolatEF*NtoN2O*kgtoGg,IF('Net zero activities &amp; levers'!$C$14="On",SUM('Net zero Activity data'!AN50:AN65)*FracGASM*MSVolatEF*NtoN2O*kgtoGg,"ERROR"))</f>
        <v>1.0780252765780527</v>
      </c>
      <c r="V1166" s="94">
        <f>IF('Net zero activities &amp; levers'!$C$14="Off",SUM('Activity data'!AO50:AO65)*FracGASM*MSVolatEF*NtoN2O*kgtoGg,IF('Net zero activities &amp; levers'!$C$14="On",SUM('Net zero Activity data'!AO50:AO65)*FracGASM*MSVolatEF*NtoN2O*kgtoGg,"ERROR"))</f>
        <v>1.0826508266328274</v>
      </c>
      <c r="W1166" s="94">
        <f>IF('Net zero activities &amp; levers'!$C$14="Off",SUM('Activity data'!AP50:AP65)*FracGASM*MSVolatEF*NtoN2O*kgtoGg,IF('Net zero activities &amp; levers'!$C$14="On",SUM('Net zero Activity data'!AP50:AP65)*FracGASM*MSVolatEF*NtoN2O*kgtoGg,"ERROR"))</f>
        <v>1.0896188673753024</v>
      </c>
      <c r="X1166" s="94">
        <f>IF('Net zero activities &amp; levers'!$C$14="Off",SUM('Activity data'!AQ50:AQ65)*FracGASM*MSVolatEF*NtoN2O*kgtoGg,IF('Net zero activities &amp; levers'!$C$14="On",SUM('Net zero Activity data'!AQ50:AQ65)*FracGASM*MSVolatEF*NtoN2O*kgtoGg,"ERROR"))</f>
        <v>1.0998462983876509</v>
      </c>
      <c r="Y1166" s="94">
        <f>IF('Net zero activities &amp; levers'!$C$14="Off",SUM('Activity data'!AR50:AR65)*FracGASM*MSVolatEF*NtoN2O*kgtoGg,IF('Net zero activities &amp; levers'!$C$14="On",SUM('Net zero Activity data'!AR50:AR65)*FracGASM*MSVolatEF*NtoN2O*kgtoGg,"ERROR"))</f>
        <v>1.1115047469331398</v>
      </c>
      <c r="Z1166" s="94">
        <f>IF('Net zero activities &amp; levers'!$C$14="Off",SUM('Activity data'!AS50:AS65)*FracGASM*MSVolatEF*NtoN2O*kgtoGg,IF('Net zero activities &amp; levers'!$C$14="On",SUM('Net zero Activity data'!AS50:AS65)*FracGASM*MSVolatEF*NtoN2O*kgtoGg,"ERROR"))</f>
        <v>1.1257821555914229</v>
      </c>
      <c r="AA1166" s="94">
        <f>IF('Net zero activities &amp; levers'!$C$14="Off",SUM('Activity data'!AT50:AT65)*FracGASM*MSVolatEF*NtoN2O*kgtoGg,IF('Net zero activities &amp; levers'!$C$14="On",SUM('Net zero Activity data'!AT50:AT65)*FracGASM*MSVolatEF*NtoN2O*kgtoGg,"ERROR"))</f>
        <v>1.1417160423927022</v>
      </c>
      <c r="AB1166" s="94">
        <f>IF('Net zero activities &amp; levers'!$C$14="Off",SUM('Activity data'!AU50:AU65)*FracGASM*MSVolatEF*NtoN2O*kgtoGg,IF('Net zero activities &amp; levers'!$C$14="On",SUM('Net zero Activity data'!AU50:AU65)*FracGASM*MSVolatEF*NtoN2O*kgtoGg,"ERROR"))</f>
        <v>1.1587685351762258</v>
      </c>
      <c r="AC1166" s="94">
        <f>IF('Net zero activities &amp; levers'!$C$14="Off",SUM('Activity data'!AV50:AV65)*FracGASM*MSVolatEF*NtoN2O*kgtoGg,IF('Net zero activities &amp; levers'!$C$14="On",SUM('Net zero Activity data'!AV50:AV65)*FracGASM*MSVolatEF*NtoN2O*kgtoGg,"ERROR"))</f>
        <v>1.1754318862023696</v>
      </c>
      <c r="AD1166" s="94">
        <f>IF('Net zero activities &amp; levers'!$C$14="Off",SUM('Activity data'!AW50:AW65)*FracGASM*MSVolatEF*NtoN2O*kgtoGg,IF('Net zero activities &amp; levers'!$C$14="On",SUM('Net zero Activity data'!AW50:AW65)*FracGASM*MSVolatEF*NtoN2O*kgtoGg,"ERROR"))</f>
        <v>1.1934067367710564</v>
      </c>
      <c r="AE1166" s="94">
        <f>IF('Net zero activities &amp; levers'!$C$14="Off",SUM('Activity data'!AX50:AX65)*FracGASM*MSVolatEF*NtoN2O*kgtoGg,IF('Net zero activities &amp; levers'!$C$14="On",SUM('Net zero Activity data'!AX50:AX65)*FracGASM*MSVolatEF*NtoN2O*kgtoGg,"ERROR"))</f>
        <v>1.2128560812814293</v>
      </c>
      <c r="AF1166" s="94">
        <f>IF('Net zero activities &amp; levers'!$C$14="Off",SUM('Activity data'!AY50:AY65)*FracGASM*MSVolatEF*NtoN2O*kgtoGg,IF('Net zero activities &amp; levers'!$C$14="On",SUM('Net zero Activity data'!AY50:AY65)*FracGASM*MSVolatEF*NtoN2O*kgtoGg,"ERROR"))</f>
        <v>1.2337406288729504</v>
      </c>
      <c r="AG1166" s="94">
        <f>IF('Net zero activities &amp; levers'!$C$14="Off",SUM('Activity data'!AZ50:AZ65)*FracGASM*MSVolatEF*NtoN2O*kgtoGg,IF('Net zero activities &amp; levers'!$C$14="On",SUM('Net zero Activity data'!AZ50:AZ65)*FracGASM*MSVolatEF*NtoN2O*kgtoGg,"ERROR"))</f>
        <v>1.2594370710760741</v>
      </c>
      <c r="AH1166" s="94">
        <f>IF('Net zero activities &amp; levers'!$C$14="Off",SUM('Activity data'!BA50:BA65)*FracGASM*MSVolatEF*NtoN2O*kgtoGg,IF('Net zero activities &amp; levers'!$C$14="On",SUM('Net zero Activity data'!BA50:BA65)*FracGASM*MSVolatEF*NtoN2O*kgtoGg,"ERROR"))</f>
        <v>1.2821588554631616</v>
      </c>
      <c r="AI1166" s="94">
        <f>IF('Net zero activities &amp; levers'!$C$14="Off",SUM('Activity data'!BB50:BB65)*FracGASM*MSVolatEF*NtoN2O*kgtoGg,IF('Net zero activities &amp; levers'!$C$14="On",SUM('Net zero Activity data'!BB50:BB65)*FracGASM*MSVolatEF*NtoN2O*kgtoGg,"ERROR"))</f>
        <v>1.3070479845784275</v>
      </c>
      <c r="AJ1166" s="94">
        <f>IF('Net zero activities &amp; levers'!$C$14="Off",SUM('Activity data'!BC50:BC65)*FracGASM*MSVolatEF*NtoN2O*kgtoGg,IF('Net zero activities &amp; levers'!$C$14="On",SUM('Net zero Activity data'!BC50:BC65)*FracGASM*MSVolatEF*NtoN2O*kgtoGg,"ERROR"))</f>
        <v>1.335072717780412</v>
      </c>
      <c r="AK1166" s="94">
        <f>IF('Net zero activities &amp; levers'!$C$14="Off",SUM('Activity data'!BD50:BD65)*FracGASM*MSVolatEF*NtoN2O*kgtoGg,IF('Net zero activities &amp; levers'!$C$14="On",SUM('Net zero Activity data'!BD50:BD65)*FracGASM*MSVolatEF*NtoN2O*kgtoGg,"ERROR"))</f>
        <v>1.3597630126318272</v>
      </c>
      <c r="AL1166" s="94">
        <f>IF('Net zero activities &amp; levers'!$C$14="Off",SUM('Activity data'!BE50:BE65)*FracGASM*MSVolatEF*NtoN2O*kgtoGg,IF('Net zero activities &amp; levers'!$C$14="On",SUM('Net zero Activity data'!BE50:BE65)*FracGASM*MSVolatEF*NtoN2O*kgtoGg,"ERROR"))</f>
        <v>1.3845232416162481</v>
      </c>
      <c r="AM1166" s="94">
        <f>IF('Net zero activities &amp; levers'!$C$14="Off",SUM('Activity data'!BF50:BF65)*FracGASM*MSVolatEF*NtoN2O*kgtoGg,IF('Net zero activities &amp; levers'!$C$14="On",SUM('Net zero Activity data'!BF50:BF65)*FracGASM*MSVolatEF*NtoN2O*kgtoGg,"ERROR"))</f>
        <v>1.4087933159886152</v>
      </c>
      <c r="AN1166" s="94">
        <f>IF('Net zero activities &amp; levers'!$C$14="Off",SUM('Activity data'!BG50:BG65)*FracGASM*MSVolatEF*NtoN2O*kgtoGg,IF('Net zero activities &amp; levers'!$C$14="On",SUM('Net zero Activity data'!BG50:BG65)*FracGASM*MSVolatEF*NtoN2O*kgtoGg,"ERROR"))</f>
        <v>1.4387531142851964</v>
      </c>
      <c r="AO1166" s="94">
        <f>IF('Net zero activities &amp; levers'!$C$14="Off",SUM('Activity data'!BH50:BH65)*FracGASM*MSVolatEF*NtoN2O*kgtoGg,IF('Net zero activities &amp; levers'!$C$14="On",SUM('Net zero Activity data'!BH50:BH65)*FracGASM*MSVolatEF*NtoN2O*kgtoGg,"ERROR"))</f>
        <v>1.4655795059548784</v>
      </c>
      <c r="AP1166" s="94">
        <f>IF('Net zero activities &amp; levers'!$C$14="Off",SUM('Activity data'!BI50:BI65)*FracGASM*MSVolatEF*NtoN2O*kgtoGg,IF('Net zero activities &amp; levers'!$C$14="On",SUM('Net zero Activity data'!BI50:BI65)*FracGASM*MSVolatEF*NtoN2O*kgtoGg,"ERROR"))</f>
        <v>1.4923478066091527</v>
      </c>
      <c r="AQ1166" s="94">
        <f>IF('Net zero activities &amp; levers'!$C$14="Off",SUM('Activity data'!BJ50:BJ65)*FracGASM*MSVolatEF*NtoN2O*kgtoGg,IF('Net zero activities &amp; levers'!$C$14="On",SUM('Net zero Activity data'!BJ50:BJ65)*FracGASM*MSVolatEF*NtoN2O*kgtoGg,"ERROR"))</f>
        <v>1.5197903139635012</v>
      </c>
      <c r="AR1166" s="94">
        <f>IF('Net zero activities &amp; levers'!$C$14="Off",SUM('Activity data'!BK50:BK65)*FracGASM*MSVolatEF*NtoN2O*kgtoGg,IF('Net zero activities &amp; levers'!$C$14="On",SUM('Net zero Activity data'!BK50:BK65)*FracGASM*MSVolatEF*NtoN2O*kgtoGg,"ERROR"))</f>
        <v>1.5480963537674137</v>
      </c>
      <c r="AS1166" s="94">
        <f>IF('Net zero activities &amp; levers'!$C$14="Off",SUM('Activity data'!BL50:BL65)*FracGASM*MSVolatEF*NtoN2O*kgtoGg,IF('Net zero activities &amp; levers'!$C$14="On",SUM('Net zero Activity data'!BL50:BL65)*FracGASM*MSVolatEF*NtoN2O*kgtoGg,"ERROR"))</f>
        <v>1.5765474924882046</v>
      </c>
      <c r="AT1166" s="94">
        <f>IF('Net zero activities &amp; levers'!$C$14="Off",SUM('Activity data'!BM50:BM65)*FracGASM*MSVolatEF*NtoN2O*kgtoGg,IF('Net zero activities &amp; levers'!$C$14="On",SUM('Net zero Activity data'!BM50:BM65)*FracGASM*MSVolatEF*NtoN2O*kgtoGg,"ERROR"))</f>
        <v>1.5689889788731068</v>
      </c>
      <c r="AU1166" s="94">
        <f>IF('Net zero activities &amp; levers'!$C$14="Off",SUM('Activity data'!BN50:BN65)*FracGASM*MSVolatEF*NtoN2O*kgtoGg,IF('Net zero activities &amp; levers'!$C$14="On",SUM('Net zero Activity data'!BN50:BN65)*FracGASM*MSVolatEF*NtoN2O*kgtoGg,"ERROR"))</f>
        <v>1.5543292879083597</v>
      </c>
      <c r="AV1166" s="94">
        <f>IF('Net zero activities &amp; levers'!$C$14="Off",SUM('Activity data'!BO50:BO65)*FracGASM*MSVolatEF*NtoN2O*kgtoGg,IF('Net zero activities &amp; levers'!$C$14="On",SUM('Net zero Activity data'!BO50:BO65)*FracGASM*MSVolatEF*NtoN2O*kgtoGg,"ERROR"))</f>
        <v>1.5394192885776781</v>
      </c>
      <c r="AW1166" s="94">
        <f>IF('Net zero activities &amp; levers'!$C$14="Off",SUM('Activity data'!BP50:BP65)*FracGASM*MSVolatEF*NtoN2O*kgtoGg,IF('Net zero activities &amp; levers'!$C$14="On",SUM('Net zero Activity data'!BP50:BP65)*FracGASM*MSVolatEF*NtoN2O*kgtoGg,"ERROR"))</f>
        <v>1.5215798324085699</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4.3975799639737039</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4.3752716537638952</v>
      </c>
      <c r="N1167" s="94">
        <f>IF('Net zero activities &amp; levers'!$C$14="Off",SUM('Activity data'!AG66:AG81)*FracGASM*MSVolatEF*NtoN2O*kgtoGg,IF('Net zero activities &amp; levers'!$C$14="On",SUM('Net zero Activity data'!AG66:AG81)*FracGASM*MSVolatEF*NtoN2O*kgtoGg,"ERROR"))</f>
        <v>4.3473821211305586</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4.1703852155628232</v>
      </c>
      <c r="S1167" s="94">
        <f>IF('Net zero activities &amp; levers'!$C$14="Off",SUM('Activity data'!AL66:AL81)*FracGASM*MSVolatEF*NtoN2O*kgtoGg,IF('Net zero activities &amp; levers'!$C$14="On",SUM('Net zero Activity data'!AL66:AL81)*FracGASM*MSVolatEF*NtoN2O*kgtoGg,"ERROR"))</f>
        <v>3.9007752533263682</v>
      </c>
      <c r="T1167" s="94">
        <f>IF('Net zero activities &amp; levers'!$C$14="Off",SUM('Activity data'!AM66:AM81)*FracGASM*MSVolatEF*NtoN2O*kgtoGg,IF('Net zero activities &amp; levers'!$C$14="On",SUM('Net zero Activity data'!AM66:AM81)*FracGASM*MSVolatEF*NtoN2O*kgtoGg,"ERROR"))</f>
        <v>3.9381598022687156</v>
      </c>
      <c r="U1167" s="94">
        <f>IF('Net zero activities &amp; levers'!$C$14="Off",SUM('Activity data'!AN66:AN81)*FracGASM*MSVolatEF*NtoN2O*kgtoGg,IF('Net zero activities &amp; levers'!$C$14="On",SUM('Net zero Activity data'!AN66:AN81)*FracGASM*MSVolatEF*NtoN2O*kgtoGg,"ERROR"))</f>
        <v>3.9471719849417339</v>
      </c>
      <c r="V1167" s="94">
        <f>IF('Net zero activities &amp; levers'!$C$14="Off",SUM('Activity data'!AO66:AO81)*FracGASM*MSVolatEF*NtoN2O*kgtoGg,IF('Net zero activities &amp; levers'!$C$14="On",SUM('Net zero Activity data'!AO66:AO81)*FracGASM*MSVolatEF*NtoN2O*kgtoGg,"ERROR"))</f>
        <v>3.9494870744192068</v>
      </c>
      <c r="W1167" s="94">
        <f>IF('Net zero activities &amp; levers'!$C$14="Off",SUM('Activity data'!AP66:AP81)*FracGASM*MSVolatEF*NtoN2O*kgtoGg,IF('Net zero activities &amp; levers'!$C$14="On",SUM('Net zero Activity data'!AP66:AP81)*FracGASM*MSVolatEF*NtoN2O*kgtoGg,"ERROR"))</f>
        <v>3.9572701137517781</v>
      </c>
      <c r="X1167" s="94">
        <f>IF('Net zero activities &amp; levers'!$C$14="Off",SUM('Activity data'!AQ66:AQ81)*FracGASM*MSVolatEF*NtoN2O*kgtoGg,IF('Net zero activities &amp; levers'!$C$14="On",SUM('Net zero Activity data'!AQ66:AQ81)*FracGASM*MSVolatEF*NtoN2O*kgtoGg,"ERROR"))</f>
        <v>3.9724426478814481</v>
      </c>
      <c r="Y1167" s="94">
        <f>IF('Net zero activities &amp; levers'!$C$14="Off",SUM('Activity data'!AR66:AR81)*FracGASM*MSVolatEF*NtoN2O*kgtoGg,IF('Net zero activities &amp; levers'!$C$14="On",SUM('Net zero Activity data'!AR66:AR81)*FracGASM*MSVolatEF*NtoN2O*kgtoGg,"ERROR"))</f>
        <v>3.9886884904063513</v>
      </c>
      <c r="Z1167" s="94">
        <f>IF('Net zero activities &amp; levers'!$C$14="Off",SUM('Activity data'!AS66:AS81)*FracGASM*MSVolatEF*NtoN2O*kgtoGg,IF('Net zero activities &amp; levers'!$C$14="On",SUM('Net zero Activity data'!AS66:AS81)*FracGASM*MSVolatEF*NtoN2O*kgtoGg,"ERROR"))</f>
        <v>4.0106486783961</v>
      </c>
      <c r="AA1167" s="94">
        <f>IF('Net zero activities &amp; levers'!$C$14="Off",SUM('Activity data'!AT66:AT81)*FracGASM*MSVolatEF*NtoN2O*kgtoGg,IF('Net zero activities &amp; levers'!$C$14="On",SUM('Net zero Activity data'!AT66:AT81)*FracGASM*MSVolatEF*NtoN2O*kgtoGg,"ERROR"))</f>
        <v>4.0360995684120731</v>
      </c>
      <c r="AB1167" s="94">
        <f>IF('Net zero activities &amp; levers'!$C$14="Off",SUM('Activity data'!AU66:AU81)*FracGASM*MSVolatEF*NtoN2O*kgtoGg,IF('Net zero activities &amp; levers'!$C$14="On",SUM('Net zero Activity data'!AU66:AU81)*FracGASM*MSVolatEF*NtoN2O*kgtoGg,"ERROR"))</f>
        <v>4.0637918875568682</v>
      </c>
      <c r="AC1167" s="94">
        <f>IF('Net zero activities &amp; levers'!$C$14="Off",SUM('Activity data'!AV66:AV81)*FracGASM*MSVolatEF*NtoN2O*kgtoGg,IF('Net zero activities &amp; levers'!$C$14="On",SUM('Net zero Activity data'!AV66:AV81)*FracGASM*MSVolatEF*NtoN2O*kgtoGg,"ERROR"))</f>
        <v>4.0904156888736605</v>
      </c>
      <c r="AD1167" s="94">
        <f>IF('Net zero activities &amp; levers'!$C$14="Off",SUM('Activity data'!AW66:AW81)*FracGASM*MSVolatEF*NtoN2O*kgtoGg,IF('Net zero activities &amp; levers'!$C$14="On",SUM('Net zero Activity data'!AW66:AW81)*FracGASM*MSVolatEF*NtoN2O*kgtoGg,"ERROR"))</f>
        <v>4.1088164860689949</v>
      </c>
      <c r="AE1167" s="94">
        <f>IF('Net zero activities &amp; levers'!$C$14="Off",SUM('Activity data'!AX66:AX81)*FracGASM*MSVolatEF*NtoN2O*kgtoGg,IF('Net zero activities &amp; levers'!$C$14="On",SUM('Net zero Activity data'!AX66:AX81)*FracGASM*MSVolatEF*NtoN2O*kgtoGg,"ERROR"))</f>
        <v>4.1294958304356273</v>
      </c>
      <c r="AF1167" s="94">
        <f>IF('Net zero activities &amp; levers'!$C$14="Off",SUM('Activity data'!AY66:AY81)*FracGASM*MSVolatEF*NtoN2O*kgtoGg,IF('Net zero activities &amp; levers'!$C$14="On",SUM('Net zero Activity data'!AY66:AY81)*FracGASM*MSVolatEF*NtoN2O*kgtoGg,"ERROR"))</f>
        <v>4.1522441478603058</v>
      </c>
      <c r="AG1167" s="94">
        <f>IF('Net zero activities &amp; levers'!$C$14="Off",SUM('Activity data'!AZ66:AZ81)*FracGASM*MSVolatEF*NtoN2O*kgtoGg,IF('Net zero activities &amp; levers'!$C$14="On",SUM('Net zero Activity data'!AZ66:AZ81)*FracGASM*MSVolatEF*NtoN2O*kgtoGg,"ERROR"))</f>
        <v>4.1839099279113201</v>
      </c>
      <c r="AH1167" s="94">
        <f>IF('Net zero activities &amp; levers'!$C$14="Off",SUM('Activity data'!BA66:BA81)*FracGASM*MSVolatEF*NtoN2O*kgtoGg,IF('Net zero activities &amp; levers'!$C$14="On",SUM('Net zero Activity data'!BA66:BA81)*FracGASM*MSVolatEF*NtoN2O*kgtoGg,"ERROR"))</f>
        <v>4.2082263302056857</v>
      </c>
      <c r="AI1167" s="94">
        <f>IF('Net zero activities &amp; levers'!$C$14="Off",SUM('Activity data'!BB66:BB81)*FracGASM*MSVolatEF*NtoN2O*kgtoGg,IF('Net zero activities &amp; levers'!$C$14="On",SUM('Net zero Activity data'!BB66:BB81)*FracGASM*MSVolatEF*NtoN2O*kgtoGg,"ERROR"))</f>
        <v>4.2341550920369668</v>
      </c>
      <c r="AJ1167" s="94">
        <f>IF('Net zero activities &amp; levers'!$C$14="Off",SUM('Activity data'!BC66:BC81)*FracGASM*MSVolatEF*NtoN2O*kgtoGg,IF('Net zero activities &amp; levers'!$C$14="On",SUM('Net zero Activity data'!BC66:BC81)*FracGASM*MSVolatEF*NtoN2O*kgtoGg,"ERROR"))</f>
        <v>4.265032888735969</v>
      </c>
      <c r="AK1167" s="94">
        <f>IF('Net zero activities &amp; levers'!$C$14="Off",SUM('Activity data'!BD66:BD81)*FracGASM*MSVolatEF*NtoN2O*kgtoGg,IF('Net zero activities &amp; levers'!$C$14="On",SUM('Net zero Activity data'!BD66:BD81)*FracGASM*MSVolatEF*NtoN2O*kgtoGg,"ERROR"))</f>
        <v>4.2878463334587096</v>
      </c>
      <c r="AL1167" s="94">
        <f>IF('Net zero activities &amp; levers'!$C$14="Off",SUM('Activity data'!BE66:BE81)*FracGASM*MSVolatEF*NtoN2O*kgtoGg,IF('Net zero activities &amp; levers'!$C$14="On",SUM('Net zero Activity data'!BE66:BE81)*FracGASM*MSVolatEF*NtoN2O*kgtoGg,"ERROR"))</f>
        <v>4.3094319342129213</v>
      </c>
      <c r="AM1167" s="94">
        <f>IF('Net zero activities &amp; levers'!$C$14="Off",SUM('Activity data'!BF66:BF81)*FracGASM*MSVolatEF*NtoN2O*kgtoGg,IF('Net zero activities &amp; levers'!$C$14="On",SUM('Net zero Activity data'!BF66:BF81)*FracGASM*MSVolatEF*NtoN2O*kgtoGg,"ERROR"))</f>
        <v>4.3286750599051294</v>
      </c>
      <c r="AN1167" s="94">
        <f>IF('Net zero activities &amp; levers'!$C$14="Off",SUM('Activity data'!BG66:BG81)*FracGASM*MSVolatEF*NtoN2O*kgtoGg,IF('Net zero activities &amp; levers'!$C$14="On",SUM('Net zero Activity data'!BG66:BG81)*FracGASM*MSVolatEF*NtoN2O*kgtoGg,"ERROR"))</f>
        <v>4.3624574931197531</v>
      </c>
      <c r="AO1167" s="94">
        <f>IF('Net zero activities &amp; levers'!$C$14="Off",SUM('Activity data'!BH66:BH81)*FracGASM*MSVolatEF*NtoN2O*kgtoGg,IF('Net zero activities &amp; levers'!$C$14="On",SUM('Net zero Activity data'!BH66:BH81)*FracGASM*MSVolatEF*NtoN2O*kgtoGg,"ERROR"))</f>
        <v>4.3891087114955756</v>
      </c>
      <c r="AP1167" s="94">
        <f>IF('Net zero activities &amp; levers'!$C$14="Off",SUM('Activity data'!BI66:BI81)*FracGASM*MSVolatEF*NtoN2O*kgtoGg,IF('Net zero activities &amp; levers'!$C$14="On",SUM('Net zero Activity data'!BI66:BI81)*FracGASM*MSVolatEF*NtoN2O*kgtoGg,"ERROR"))</f>
        <v>4.4145263623472086</v>
      </c>
      <c r="AQ1167" s="94">
        <f>IF('Net zero activities &amp; levers'!$C$14="Off",SUM('Activity data'!BJ66:BJ81)*FracGASM*MSVolatEF*NtoN2O*kgtoGg,IF('Net zero activities &amp; levers'!$C$14="On",SUM('Net zero Activity data'!BJ66:BJ81)*FracGASM*MSVolatEF*NtoN2O*kgtoGg,"ERROR"))</f>
        <v>4.4400447705793535</v>
      </c>
      <c r="AR1167" s="94">
        <f>IF('Net zero activities &amp; levers'!$C$14="Off",SUM('Activity data'!BK66:BK81)*FracGASM*MSVolatEF*NtoN2O*kgtoGg,IF('Net zero activities &amp; levers'!$C$14="On",SUM('Net zero Activity data'!BK66:BK81)*FracGASM*MSVolatEF*NtoN2O*kgtoGg,"ERROR"))</f>
        <v>4.465949139615133</v>
      </c>
      <c r="AS1167" s="94">
        <f>IF('Net zero activities &amp; levers'!$C$14="Off",SUM('Activity data'!BL66:BL81)*FracGASM*MSVolatEF*NtoN2O*kgtoGg,IF('Net zero activities &amp; levers'!$C$14="On",SUM('Net zero Activity data'!BL66:BL81)*FracGASM*MSVolatEF*NtoN2O*kgtoGg,"ERROR"))</f>
        <v>4.4893866274928254</v>
      </c>
      <c r="AT1167" s="94">
        <f>IF('Net zero activities &amp; levers'!$C$14="Off",SUM('Activity data'!BM66:BM81)*FracGASM*MSVolatEF*NtoN2O*kgtoGg,IF('Net zero activities &amp; levers'!$C$14="On",SUM('Net zero Activity data'!BM66:BM81)*FracGASM*MSVolatEF*NtoN2O*kgtoGg,"ERROR"))</f>
        <v>4.4473452996260381</v>
      </c>
      <c r="AU1167" s="94">
        <f>IF('Net zero activities &amp; levers'!$C$14="Off",SUM('Activity data'!BN66:BN81)*FracGASM*MSVolatEF*NtoN2O*kgtoGg,IF('Net zero activities &amp; levers'!$C$14="On",SUM('Net zero Activity data'!BN66:BN81)*FracGASM*MSVolatEF*NtoN2O*kgtoGg,"ERROR"))</f>
        <v>4.392977758124081</v>
      </c>
      <c r="AV1167" s="94">
        <f>IF('Net zero activities &amp; levers'!$C$14="Off",SUM('Activity data'!BO66:BO81)*FracGASM*MSVolatEF*NtoN2O*kgtoGg,IF('Net zero activities &amp; levers'!$C$14="On",SUM('Net zero Activity data'!BO66:BO81)*FracGASM*MSVolatEF*NtoN2O*kgtoGg,"ERROR"))</f>
        <v>4.3386549349139036</v>
      </c>
      <c r="AW1167" s="94">
        <f>IF('Net zero activities &amp; levers'!$C$14="Off",SUM('Activity data'!BP66:BP81)*FracGASM*MSVolatEF*NtoN2O*kgtoGg,IF('Net zero activities &amp; levers'!$C$14="On",SUM('Net zero Activity data'!BP66:BP81)*FracGASM*MSVolatEF*NtoN2O*kgtoGg,"ERROR"))</f>
        <v>4.2797831146230694</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2.278478399252214E-4</v>
      </c>
      <c r="U1168" s="94">
        <f>IF('Net zero activities &amp; levers'!$C$14="Off",'Activity data'!AN47*FracLEACH*MSLeachEF*NtoN2O*kgtoGg,IF('Net zero activities &amp; levers'!$C$14="On",'Net zero Activity data'!AN47*FracLEACH*MSLeachEF*NtoN2O*kgtoGg,"ERROR"))</f>
        <v>2.2778861038426509E-4</v>
      </c>
      <c r="V1168" s="94">
        <f>IF('Net zero activities &amp; levers'!$C$14="Off",'Activity data'!AO47*FracLEACH*MSLeachEF*NtoN2O*kgtoGg,IF('Net zero activities &amp; levers'!$C$14="On",'Net zero Activity data'!AO47*FracLEACH*MSLeachEF*NtoN2O*kgtoGg,"ERROR"))</f>
        <v>2.27751295652421E-4</v>
      </c>
      <c r="W1168" s="94">
        <f>IF('Net zero activities &amp; levers'!$C$14="Off",'Activity data'!AP47*FracLEACH*MSLeachEF*NtoN2O*kgtoGg,IF('Net zero activities &amp; levers'!$C$14="On",'Net zero Activity data'!AP47*FracLEACH*MSLeachEF*NtoN2O*kgtoGg,"ERROR"))</f>
        <v>2.2771960034008101E-4</v>
      </c>
      <c r="X1168" s="94">
        <f>IF('Net zero activities &amp; levers'!$C$14="Off",'Activity data'!AQ47*FracLEACH*MSLeachEF*NtoN2O*kgtoGg,IF('Net zero activities &amp; levers'!$C$14="On",'Net zero Activity data'!AQ47*FracLEACH*MSLeachEF*NtoN2O*kgtoGg,"ERROR"))</f>
        <v>2.2768421293433067E-4</v>
      </c>
      <c r="Y1168" s="94">
        <f>IF('Net zero activities &amp; levers'!$C$14="Off",'Activity data'!AR47*FracLEACH*MSLeachEF*NtoN2O*kgtoGg,IF('Net zero activities &amp; levers'!$C$14="On",'Net zero Activity data'!AR47*FracLEACH*MSLeachEF*NtoN2O*kgtoGg,"ERROR"))</f>
        <v>2.2764352964256836E-4</v>
      </c>
      <c r="Z1168" s="94">
        <f>IF('Net zero activities &amp; levers'!$C$14="Off",'Activity data'!AS47*FracLEACH*MSLeachEF*NtoN2O*kgtoGg,IF('Net zero activities &amp; levers'!$C$14="On",'Net zero Activity data'!AS47*FracLEACH*MSLeachEF*NtoN2O*kgtoGg,"ERROR"))</f>
        <v>2.276007839081672E-4</v>
      </c>
      <c r="AA1168" s="94">
        <f>IF('Net zero activities &amp; levers'!$C$14="Off",'Activity data'!AT47*FracLEACH*MSLeachEF*NtoN2O*kgtoGg,IF('Net zero activities &amp; levers'!$C$14="On",'Net zero Activity data'!AT47*FracLEACH*MSLeachEF*NtoN2O*kgtoGg,"ERROR"))</f>
        <v>2.27553866721674E-4</v>
      </c>
      <c r="AB1168" s="94">
        <f>IF('Net zero activities &amp; levers'!$C$14="Off",'Activity data'!AU47*FracLEACH*MSLeachEF*NtoN2O*kgtoGg,IF('Net zero activities &amp; levers'!$C$14="On",'Net zero Activity data'!AU47*FracLEACH*MSLeachEF*NtoN2O*kgtoGg,"ERROR"))</f>
        <v>2.2750446429352234E-4</v>
      </c>
      <c r="AC1168" s="94">
        <f>IF('Net zero activities &amp; levers'!$C$14="Off",'Activity data'!AV47*FracLEACH*MSLeachEF*NtoN2O*kgtoGg,IF('Net zero activities &amp; levers'!$C$14="On",'Net zero Activity data'!AV47*FracLEACH*MSLeachEF*NtoN2O*kgtoGg,"ERROR"))</f>
        <v>2.2745352393102234E-4</v>
      </c>
      <c r="AD1168" s="94">
        <f>IF('Net zero activities &amp; levers'!$C$14="Off",'Activity data'!AW47*FracLEACH*MSLeachEF*NtoN2O*kgtoGg,IF('Net zero activities &amp; levers'!$C$14="On",'Net zero Activity data'!AW47*FracLEACH*MSLeachEF*NtoN2O*kgtoGg,"ERROR"))</f>
        <v>2.2740360029572943E-4</v>
      </c>
      <c r="AE1168" s="94">
        <f>IF('Net zero activities &amp; levers'!$C$14="Off",'Activity data'!AX47*FracLEACH*MSLeachEF*NtoN2O*kgtoGg,IF('Net zero activities &amp; levers'!$C$14="On",'Net zero Activity data'!AX47*FracLEACH*MSLeachEF*NtoN2O*kgtoGg,"ERROR"))</f>
        <v>2.2734506984527716E-4</v>
      </c>
      <c r="AF1168" s="94">
        <f>IF('Net zero activities &amp; levers'!$C$14="Off",'Activity data'!AY47*FracLEACH*MSLeachEF*NtoN2O*kgtoGg,IF('Net zero activities &amp; levers'!$C$14="On",'Net zero Activity data'!AY47*FracLEACH*MSLeachEF*NtoN2O*kgtoGg,"ERROR"))</f>
        <v>2.2728428374341916E-4</v>
      </c>
      <c r="AG1168" s="94">
        <f>IF('Net zero activities &amp; levers'!$C$14="Off",'Activity data'!AZ47*FracLEACH*MSLeachEF*NtoN2O*kgtoGg,IF('Net zero activities &amp; levers'!$C$14="On",'Net zero Activity data'!AZ47*FracLEACH*MSLeachEF*NtoN2O*kgtoGg,"ERROR"))</f>
        <v>2.2722135431496774E-4</v>
      </c>
      <c r="AH1168" s="94">
        <f>IF('Net zero activities &amp; levers'!$C$14="Off",'Activity data'!BA47*FracLEACH*MSLeachEF*NtoN2O*kgtoGg,IF('Net zero activities &amp; levers'!$C$14="On",'Net zero Activity data'!BA47*FracLEACH*MSLeachEF*NtoN2O*kgtoGg,"ERROR"))</f>
        <v>2.2715084751666269E-4</v>
      </c>
      <c r="AI1168" s="94">
        <f>IF('Net zero activities &amp; levers'!$C$14="Off",'Activity data'!BB47*FracLEACH*MSLeachEF*NtoN2O*kgtoGg,IF('Net zero activities &amp; levers'!$C$14="On",'Net zero Activity data'!BB47*FracLEACH*MSLeachEF*NtoN2O*kgtoGg,"ERROR"))</f>
        <v>2.2708551066216349E-4</v>
      </c>
      <c r="AJ1168" s="94">
        <f>IF('Net zero activities &amp; levers'!$C$14="Off",'Activity data'!BC47*FracLEACH*MSLeachEF*NtoN2O*kgtoGg,IF('Net zero activities &amp; levers'!$C$14="On",'Net zero Activity data'!BC47*FracLEACH*MSLeachEF*NtoN2O*kgtoGg,"ERROR"))</f>
        <v>2.2701704909492532E-4</v>
      </c>
      <c r="AK1168" s="94">
        <f>IF('Net zero activities &amp; levers'!$C$14="Off",'Activity data'!BD47*FracLEACH*MSLeachEF*NtoN2O*kgtoGg,IF('Net zero activities &amp; levers'!$C$14="On",'Net zero Activity data'!BD47*FracLEACH*MSLeachEF*NtoN2O*kgtoGg,"ERROR"))</f>
        <v>2.2694399994842767E-4</v>
      </c>
      <c r="AL1168" s="94">
        <f>IF('Net zero activities &amp; levers'!$C$14="Off",'Activity data'!BE47*FracLEACH*MSLeachEF*NtoN2O*kgtoGg,IF('Net zero activities &amp; levers'!$C$14="On",'Net zero Activity data'!BE47*FracLEACH*MSLeachEF*NtoN2O*kgtoGg,"ERROR"))</f>
        <v>2.2687659002710534E-4</v>
      </c>
      <c r="AM1168" s="94">
        <f>IF('Net zero activities &amp; levers'!$C$14="Off",'Activity data'!BF47*FracLEACH*MSLeachEF*NtoN2O*kgtoGg,IF('Net zero activities &amp; levers'!$C$14="On",'Net zero Activity data'!BF47*FracLEACH*MSLeachEF*NtoN2O*kgtoGg,"ERROR"))</f>
        <v>2.2680940385979212E-4</v>
      </c>
      <c r="AN1168" s="94">
        <f>IF('Net zero activities &amp; levers'!$C$14="Off",'Activity data'!BG47*FracLEACH*MSLeachEF*NtoN2O*kgtoGg,IF('Net zero activities &amp; levers'!$C$14="On",'Net zero Activity data'!BG47*FracLEACH*MSLeachEF*NtoN2O*kgtoGg,"ERROR"))</f>
        <v>2.2674329416254386E-4</v>
      </c>
      <c r="AO1168" s="94">
        <f>IF('Net zero activities &amp; levers'!$C$14="Off",'Activity data'!BH47*FracLEACH*MSLeachEF*NtoN2O*kgtoGg,IF('Net zero activities &amp; levers'!$C$14="On",'Net zero Activity data'!BH47*FracLEACH*MSLeachEF*NtoN2O*kgtoGg,"ERROR"))</f>
        <v>2.266729526986104E-4</v>
      </c>
      <c r="AP1168" s="94">
        <f>IF('Net zero activities &amp; levers'!$C$14="Off",'Activity data'!BI47*FracLEACH*MSLeachEF*NtoN2O*kgtoGg,IF('Net zero activities &amp; levers'!$C$14="On",'Net zero Activity data'!BI47*FracLEACH*MSLeachEF*NtoN2O*kgtoGg,"ERROR"))</f>
        <v>2.2660787489004914E-4</v>
      </c>
      <c r="AQ1168" s="94">
        <f>IF('Net zero activities &amp; levers'!$C$14="Off",'Activity data'!BJ47*FracLEACH*MSLeachEF*NtoN2O*kgtoGg,IF('Net zero activities &amp; levers'!$C$14="On",'Net zero Activity data'!BJ47*FracLEACH*MSLeachEF*NtoN2O*kgtoGg,"ERROR"))</f>
        <v>2.2654336214008894E-4</v>
      </c>
      <c r="AR1168" s="94">
        <f>IF('Net zero activities &amp; levers'!$C$14="Off",'Activity data'!BK47*FracLEACH*MSLeachEF*NtoN2O*kgtoGg,IF('Net zero activities &amp; levers'!$C$14="On",'Net zero Activity data'!BK47*FracLEACH*MSLeachEF*NtoN2O*kgtoGg,"ERROR"))</f>
        <v>2.2647833960667349E-4</v>
      </c>
      <c r="AS1168" s="94">
        <f>IF('Net zero activities &amp; levers'!$C$14="Off",'Activity data'!BL47*FracLEACH*MSLeachEF*NtoN2O*kgtoGg,IF('Net zero activities &amp; levers'!$C$14="On",'Net zero Activity data'!BL47*FracLEACH*MSLeachEF*NtoN2O*kgtoGg,"ERROR"))</f>
        <v>2.2641256243098162E-4</v>
      </c>
      <c r="AT1168" s="94">
        <f>IF('Net zero activities &amp; levers'!$C$14="Off",'Activity data'!BM47*FracLEACH*MSLeachEF*NtoN2O*kgtoGg,IF('Net zero activities &amp; levers'!$C$14="On",'Net zero Activity data'!BM47*FracLEACH*MSLeachEF*NtoN2O*kgtoGg,"ERROR"))</f>
        <v>2.2634710320149033E-4</v>
      </c>
      <c r="AU1168" s="94">
        <f>IF('Net zero activities &amp; levers'!$C$14="Off",'Activity data'!BN47*FracLEACH*MSLeachEF*NtoN2O*kgtoGg,IF('Net zero activities &amp; levers'!$C$14="On",'Net zero Activity data'!BN47*FracLEACH*MSLeachEF*NtoN2O*kgtoGg,"ERROR"))</f>
        <v>2.2633301659060411E-4</v>
      </c>
      <c r="AV1168" s="94">
        <f>IF('Net zero activities &amp; levers'!$C$14="Off",'Activity data'!BO47*FracLEACH*MSLeachEF*NtoN2O*kgtoGg,IF('Net zero activities &amp; levers'!$C$14="On",'Net zero Activity data'!BO47*FracLEACH*MSLeachEF*NtoN2O*kgtoGg,"ERROR"))</f>
        <v>2.263293608007155E-4</v>
      </c>
      <c r="AW1168" s="94">
        <f>IF('Net zero activities &amp; levers'!$C$14="Off",'Activity data'!BP47*FracLEACH*MSLeachEF*NtoN2O*kgtoGg,IF('Net zero activities &amp; levers'!$C$14="On",'Net zero Activity data'!BP47*FracLEACH*MSLeachEF*NtoN2O*kgtoGg,"ERROR"))</f>
        <v>2.2632645796061241E-4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1.5037957435064618E-6</v>
      </c>
      <c r="U1169" s="94">
        <f>IF('Net zero activities &amp; levers'!$C$14="Off",'Activity data'!AN48*FracLEACH*MSLeachEF*NtoN2O*kgtoGg,IF('Net zero activities &amp; levers'!$C$14="On",'Net zero Activity data'!AN48*FracLEACH*MSLeachEF*NtoN2O*kgtoGg,"ERROR"))</f>
        <v>1.5034048285361503E-6</v>
      </c>
      <c r="V1169" s="94">
        <f>IF('Net zero activities &amp; levers'!$C$14="Off",'Activity data'!AO48*FracLEACH*MSLeachEF*NtoN2O*kgtoGg,IF('Net zero activities &amp; levers'!$C$14="On",'Net zero Activity data'!AO48*FracLEACH*MSLeachEF*NtoN2O*kgtoGg,"ERROR"))</f>
        <v>1.503158551305979E-6</v>
      </c>
      <c r="W1169" s="94">
        <f>IF('Net zero activities &amp; levers'!$C$14="Off",'Activity data'!AP48*FracLEACH*MSLeachEF*NtoN2O*kgtoGg,IF('Net zero activities &amp; levers'!$C$14="On",'Net zero Activity data'!AP48*FracLEACH*MSLeachEF*NtoN2O*kgtoGg,"ERROR"))</f>
        <v>1.5029493622445352E-6</v>
      </c>
      <c r="X1169" s="94">
        <f>IF('Net zero activities &amp; levers'!$C$14="Off",'Activity data'!AQ48*FracLEACH*MSLeachEF*NtoN2O*kgtoGg,IF('Net zero activities &amp; levers'!$C$14="On",'Net zero Activity data'!AQ48*FracLEACH*MSLeachEF*NtoN2O*kgtoGg,"ERROR"))</f>
        <v>1.502715805366583E-6</v>
      </c>
      <c r="Y1169" s="94">
        <f>IF('Net zero activities &amp; levers'!$C$14="Off",'Activity data'!AR48*FracLEACH*MSLeachEF*NtoN2O*kgtoGg,IF('Net zero activities &amp; levers'!$C$14="On",'Net zero Activity data'!AR48*FracLEACH*MSLeachEF*NtoN2O*kgtoGg,"ERROR"))</f>
        <v>1.5024472956409517E-6</v>
      </c>
      <c r="Z1169" s="94">
        <f>IF('Net zero activities &amp; levers'!$C$14="Off",'Activity data'!AS48*FracLEACH*MSLeachEF*NtoN2O*kgtoGg,IF('Net zero activities &amp; levers'!$C$14="On",'Net zero Activity data'!AS48*FracLEACH*MSLeachEF*NtoN2O*kgtoGg,"ERROR"))</f>
        <v>1.502165173793904E-6</v>
      </c>
      <c r="AA1169" s="94">
        <f>IF('Net zero activities &amp; levers'!$C$14="Off",'Activity data'!AT48*FracLEACH*MSLeachEF*NtoN2O*kgtoGg,IF('Net zero activities &amp; levers'!$C$14="On",'Net zero Activity data'!AT48*FracLEACH*MSLeachEF*NtoN2O*kgtoGg,"ERROR"))</f>
        <v>1.5018555203630485E-6</v>
      </c>
      <c r="AB1169" s="94">
        <f>IF('Net zero activities &amp; levers'!$C$14="Off",'Activity data'!AU48*FracLEACH*MSLeachEF*NtoN2O*kgtoGg,IF('Net zero activities &amp; levers'!$C$14="On",'Net zero Activity data'!AU48*FracLEACH*MSLeachEF*NtoN2O*kgtoGg,"ERROR"))</f>
        <v>1.5015294643372477E-6</v>
      </c>
      <c r="AC1169" s="94">
        <f>IF('Net zero activities &amp; levers'!$C$14="Off",'Activity data'!AV48*FracLEACH*MSLeachEF*NtoN2O*kgtoGg,IF('Net zero activities &amp; levers'!$C$14="On",'Net zero Activity data'!AV48*FracLEACH*MSLeachEF*NtoN2O*kgtoGg,"ERROR"))</f>
        <v>1.5011932579447476E-6</v>
      </c>
      <c r="AD1169" s="94">
        <f>IF('Net zero activities &amp; levers'!$C$14="Off",'Activity data'!AW48*FracLEACH*MSLeachEF*NtoN2O*kgtoGg,IF('Net zero activities &amp; levers'!$C$14="On",'Net zero Activity data'!AW48*FracLEACH*MSLeachEF*NtoN2O*kgtoGg,"ERROR"))</f>
        <v>1.5008637619518148E-6</v>
      </c>
      <c r="AE1169" s="94">
        <f>IF('Net zero activities &amp; levers'!$C$14="Off",'Activity data'!AX48*FracLEACH*MSLeachEF*NtoN2O*kgtoGg,IF('Net zero activities &amp; levers'!$C$14="On",'Net zero Activity data'!AX48*FracLEACH*MSLeachEF*NtoN2O*kgtoGg,"ERROR"))</f>
        <v>1.5004774609788298E-6</v>
      </c>
      <c r="AF1169" s="94">
        <f>IF('Net zero activities &amp; levers'!$C$14="Off",'Activity data'!AY48*FracLEACH*MSLeachEF*NtoN2O*kgtoGg,IF('Net zero activities &amp; levers'!$C$14="On",'Net zero Activity data'!AY48*FracLEACH*MSLeachEF*NtoN2O*kgtoGg,"ERROR"))</f>
        <v>1.5000762727065665E-6</v>
      </c>
      <c r="AG1169" s="94">
        <f>IF('Net zero activities &amp; levers'!$C$14="Off",'Activity data'!AZ48*FracLEACH*MSLeachEF*NtoN2O*kgtoGg,IF('Net zero activities &amp; levers'!$C$14="On",'Net zero Activity data'!AZ48*FracLEACH*MSLeachEF*NtoN2O*kgtoGg,"ERROR"))</f>
        <v>1.4996609384787873E-6</v>
      </c>
      <c r="AH1169" s="94">
        <f>IF('Net zero activities &amp; levers'!$C$14="Off",'Activity data'!BA48*FracLEACH*MSLeachEF*NtoN2O*kgtoGg,IF('Net zero activities &amp; levers'!$C$14="On",'Net zero Activity data'!BA48*FracLEACH*MSLeachEF*NtoN2O*kgtoGg,"ERROR"))</f>
        <v>1.499195593609974E-6</v>
      </c>
      <c r="AI1169" s="94">
        <f>IF('Net zero activities &amp; levers'!$C$14="Off",'Activity data'!BB48*FracLEACH*MSLeachEF*NtoN2O*kgtoGg,IF('Net zero activities &amp; levers'!$C$14="On",'Net zero Activity data'!BB48*FracLEACH*MSLeachEF*NtoN2O*kgtoGg,"ERROR"))</f>
        <v>1.4987643703702793E-6</v>
      </c>
      <c r="AJ1169" s="94">
        <f>IF('Net zero activities &amp; levers'!$C$14="Off",'Activity data'!BC48*FracLEACH*MSLeachEF*NtoN2O*kgtoGg,IF('Net zero activities &amp; levers'!$C$14="On",'Net zero Activity data'!BC48*FracLEACH*MSLeachEF*NtoN2O*kgtoGg,"ERROR"))</f>
        <v>1.4983125240265075E-6</v>
      </c>
      <c r="AK1169" s="94">
        <f>IF('Net zero activities &amp; levers'!$C$14="Off",'Activity data'!BD48*FracLEACH*MSLeachEF*NtoN2O*kgtoGg,IF('Net zero activities &amp; levers'!$C$14="On",'Net zero Activity data'!BD48*FracLEACH*MSLeachEF*NtoN2O*kgtoGg,"ERROR"))</f>
        <v>1.497830399659623E-6</v>
      </c>
      <c r="AL1169" s="94">
        <f>IF('Net zero activities &amp; levers'!$C$14="Off",'Activity data'!BE48*FracLEACH*MSLeachEF*NtoN2O*kgtoGg,IF('Net zero activities &amp; levers'!$C$14="On",'Net zero Activity data'!BE48*FracLEACH*MSLeachEF*NtoN2O*kgtoGg,"ERROR"))</f>
        <v>1.4973854941788956E-6</v>
      </c>
      <c r="AM1169" s="94">
        <f>IF('Net zero activities &amp; levers'!$C$14="Off",'Activity data'!BF48*FracLEACH*MSLeachEF*NtoN2O*kgtoGg,IF('Net zero activities &amp; levers'!$C$14="On",'Net zero Activity data'!BF48*FracLEACH*MSLeachEF*NtoN2O*kgtoGg,"ERROR"))</f>
        <v>1.4969420654746282E-6</v>
      </c>
      <c r="AN1169" s="94">
        <f>IF('Net zero activities &amp; levers'!$C$14="Off",'Activity data'!BG48*FracLEACH*MSLeachEF*NtoN2O*kgtoGg,IF('Net zero activities &amp; levers'!$C$14="On",'Net zero Activity data'!BG48*FracLEACH*MSLeachEF*NtoN2O*kgtoGg,"ERROR"))</f>
        <v>1.4965057414727902E-6</v>
      </c>
      <c r="AO1169" s="94">
        <f>IF('Net zero activities &amp; levers'!$C$14="Off",'Activity data'!BH48*FracLEACH*MSLeachEF*NtoN2O*kgtoGg,IF('Net zero activities &amp; levers'!$C$14="On",'Net zero Activity data'!BH48*FracLEACH*MSLeachEF*NtoN2O*kgtoGg,"ERROR"))</f>
        <v>1.4960414878108286E-6</v>
      </c>
      <c r="AP1169" s="94">
        <f>IF('Net zero activities &amp; levers'!$C$14="Off",'Activity data'!BI48*FracLEACH*MSLeachEF*NtoN2O*kgtoGg,IF('Net zero activities &amp; levers'!$C$14="On",'Net zero Activity data'!BI48*FracLEACH*MSLeachEF*NtoN2O*kgtoGg,"ERROR"))</f>
        <v>1.4956119742743247E-6</v>
      </c>
      <c r="AQ1169" s="94">
        <f>IF('Net zero activities &amp; levers'!$C$14="Off",'Activity data'!BJ48*FracLEACH*MSLeachEF*NtoN2O*kgtoGg,IF('Net zero activities &amp; levers'!$C$14="On",'Net zero Activity data'!BJ48*FracLEACH*MSLeachEF*NtoN2O*kgtoGg,"ERROR"))</f>
        <v>1.4951861901245873E-6</v>
      </c>
      <c r="AR1169" s="94">
        <f>IF('Net zero activities &amp; levers'!$C$14="Off",'Activity data'!BK48*FracLEACH*MSLeachEF*NtoN2O*kgtoGg,IF('Net zero activities &amp; levers'!$C$14="On",'Net zero Activity data'!BK48*FracLEACH*MSLeachEF*NtoN2O*kgtoGg,"ERROR"))</f>
        <v>1.4947570414040451E-6</v>
      </c>
      <c r="AS1169" s="94">
        <f>IF('Net zero activities &amp; levers'!$C$14="Off",'Activity data'!BL48*FracLEACH*MSLeachEF*NtoN2O*kgtoGg,IF('Net zero activities &amp; levers'!$C$14="On",'Net zero Activity data'!BL48*FracLEACH*MSLeachEF*NtoN2O*kgtoGg,"ERROR"))</f>
        <v>1.4943229120444793E-6</v>
      </c>
      <c r="AT1169" s="94">
        <f>IF('Net zero activities &amp; levers'!$C$14="Off",'Activity data'!BM48*FracLEACH*MSLeachEF*NtoN2O*kgtoGg,IF('Net zero activities &amp; levers'!$C$14="On",'Net zero Activity data'!BM48*FracLEACH*MSLeachEF*NtoN2O*kgtoGg,"ERROR"))</f>
        <v>1.4938908811298365E-6</v>
      </c>
      <c r="AU1169" s="94">
        <f>IF('Net zero activities &amp; levers'!$C$14="Off",'Activity data'!BN48*FracLEACH*MSLeachEF*NtoN2O*kgtoGg,IF('Net zero activities &amp; levers'!$C$14="On",'Net zero Activity data'!BN48*FracLEACH*MSLeachEF*NtoN2O*kgtoGg,"ERROR"))</f>
        <v>1.4937979094979873E-6</v>
      </c>
      <c r="AV1169" s="94">
        <f>IF('Net zero activities &amp; levers'!$C$14="Off",'Activity data'!BO48*FracLEACH*MSLeachEF*NtoN2O*kgtoGg,IF('Net zero activities &amp; levers'!$C$14="On",'Net zero Activity data'!BO48*FracLEACH*MSLeachEF*NtoN2O*kgtoGg,"ERROR"))</f>
        <v>1.4937737812847226E-6</v>
      </c>
      <c r="AW1169" s="94">
        <f>IF('Net zero activities &amp; levers'!$C$14="Off",'Activity data'!BP48*FracLEACH*MSLeachEF*NtoN2O*kgtoGg,IF('Net zero activities &amp; levers'!$C$14="On",'Net zero Activity data'!BP48*FracLEACH*MSLeachEF*NtoN2O*kgtoGg,"ERROR"))</f>
        <v>1.4937546225400421E-6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0.20732835560623103</v>
      </c>
      <c r="M1170" s="94">
        <f>IF('Net zero activities &amp; levers'!$C$14="Off",SUM('Activity data'!AF50:AF65)*FracLEACH*MSLeachEF*NtoN2O*kgtoGg,IF('Net zero activities &amp; levers'!$C$14="On",SUM('Net zero Activity data'!AF50:AF65)*FracLEACH*MSLeachEF*NtoN2O*kgtoGg,"ERROR"))</f>
        <v>0.20853137086969883</v>
      </c>
      <c r="N1170" s="94">
        <f>IF('Net zero activities &amp; levers'!$C$14="Off",SUM('Activity data'!AG50:AG65)*FracLEACH*MSLeachEF*NtoN2O*kgtoGg,IF('Net zero activities &amp; levers'!$C$14="On",SUM('Net zero Activity data'!AG50:AG65)*FracLEACH*MSLeachEF*NtoN2O*kgtoGg,"ERROR"))</f>
        <v>0.20795637847695569</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0.18115904944216243</v>
      </c>
      <c r="T1170" s="94">
        <f>IF('Net zero activities &amp; levers'!$C$14="Off",SUM('Activity data'!AM50:AM65)*FracLEACH*MSLeachEF*NtoN2O*kgtoGg,IF('Net zero activities &amp; levers'!$C$14="On",SUM('Net zero Activity data'!AM50:AM65)*FracLEACH*MSLeachEF*NtoN2O*kgtoGg,"ERROR"))</f>
        <v>0.18463493468708442</v>
      </c>
      <c r="U1170" s="94">
        <f>IF('Net zero activities &amp; levers'!$C$14="Off",SUM('Activity data'!AN50:AN65)*FracLEACH*MSLeachEF*NtoN2O*kgtoGg,IF('Net zero activities &amp; levers'!$C$14="On",SUM('Net zero Activity data'!AN50:AN65)*FracLEACH*MSLeachEF*NtoN2O*kgtoGg,"ERROR"))</f>
        <v>0.18595936020971404</v>
      </c>
      <c r="V1170" s="94">
        <f>IF('Net zero activities &amp; levers'!$C$14="Off",SUM('Activity data'!AO50:AO65)*FracLEACH*MSLeachEF*NtoN2O*kgtoGg,IF('Net zero activities &amp; levers'!$C$14="On",SUM('Net zero Activity data'!AO50:AO65)*FracLEACH*MSLeachEF*NtoN2O*kgtoGg,"ERROR"))</f>
        <v>0.18675726759416275</v>
      </c>
      <c r="W1170" s="94">
        <f>IF('Net zero activities &amp; levers'!$C$14="Off",SUM('Activity data'!AP50:AP65)*FracLEACH*MSLeachEF*NtoN2O*kgtoGg,IF('Net zero activities &amp; levers'!$C$14="On",SUM('Net zero Activity data'!AP50:AP65)*FracLEACH*MSLeachEF*NtoN2O*kgtoGg,"ERROR"))</f>
        <v>0.18795925462223972</v>
      </c>
      <c r="X1170" s="94">
        <f>IF('Net zero activities &amp; levers'!$C$14="Off",SUM('Activity data'!AQ50:AQ65)*FracLEACH*MSLeachEF*NtoN2O*kgtoGg,IF('Net zero activities &amp; levers'!$C$14="On",SUM('Net zero Activity data'!AQ50:AQ65)*FracLEACH*MSLeachEF*NtoN2O*kgtoGg,"ERROR"))</f>
        <v>0.18972348647186973</v>
      </c>
      <c r="Y1170" s="94">
        <f>IF('Net zero activities &amp; levers'!$C$14="Off",SUM('Activity data'!AR50:AR65)*FracLEACH*MSLeachEF*NtoN2O*kgtoGg,IF('Net zero activities &amp; levers'!$C$14="On",SUM('Net zero Activity data'!AR50:AR65)*FracLEACH*MSLeachEF*NtoN2O*kgtoGg,"ERROR"))</f>
        <v>0.19173456884596662</v>
      </c>
      <c r="Z1170" s="94">
        <f>IF('Net zero activities &amp; levers'!$C$14="Off",SUM('Activity data'!AS50:AS65)*FracLEACH*MSLeachEF*NtoN2O*kgtoGg,IF('Net zero activities &amp; levers'!$C$14="On",SUM('Net zero Activity data'!AS50:AS65)*FracLEACH*MSLeachEF*NtoN2O*kgtoGg,"ERROR"))</f>
        <v>0.19419742183952043</v>
      </c>
      <c r="AA1170" s="94">
        <f>IF('Net zero activities &amp; levers'!$C$14="Off",SUM('Activity data'!AT50:AT65)*FracLEACH*MSLeachEF*NtoN2O*kgtoGg,IF('Net zero activities &amp; levers'!$C$14="On",SUM('Net zero Activity data'!AT50:AT65)*FracLEACH*MSLeachEF*NtoN2O*kgtoGg,"ERROR"))</f>
        <v>0.19694601731274111</v>
      </c>
      <c r="AB1170" s="94">
        <f>IF('Net zero activities &amp; levers'!$C$14="Off",SUM('Activity data'!AU50:AU65)*FracLEACH*MSLeachEF*NtoN2O*kgtoGg,IF('Net zero activities &amp; levers'!$C$14="On",SUM('Net zero Activity data'!AU50:AU65)*FracLEACH*MSLeachEF*NtoN2O*kgtoGg,"ERROR"))</f>
        <v>0.19988757231789897</v>
      </c>
      <c r="AC1170" s="94">
        <f>IF('Net zero activities &amp; levers'!$C$14="Off",SUM('Activity data'!AV50:AV65)*FracLEACH*MSLeachEF*NtoN2O*kgtoGg,IF('Net zero activities &amp; levers'!$C$14="On",SUM('Net zero Activity data'!AV50:AV65)*FracLEACH*MSLeachEF*NtoN2O*kgtoGg,"ERROR"))</f>
        <v>0.20276200036990866</v>
      </c>
      <c r="AD1170" s="94">
        <f>IF('Net zero activities &amp; levers'!$C$14="Off",SUM('Activity data'!AW50:AW65)*FracLEACH*MSLeachEF*NtoN2O*kgtoGg,IF('Net zero activities &amp; levers'!$C$14="On",SUM('Net zero Activity data'!AW50:AW65)*FracLEACH*MSLeachEF*NtoN2O*kgtoGg,"ERROR"))</f>
        <v>0.20586266209300716</v>
      </c>
      <c r="AE1170" s="94">
        <f>IF('Net zero activities &amp; levers'!$C$14="Off",SUM('Activity data'!AX50:AX65)*FracLEACH*MSLeachEF*NtoN2O*kgtoGg,IF('Net zero activities &amp; levers'!$C$14="On",SUM('Net zero Activity data'!AX50:AX65)*FracLEACH*MSLeachEF*NtoN2O*kgtoGg,"ERROR"))</f>
        <v>0.20921767402104655</v>
      </c>
      <c r="AF1170" s="94">
        <f>IF('Net zero activities &amp; levers'!$C$14="Off",SUM('Activity data'!AY50:AY65)*FracLEACH*MSLeachEF*NtoN2O*kgtoGg,IF('Net zero activities &amp; levers'!$C$14="On",SUM('Net zero Activity data'!AY50:AY65)*FracLEACH*MSLeachEF*NtoN2O*kgtoGg,"ERROR"))</f>
        <v>0.21282025848058392</v>
      </c>
      <c r="AG1170" s="94">
        <f>IF('Net zero activities &amp; levers'!$C$14="Off",SUM('Activity data'!AZ50:AZ65)*FracLEACH*MSLeachEF*NtoN2O*kgtoGg,IF('Net zero activities &amp; levers'!$C$14="On",SUM('Net zero Activity data'!AZ50:AZ65)*FracLEACH*MSLeachEF*NtoN2O*kgtoGg,"ERROR"))</f>
        <v>0.21725289476062279</v>
      </c>
      <c r="AH1170" s="94">
        <f>IF('Net zero activities &amp; levers'!$C$14="Off",SUM('Activity data'!BA50:BA65)*FracLEACH*MSLeachEF*NtoN2O*kgtoGg,IF('Net zero activities &amp; levers'!$C$14="On",SUM('Net zero Activity data'!BA50:BA65)*FracLEACH*MSLeachEF*NtoN2O*kgtoGg,"ERROR"))</f>
        <v>0.22117240256739534</v>
      </c>
      <c r="AI1170" s="94">
        <f>IF('Net zero activities &amp; levers'!$C$14="Off",SUM('Activity data'!BB50:BB65)*FracLEACH*MSLeachEF*NtoN2O*kgtoGg,IF('Net zero activities &amp; levers'!$C$14="On",SUM('Net zero Activity data'!BB50:BB65)*FracLEACH*MSLeachEF*NtoN2O*kgtoGg,"ERROR"))</f>
        <v>0.22546577733977871</v>
      </c>
      <c r="AJ1170" s="94">
        <f>IF('Net zero activities &amp; levers'!$C$14="Off",SUM('Activity data'!BC50:BC65)*FracLEACH*MSLeachEF*NtoN2O*kgtoGg,IF('Net zero activities &amp; levers'!$C$14="On",SUM('Net zero Activity data'!BC50:BC65)*FracLEACH*MSLeachEF*NtoN2O*kgtoGg,"ERROR"))</f>
        <v>0.23030004381712108</v>
      </c>
      <c r="AK1170" s="94">
        <f>IF('Net zero activities &amp; levers'!$C$14="Off",SUM('Activity data'!BD50:BD65)*FracLEACH*MSLeachEF*NtoN2O*kgtoGg,IF('Net zero activities &amp; levers'!$C$14="On",SUM('Net zero Activity data'!BD50:BD65)*FracLEACH*MSLeachEF*NtoN2O*kgtoGg,"ERROR"))</f>
        <v>0.23455911967899021</v>
      </c>
      <c r="AL1170" s="94">
        <f>IF('Net zero activities &amp; levers'!$C$14="Off",SUM('Activity data'!BE50:BE65)*FracLEACH*MSLeachEF*NtoN2O*kgtoGg,IF('Net zero activities &amp; levers'!$C$14="On",SUM('Net zero Activity data'!BE50:BE65)*FracLEACH*MSLeachEF*NtoN2O*kgtoGg,"ERROR"))</f>
        <v>0.23883025917880277</v>
      </c>
      <c r="AM1170" s="94">
        <f>IF('Net zero activities &amp; levers'!$C$14="Off",SUM('Activity data'!BF50:BF65)*FracLEACH*MSLeachEF*NtoN2O*kgtoGg,IF('Net zero activities &amp; levers'!$C$14="On",SUM('Net zero Activity data'!BF50:BF65)*FracLEACH*MSLeachEF*NtoN2O*kgtoGg,"ERROR"))</f>
        <v>0.24301684700803614</v>
      </c>
      <c r="AN1170" s="94">
        <f>IF('Net zero activities &amp; levers'!$C$14="Off",SUM('Activity data'!BG50:BG65)*FracLEACH*MSLeachEF*NtoN2O*kgtoGg,IF('Net zero activities &amp; levers'!$C$14="On",SUM('Net zero Activity data'!BG50:BG65)*FracLEACH*MSLeachEF*NtoN2O*kgtoGg,"ERROR"))</f>
        <v>0.24818491221419631</v>
      </c>
      <c r="AO1170" s="94">
        <f>IF('Net zero activities &amp; levers'!$C$14="Off",SUM('Activity data'!BH50:BH65)*FracLEACH*MSLeachEF*NtoN2O*kgtoGg,IF('Net zero activities &amp; levers'!$C$14="On",SUM('Net zero Activity data'!BH50:BH65)*FracLEACH*MSLeachEF*NtoN2O*kgtoGg,"ERROR"))</f>
        <v>0.25281246477721647</v>
      </c>
      <c r="AP1170" s="94">
        <f>IF('Net zero activities &amp; levers'!$C$14="Off",SUM('Activity data'!BI50:BI65)*FracLEACH*MSLeachEF*NtoN2O*kgtoGg,IF('Net zero activities &amp; levers'!$C$14="On",SUM('Net zero Activity data'!BI50:BI65)*FracLEACH*MSLeachEF*NtoN2O*kgtoGg,"ERROR"))</f>
        <v>0.25742999664007876</v>
      </c>
      <c r="AQ1170" s="94">
        <f>IF('Net zero activities &amp; levers'!$C$14="Off",SUM('Activity data'!BJ50:BJ65)*FracLEACH*MSLeachEF*NtoN2O*kgtoGg,IF('Net zero activities &amp; levers'!$C$14="On",SUM('Net zero Activity data'!BJ50:BJ65)*FracLEACH*MSLeachEF*NtoN2O*kgtoGg,"ERROR"))</f>
        <v>0.2621638291587039</v>
      </c>
      <c r="AR1170" s="94">
        <f>IF('Net zero activities &amp; levers'!$C$14="Off",SUM('Activity data'!BK50:BK65)*FracLEACH*MSLeachEF*NtoN2O*kgtoGg,IF('Net zero activities &amp; levers'!$C$14="On",SUM('Net zero Activity data'!BK50:BK65)*FracLEACH*MSLeachEF*NtoN2O*kgtoGg,"ERROR"))</f>
        <v>0.26704662102487886</v>
      </c>
      <c r="AS1170" s="94">
        <f>IF('Net zero activities &amp; levers'!$C$14="Off",SUM('Activity data'!BL50:BL65)*FracLEACH*MSLeachEF*NtoN2O*kgtoGg,IF('Net zero activities &amp; levers'!$C$14="On",SUM('Net zero Activity data'!BL50:BL65)*FracLEACH*MSLeachEF*NtoN2O*kgtoGg,"ERROR"))</f>
        <v>0.27195444245421529</v>
      </c>
      <c r="AT1170" s="94">
        <f>IF('Net zero activities &amp; levers'!$C$14="Off",SUM('Activity data'!BM50:BM65)*FracLEACH*MSLeachEF*NtoN2O*kgtoGg,IF('Net zero activities &amp; levers'!$C$14="On",SUM('Net zero Activity data'!BM50:BM65)*FracLEACH*MSLeachEF*NtoN2O*kgtoGg,"ERROR"))</f>
        <v>0.27065059885561094</v>
      </c>
      <c r="AU1170" s="94">
        <f>IF('Net zero activities &amp; levers'!$C$14="Off",SUM('Activity data'!BN50:BN65)*FracLEACH*MSLeachEF*NtoN2O*kgtoGg,IF('Net zero activities &amp; levers'!$C$14="On",SUM('Net zero Activity data'!BN50:BN65)*FracLEACH*MSLeachEF*NtoN2O*kgtoGg,"ERROR"))</f>
        <v>0.26812180216419201</v>
      </c>
      <c r="AV1170" s="94">
        <f>IF('Net zero activities &amp; levers'!$C$14="Off",SUM('Activity data'!BO50:BO65)*FracLEACH*MSLeachEF*NtoN2O*kgtoGg,IF('Net zero activities &amp; levers'!$C$14="On",SUM('Net zero Activity data'!BO50:BO65)*FracLEACH*MSLeachEF*NtoN2O*kgtoGg,"ERROR"))</f>
        <v>0.26554982727964949</v>
      </c>
      <c r="AW1170" s="94">
        <f>IF('Net zero activities &amp; levers'!$C$14="Off",SUM('Activity data'!BP50:BP65)*FracLEACH*MSLeachEF*NtoN2O*kgtoGg,IF('Net zero activities &amp; levers'!$C$14="On",SUM('Net zero Activity data'!BP50:BP65)*FracLEACH*MSLeachEF*NtoN2O*kgtoGg,"ERROR"))</f>
        <v>0.26247252109047825</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0.10231676931268709</v>
      </c>
      <c r="U1172" s="22">
        <f t="shared" si="381"/>
        <v>0.1027589526180359</v>
      </c>
      <c r="V1172" s="22">
        <f t="shared" si="381"/>
        <v>0.10303752900405234</v>
      </c>
      <c r="W1172" s="22">
        <f t="shared" si="381"/>
        <v>0.10327415312350779</v>
      </c>
      <c r="X1172" s="22">
        <f t="shared" si="381"/>
        <v>0.10353834088842666</v>
      </c>
      <c r="Y1172" s="22">
        <f t="shared" si="381"/>
        <v>0.10384206555239403</v>
      </c>
      <c r="Z1172" s="22">
        <f t="shared" si="381"/>
        <v>0.10416118756181525</v>
      </c>
      <c r="AA1172" s="22">
        <f t="shared" si="381"/>
        <v>0.10451145191075817</v>
      </c>
      <c r="AB1172" s="22">
        <f t="shared" si="381"/>
        <v>0.10488027004812063</v>
      </c>
      <c r="AC1172" s="22">
        <f t="shared" si="381"/>
        <v>0.10526056976853415</v>
      </c>
      <c r="AD1172" s="22">
        <f t="shared" si="381"/>
        <v>0.10563327902328132</v>
      </c>
      <c r="AE1172" s="22">
        <f t="shared" si="381"/>
        <v>0.1060702432074815</v>
      </c>
      <c r="AF1172" s="22">
        <f t="shared" si="381"/>
        <v>0.10652404715404064</v>
      </c>
      <c r="AG1172" s="22">
        <f t="shared" si="381"/>
        <v>0.10699385229227187</v>
      </c>
      <c r="AH1172" s="22">
        <f t="shared" si="381"/>
        <v>0.10752022694621469</v>
      </c>
      <c r="AI1172" s="22">
        <f t="shared" si="381"/>
        <v>0.10800800493363598</v>
      </c>
      <c r="AJ1172" s="22">
        <f t="shared" si="381"/>
        <v>0.10851911073661751</v>
      </c>
      <c r="AK1172" s="22">
        <f t="shared" si="381"/>
        <v>0.10906446551279358</v>
      </c>
      <c r="AL1172" s="22">
        <f t="shared" si="381"/>
        <v>0.10956772016144245</v>
      </c>
      <c r="AM1172" s="22">
        <f t="shared" si="381"/>
        <v>0.11006930435501579</v>
      </c>
      <c r="AN1172" s="22">
        <f t="shared" si="381"/>
        <v>0.11056285206740461</v>
      </c>
      <c r="AO1172" s="22">
        <f t="shared" si="381"/>
        <v>0.11108799240317241</v>
      </c>
      <c r="AP1172" s="22">
        <f t="shared" si="381"/>
        <v>0.11157383646054408</v>
      </c>
      <c r="AQ1172" s="22">
        <f t="shared" si="381"/>
        <v>0.11205546202363216</v>
      </c>
      <c r="AR1172" s="22">
        <f t="shared" si="381"/>
        <v>0.11254089341958043</v>
      </c>
      <c r="AS1172" s="22">
        <f t="shared" si="381"/>
        <v>0.11303195866327982</v>
      </c>
      <c r="AT1172" s="22">
        <f t="shared" si="381"/>
        <v>0.11352065025188082</v>
      </c>
      <c r="AU1172" s="22">
        <f t="shared" si="381"/>
        <v>0.11362581507440464</v>
      </c>
      <c r="AV1172" s="22">
        <f t="shared" si="381"/>
        <v>0.11365310769275874</v>
      </c>
      <c r="AW1172" s="22">
        <f t="shared" si="381"/>
        <v>0.11367477909879964</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0.40481416413578281</v>
      </c>
      <c r="P1185" s="94">
        <f>IF('Net zero activities &amp; levers'!$C$14="Off",Constants!$H63*'Activity data'!AI5*Constants!$H81*EF!$H206*MMVolatEF*NtoN2O*kgtoGg,IF('Net zero activities &amp; levers'!$C$14="On",Constants!$H63*'Net zero Activity data'!AI5*Constants!$H81*EF!$H206*MMVolatEF*NtoN2O*kgtoGg,"ERROR"))</f>
        <v>0.40546521734783819</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0.39627277513185138</v>
      </c>
      <c r="T1185" s="94">
        <f>IF('Net zero activities &amp; levers'!$C$14="Off",Constants!$H63*'Activity data'!AM5*Constants!$H81*EF!$H206*MMVolatEF*NtoN2O*kgtoGg,IF('Net zero activities &amp; levers'!$C$14="On",Constants!$H63*'Net zero Activity data'!AM5*Constants!$H81*EF!$H206*MMVolatEF*NtoN2O*kgtoGg,"ERROR"))</f>
        <v>0.40043964851220676</v>
      </c>
      <c r="U1185" s="94">
        <f>IF('Net zero activities &amp; levers'!$C$14="Off",Constants!$H63*'Activity data'!AN5*Constants!$H81*EF!$H206*MMVolatEF*NtoN2O*kgtoGg,IF('Net zero activities &amp; levers'!$C$14="On",Constants!$H63*'Net zero Activity data'!AN5*Constants!$H81*EF!$H206*MMVolatEF*NtoN2O*kgtoGg,"ERROR"))</f>
        <v>0.40295835551048725</v>
      </c>
      <c r="V1185" s="94">
        <f>IF('Net zero activities &amp; levers'!$C$14="Off",Constants!$H63*'Activity data'!AO5*Constants!$H81*EF!$H206*MMVolatEF*NtoN2O*kgtoGg,IF('Net zero activities &amp; levers'!$C$14="On",Constants!$H63*'Net zero Activity data'!AO5*Constants!$H81*EF!$H206*MMVolatEF*NtoN2O*kgtoGg,"ERROR"))</f>
        <v>0.40511437341783624</v>
      </c>
      <c r="W1185" s="94">
        <f>IF('Net zero activities &amp; levers'!$C$14="Off",Constants!$H63*'Activity data'!AP5*Constants!$H81*EF!$H206*MMVolatEF*NtoN2O*kgtoGg,IF('Net zero activities &amp; levers'!$C$14="On",Constants!$H63*'Net zero Activity data'!AP5*Constants!$H81*EF!$H206*MMVolatEF*NtoN2O*kgtoGg,"ERROR"))</f>
        <v>0.407664050630205</v>
      </c>
      <c r="X1185" s="94">
        <f>IF('Net zero activities &amp; levers'!$C$14="Off",Constants!$H63*'Activity data'!AQ5*Constants!$H81*EF!$H206*MMVolatEF*NtoN2O*kgtoGg,IF('Net zero activities &amp; levers'!$C$14="On",Constants!$H63*'Net zero Activity data'!AQ5*Constants!$H81*EF!$H206*MMVolatEF*NtoN2O*kgtoGg,"ERROR"))</f>
        <v>0.41074515781658399</v>
      </c>
      <c r="Y1185" s="94">
        <f>IF('Net zero activities &amp; levers'!$C$14="Off",Constants!$H63*'Activity data'!AR5*Constants!$H81*EF!$H206*MMVolatEF*NtoN2O*kgtoGg,IF('Net zero activities &amp; levers'!$C$14="On",Constants!$H63*'Net zero Activity data'!AR5*Constants!$H81*EF!$H206*MMVolatEF*NtoN2O*kgtoGg,"ERROR"))</f>
        <v>0.41383169442654738</v>
      </c>
      <c r="Z1185" s="94">
        <f>IF('Net zero activities &amp; levers'!$C$14="Off",Constants!$H63*'Activity data'!AS5*Constants!$H81*EF!$H206*MMVolatEF*NtoN2O*kgtoGg,IF('Net zero activities &amp; levers'!$C$14="On",Constants!$H63*'Net zero Activity data'!AS5*Constants!$H81*EF!$H206*MMVolatEF*NtoN2O*kgtoGg,"ERROR"))</f>
        <v>0.41736766272828868</v>
      </c>
      <c r="AA1185" s="94">
        <f>IF('Net zero activities &amp; levers'!$C$14="Off",Constants!$H63*'Activity data'!AT5*Constants!$H81*EF!$H206*MMVolatEF*NtoN2O*kgtoGg,IF('Net zero activities &amp; levers'!$C$14="On",Constants!$H63*'Net zero Activity data'!AT5*Constants!$H81*EF!$H206*MMVolatEF*NtoN2O*kgtoGg,"ERROR"))</f>
        <v>0.42121843158366618</v>
      </c>
      <c r="AB1185" s="94">
        <f>IF('Net zero activities &amp; levers'!$C$14="Off",Constants!$H63*'Activity data'!AU5*Constants!$H81*EF!$H206*MMVolatEF*NtoN2O*kgtoGg,IF('Net zero activities &amp; levers'!$C$14="On",Constants!$H63*'Net zero Activity data'!AU5*Constants!$H81*EF!$H206*MMVolatEF*NtoN2O*kgtoGg,"ERROR"))</f>
        <v>0.4253081422743053</v>
      </c>
      <c r="AC1185" s="94">
        <f>IF('Net zero activities &amp; levers'!$C$14="Off",Constants!$H63*'Activity data'!AV5*Constants!$H81*EF!$H206*MMVolatEF*NtoN2O*kgtoGg,IF('Net zero activities &amp; levers'!$C$14="On",Constants!$H63*'Net zero Activity data'!AV5*Constants!$H81*EF!$H206*MMVolatEF*NtoN2O*kgtoGg,"ERROR"))</f>
        <v>0.42941341218591422</v>
      </c>
      <c r="AD1185" s="94">
        <f>IF('Net zero activities &amp; levers'!$C$14="Off",Constants!$H63*'Activity data'!AW5*Constants!$H81*EF!$H206*MMVolatEF*NtoN2O*kgtoGg,IF('Net zero activities &amp; levers'!$C$14="On",Constants!$H63*'Net zero Activity data'!AW5*Constants!$H81*EF!$H206*MMVolatEF*NtoN2O*kgtoGg,"ERROR"))</f>
        <v>0.43419062900698419</v>
      </c>
      <c r="AE1185" s="94">
        <f>IF('Net zero activities &amp; levers'!$C$14="Off",Constants!$H63*'Activity data'!AX5*Constants!$H81*EF!$H206*MMVolatEF*NtoN2O*kgtoGg,IF('Net zero activities &amp; levers'!$C$14="On",Constants!$H63*'Net zero Activity data'!AX5*Constants!$H81*EF!$H206*MMVolatEF*NtoN2O*kgtoGg,"ERROR"))</f>
        <v>0.43930244067970314</v>
      </c>
      <c r="AF1185" s="94">
        <f>IF('Net zero activities &amp; levers'!$C$14="Off",Constants!$H63*'Activity data'!AY5*Constants!$H81*EF!$H206*MMVolatEF*NtoN2O*kgtoGg,IF('Net zero activities &amp; levers'!$C$14="On",Constants!$H63*'Net zero Activity data'!AY5*Constants!$H81*EF!$H206*MMVolatEF*NtoN2O*kgtoGg,"ERROR"))</f>
        <v>0.44475043050510532</v>
      </c>
      <c r="AG1185" s="94">
        <f>IF('Net zero activities &amp; levers'!$C$14="Off",Constants!$H63*'Activity data'!AZ5*Constants!$H81*EF!$H206*MMVolatEF*NtoN2O*kgtoGg,IF('Net zero activities &amp; levers'!$C$14="On",Constants!$H63*'Net zero Activity data'!AZ5*Constants!$H81*EF!$H206*MMVolatEF*NtoN2O*kgtoGg,"ERROR"))</f>
        <v>0.45107170740381791</v>
      </c>
      <c r="AH1185" s="94">
        <f>IF('Net zero activities &amp; levers'!$C$14="Off",Constants!$H63*'Activity data'!BA5*Constants!$H81*EF!$H206*MMVolatEF*NtoN2O*kgtoGg,IF('Net zero activities &amp; levers'!$C$14="On",Constants!$H63*'Net zero Activity data'!BA5*Constants!$H81*EF!$H206*MMVolatEF*NtoN2O*kgtoGg,"ERROR"))</f>
        <v>0.45705775386849401</v>
      </c>
      <c r="AI1185" s="94">
        <f>IF('Net zero activities &amp; levers'!$C$14="Off",Constants!$H63*'Activity data'!BB5*Constants!$H81*EF!$H206*MMVolatEF*NtoN2O*kgtoGg,IF('Net zero activities &amp; levers'!$C$14="On",Constants!$H63*'Net zero Activity data'!BB5*Constants!$H81*EF!$H206*MMVolatEF*NtoN2O*kgtoGg,"ERROR"))</f>
        <v>0.46331297012615474</v>
      </c>
      <c r="AJ1185" s="94">
        <f>IF('Net zero activities &amp; levers'!$C$14="Off",Constants!$H63*'Activity data'!BC5*Constants!$H81*EF!$H206*MMVolatEF*NtoN2O*kgtoGg,IF('Net zero activities &amp; levers'!$C$14="On",Constants!$H63*'Net zero Activity data'!BC5*Constants!$H81*EF!$H206*MMVolatEF*NtoN2O*kgtoGg,"ERROR"))</f>
        <v>0.47021023709420351</v>
      </c>
      <c r="AK1185" s="94">
        <f>IF('Net zero activities &amp; levers'!$C$14="Off",Constants!$H63*'Activity data'!BD5*Constants!$H81*EF!$H206*MMVolatEF*NtoN2O*kgtoGg,IF('Net zero activities &amp; levers'!$C$14="On",Constants!$H63*'Net zero Activity data'!BD5*Constants!$H81*EF!$H206*MMVolatEF*NtoN2O*kgtoGg,"ERROR"))</f>
        <v>0.47670612168472376</v>
      </c>
      <c r="AL1185" s="94">
        <f>IF('Net zero activities &amp; levers'!$C$14="Off",Constants!$H63*'Activity data'!BE5*Constants!$H81*EF!$H206*MMVolatEF*NtoN2O*kgtoGg,IF('Net zero activities &amp; levers'!$C$14="On",Constants!$H63*'Net zero Activity data'!BE5*Constants!$H81*EF!$H206*MMVolatEF*NtoN2O*kgtoGg,"ERROR"))</f>
        <v>0.48334789040332482</v>
      </c>
      <c r="AM1185" s="94">
        <f>IF('Net zero activities &amp; levers'!$C$14="Off",Constants!$H63*'Activity data'!BF5*Constants!$H81*EF!$H206*MMVolatEF*NtoN2O*kgtoGg,IF('Net zero activities &amp; levers'!$C$14="On",Constants!$H63*'Net zero Activity data'!BF5*Constants!$H81*EF!$H206*MMVolatEF*NtoN2O*kgtoGg,"ERROR"))</f>
        <v>0.49004289831887871</v>
      </c>
      <c r="AN1185" s="94">
        <f>IF('Net zero activities &amp; levers'!$C$14="Off",Constants!$H63*'Activity data'!BG5*Constants!$H81*EF!$H206*MMVolatEF*NtoN2O*kgtoGg,IF('Net zero activities &amp; levers'!$C$14="On",Constants!$H63*'Net zero Activity data'!BG5*Constants!$H81*EF!$H206*MMVolatEF*NtoN2O*kgtoGg,"ERROR"))</f>
        <v>0.49719608230247453</v>
      </c>
      <c r="AO1185" s="94">
        <f>IF('Net zero activities &amp; levers'!$C$14="Off",Constants!$H63*'Activity data'!BH5*Constants!$H81*EF!$H206*MMVolatEF*NtoN2O*kgtoGg,IF('Net zero activities &amp; levers'!$C$14="On",Constants!$H63*'Net zero Activity data'!BH5*Constants!$H81*EF!$H206*MMVolatEF*NtoN2O*kgtoGg,"ERROR"))</f>
        <v>0.50393596771490046</v>
      </c>
      <c r="AP1185" s="94">
        <f>IF('Net zero activities &amp; levers'!$C$14="Off",Constants!$H63*'Activity data'!BI5*Constants!$H81*EF!$H206*MMVolatEF*NtoN2O*kgtoGg,IF('Net zero activities &amp; levers'!$C$14="On",Constants!$H63*'Net zero Activity data'!BI5*Constants!$H81*EF!$H206*MMVolatEF*NtoN2O*kgtoGg,"ERROR"))</f>
        <v>0.51077860164704825</v>
      </c>
      <c r="AQ1185" s="94">
        <f>IF('Net zero activities &amp; levers'!$C$14="Off",Constants!$H63*'Activity data'!BJ5*Constants!$H81*EF!$H206*MMVolatEF*NtoN2O*kgtoGg,IF('Net zero activities &amp; levers'!$C$14="On",Constants!$H63*'Net zero Activity data'!BJ5*Constants!$H81*EF!$H206*MMVolatEF*NtoN2O*kgtoGg,"ERROR"))</f>
        <v>0.51785146125307857</v>
      </c>
      <c r="AR1185" s="94">
        <f>IF('Net zero activities &amp; levers'!$C$14="Off",Constants!$H63*'Activity data'!BK5*Constants!$H81*EF!$H206*MMVolatEF*NtoN2O*kgtoGg,IF('Net zero activities &amp; levers'!$C$14="On",Constants!$H63*'Net zero Activity data'!BK5*Constants!$H81*EF!$H206*MMVolatEF*NtoN2O*kgtoGg,"ERROR"))</f>
        <v>0.52519134372579646</v>
      </c>
      <c r="AS1185" s="94">
        <f>IF('Net zero activities &amp; levers'!$C$14="Off",Constants!$H63*'Activity data'!BL5*Constants!$H81*EF!$H206*MMVolatEF*NtoN2O*kgtoGg,IF('Net zero activities &amp; levers'!$C$14="On",Constants!$H63*'Net zero Activity data'!BL5*Constants!$H81*EF!$H206*MMVolatEF*NtoN2O*kgtoGg,"ERROR"))</f>
        <v>0.53248400441270771</v>
      </c>
      <c r="AT1185" s="94">
        <f>IF('Net zero activities &amp; levers'!$C$14="Off",Constants!$H63*'Activity data'!BM5*Constants!$H81*EF!$H206*MMVolatEF*NtoN2O*kgtoGg,IF('Net zero activities &amp; levers'!$C$14="On",Constants!$H63*'Net zero Activity data'!BM5*Constants!$H81*EF!$H206*MMVolatEF*NtoN2O*kgtoGg,"ERROR"))</f>
        <v>0.53345650771325159</v>
      </c>
      <c r="AU1185" s="94">
        <f>IF('Net zero activities &amp; levers'!$C$14="Off",Constants!$H63*'Activity data'!BN5*Constants!$H81*EF!$H206*MMVolatEF*NtoN2O*kgtoGg,IF('Net zero activities &amp; levers'!$C$14="On",Constants!$H63*'Net zero Activity data'!BN5*Constants!$H81*EF!$H206*MMVolatEF*NtoN2O*kgtoGg,"ERROR"))</f>
        <v>0.53315154673552123</v>
      </c>
      <c r="AV1185" s="94">
        <f>IF('Net zero activities &amp; levers'!$C$14="Off",Constants!$H63*'Activity data'!BO5*Constants!$H81*EF!$H206*MMVolatEF*NtoN2O*kgtoGg,IF('Net zero activities &amp; levers'!$C$14="On",Constants!$H63*'Net zero Activity data'!BO5*Constants!$H81*EF!$H206*MMVolatEF*NtoN2O*kgtoGg,"ERROR"))</f>
        <v>0.5327813725228554</v>
      </c>
      <c r="AW1185" s="94">
        <f>IF('Net zero activities &amp; levers'!$C$14="Off",Constants!$H63*'Activity data'!BP5*Constants!$H81*EF!$H206*MMVolatEF*NtoN2O*kgtoGg,IF('Net zero activities &amp; levers'!$C$14="On",Constants!$H63*'Net zero Activity data'!BP5*Constants!$H81*EF!$H206*MMVolatEF*NtoN2O*kgtoGg,"ERROR"))</f>
        <v>0.5318521064981786</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3.1937519056453263E-2</v>
      </c>
      <c r="P1186" s="94">
        <f>IF('Net zero activities &amp; levers'!$C$14="Off",Constants!$H64*'Activity data'!AI6*Constants!$H82*EF!$H207*MMVolatEF*NtoN2O*kgtoGg,IF('Net zero activities &amp; levers'!$C$14="On",Constants!$H64*'Net zero Activity data'!AI6*Constants!$H82*EF!$H207*MMVolatEF*NtoN2O*kgtoGg,"ERROR"))</f>
        <v>3.1988883426104654E-2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3.126365238317614E-2</v>
      </c>
      <c r="T1186" s="94">
        <f>IF('Net zero activities &amp; levers'!$C$14="Off",Constants!$H64*'Activity data'!AM6*Constants!$H82*EF!$H207*MMVolatEF*NtoN2O*kgtoGg,IF('Net zero activities &amp; levers'!$C$14="On",Constants!$H64*'Net zero Activity data'!AM6*Constants!$H82*EF!$H207*MMVolatEF*NtoN2O*kgtoGg,"ERROR"))</f>
        <v>3.1592394827934793E-2</v>
      </c>
      <c r="U1186" s="94">
        <f>IF('Net zero activities &amp; levers'!$C$14="Off",Constants!$H64*'Activity data'!AN6*Constants!$H82*EF!$H207*MMVolatEF*NtoN2O*kgtoGg,IF('Net zero activities &amp; levers'!$C$14="On",Constants!$H64*'Net zero Activity data'!AN6*Constants!$H82*EF!$H207*MMVolatEF*NtoN2O*kgtoGg,"ERROR"))</f>
        <v>3.1791106384697981E-2</v>
      </c>
      <c r="V1186" s="94">
        <f>IF('Net zero activities &amp; levers'!$C$14="Off",Constants!$H64*'Activity data'!AO6*Constants!$H82*EF!$H207*MMVolatEF*NtoN2O*kgtoGg,IF('Net zero activities &amp; levers'!$C$14="On",Constants!$H64*'Net zero Activity data'!AO6*Constants!$H82*EF!$H207*MMVolatEF*NtoN2O*kgtoGg,"ERROR"))</f>
        <v>3.1961203849417405E-2</v>
      </c>
      <c r="W1186" s="94">
        <f>IF('Net zero activities &amp; levers'!$C$14="Off",Constants!$H64*'Activity data'!AP6*Constants!$H82*EF!$H207*MMVolatEF*NtoN2O*kgtoGg,IF('Net zero activities &amp; levers'!$C$14="On",Constants!$H64*'Net zero Activity data'!AP6*Constants!$H82*EF!$H207*MMVolatEF*NtoN2O*kgtoGg,"ERROR"))</f>
        <v>3.2162358778696304E-2</v>
      </c>
      <c r="X1186" s="94">
        <f>IF('Net zero activities &amp; levers'!$C$14="Off",Constants!$H64*'Activity data'!AQ6*Constants!$H82*EF!$H207*MMVolatEF*NtoN2O*kgtoGg,IF('Net zero activities &amp; levers'!$C$14="On",Constants!$H64*'Net zero Activity data'!AQ6*Constants!$H82*EF!$H207*MMVolatEF*NtoN2O*kgtoGg,"ERROR"))</f>
        <v>3.2405440489263498E-2</v>
      </c>
      <c r="Y1186" s="94">
        <f>IF('Net zero activities &amp; levers'!$C$14="Off",Constants!$H64*'Activity data'!AR6*Constants!$H82*EF!$H207*MMVolatEF*NtoN2O*kgtoGg,IF('Net zero activities &amp; levers'!$C$14="On",Constants!$H64*'Net zero Activity data'!AR6*Constants!$H82*EF!$H207*MMVolatEF*NtoN2O*kgtoGg,"ERROR"))</f>
        <v>3.2648950550255545E-2</v>
      </c>
      <c r="Z1186" s="94">
        <f>IF('Net zero activities &amp; levers'!$C$14="Off",Constants!$H64*'Activity data'!AS6*Constants!$H82*EF!$H207*MMVolatEF*NtoN2O*kgtoGg,IF('Net zero activities &amp; levers'!$C$14="On",Constants!$H64*'Net zero Activity data'!AS6*Constants!$H82*EF!$H207*MMVolatEF*NtoN2O*kgtoGg,"ERROR"))</f>
        <v>3.2927918197696839E-2</v>
      </c>
      <c r="AA1186" s="94">
        <f>IF('Net zero activities &amp; levers'!$C$14="Off",Constants!$H64*'Activity data'!AT6*Constants!$H82*EF!$H207*MMVolatEF*NtoN2O*kgtoGg,IF('Net zero activities &amp; levers'!$C$14="On",Constants!$H64*'Net zero Activity data'!AT6*Constants!$H82*EF!$H207*MMVolatEF*NtoN2O*kgtoGg,"ERROR"))</f>
        <v>3.3231721805861508E-2</v>
      </c>
      <c r="AB1186" s="94">
        <f>IF('Net zero activities &amp; levers'!$C$14="Off",Constants!$H64*'Activity data'!AU6*Constants!$H82*EF!$H207*MMVolatEF*NtoN2O*kgtoGg,IF('Net zero activities &amp; levers'!$C$14="On",Constants!$H64*'Net zero Activity data'!AU6*Constants!$H82*EF!$H207*MMVolatEF*NtoN2O*kgtoGg,"ERROR"))</f>
        <v>3.3554376556335759E-2</v>
      </c>
      <c r="AC1186" s="94">
        <f>IF('Net zero activities &amp; levers'!$C$14="Off",Constants!$H64*'Activity data'!AV6*Constants!$H82*EF!$H207*MMVolatEF*NtoN2O*kgtoGg,IF('Net zero activities &amp; levers'!$C$14="On",Constants!$H64*'Net zero Activity data'!AV6*Constants!$H82*EF!$H207*MMVolatEF*NtoN2O*kgtoGg,"ERROR"))</f>
        <v>3.3878258840232128E-2</v>
      </c>
      <c r="AD1186" s="94">
        <f>IF('Net zero activities &amp; levers'!$C$14="Off",Constants!$H64*'Activity data'!AW6*Constants!$H82*EF!$H207*MMVolatEF*NtoN2O*kgtoGg,IF('Net zero activities &amp; levers'!$C$14="On",Constants!$H64*'Net zero Activity data'!AW6*Constants!$H82*EF!$H207*MMVolatEF*NtoN2O*kgtoGg,"ERROR"))</f>
        <v>3.4255153886840604E-2</v>
      </c>
      <c r="AE1186" s="94">
        <f>IF('Net zero activities &amp; levers'!$C$14="Off",Constants!$H64*'Activity data'!AX6*Constants!$H82*EF!$H207*MMVolatEF*NtoN2O*kgtoGg,IF('Net zero activities &amp; levers'!$C$14="On",Constants!$H64*'Net zero Activity data'!AX6*Constants!$H82*EF!$H207*MMVolatEF*NtoN2O*kgtoGg,"ERROR"))</f>
        <v>3.4658446550917703E-2</v>
      </c>
      <c r="AF1186" s="94">
        <f>IF('Net zero activities &amp; levers'!$C$14="Off",Constants!$H64*'Activity data'!AY6*Constants!$H82*EF!$H207*MMVolatEF*NtoN2O*kgtoGg,IF('Net zero activities &amp; levers'!$C$14="On",Constants!$H64*'Net zero Activity data'!AY6*Constants!$H82*EF!$H207*MMVolatEF*NtoN2O*kgtoGg,"ERROR"))</f>
        <v>3.5088261745846949E-2</v>
      </c>
      <c r="AG1186" s="94">
        <f>IF('Net zero activities &amp; levers'!$C$14="Off",Constants!$H64*'Activity data'!AZ6*Constants!$H82*EF!$H207*MMVolatEF*NtoN2O*kgtoGg,IF('Net zero activities &amp; levers'!$C$14="On",Constants!$H64*'Net zero Activity data'!AZ6*Constants!$H82*EF!$H207*MMVolatEF*NtoN2O*kgtoGg,"ERROR"))</f>
        <v>3.5586974289279677E-2</v>
      </c>
      <c r="AH1186" s="94">
        <f>IF('Net zero activities &amp; levers'!$C$14="Off",Constants!$H64*'Activity data'!BA6*Constants!$H82*EF!$H207*MMVolatEF*NtoN2O*kgtoGg,IF('Net zero activities &amp; levers'!$C$14="On",Constants!$H64*'Net zero Activity data'!BA6*Constants!$H82*EF!$H207*MMVolatEF*NtoN2O*kgtoGg,"ERROR"))</f>
        <v>3.6059239071433602E-2</v>
      </c>
      <c r="AI1186" s="94">
        <f>IF('Net zero activities &amp; levers'!$C$14="Off",Constants!$H64*'Activity data'!BB6*Constants!$H82*EF!$H207*MMVolatEF*NtoN2O*kgtoGg,IF('Net zero activities &amp; levers'!$C$14="On",Constants!$H64*'Net zero Activity data'!BB6*Constants!$H82*EF!$H207*MMVolatEF*NtoN2O*kgtoGg,"ERROR"))</f>
        <v>3.6552739808636728E-2</v>
      </c>
      <c r="AJ1186" s="94">
        <f>IF('Net zero activities &amp; levers'!$C$14="Off",Constants!$H64*'Activity data'!BC6*Constants!$H82*EF!$H207*MMVolatEF*NtoN2O*kgtoGg,IF('Net zero activities &amp; levers'!$C$14="On",Constants!$H64*'Net zero Activity data'!BC6*Constants!$H82*EF!$H207*MMVolatEF*NtoN2O*kgtoGg,"ERROR"))</f>
        <v>3.7096894669669742E-2</v>
      </c>
      <c r="AK1186" s="94">
        <f>IF('Net zero activities &amp; levers'!$C$14="Off",Constants!$H64*'Activity data'!BD6*Constants!$H82*EF!$H207*MMVolatEF*NtoN2O*kgtoGg,IF('Net zero activities &amp; levers'!$C$14="On",Constants!$H64*'Net zero Activity data'!BD6*Constants!$H82*EF!$H207*MMVolatEF*NtoN2O*kgtoGg,"ERROR"))</f>
        <v>3.7609382759954728E-2</v>
      </c>
      <c r="AL1186" s="94">
        <f>IF('Net zero activities &amp; levers'!$C$14="Off",Constants!$H64*'Activity data'!BE6*Constants!$H82*EF!$H207*MMVolatEF*NtoN2O*kgtoGg,IF('Net zero activities &amp; levers'!$C$14="On",Constants!$H64*'Net zero Activity data'!BE6*Constants!$H82*EF!$H207*MMVolatEF*NtoN2O*kgtoGg,"ERROR"))</f>
        <v>3.8133380272422517E-2</v>
      </c>
      <c r="AM1186" s="94">
        <f>IF('Net zero activities &amp; levers'!$C$14="Off",Constants!$H64*'Activity data'!BF6*Constants!$H82*EF!$H207*MMVolatEF*NtoN2O*kgtoGg,IF('Net zero activities &amp; levers'!$C$14="On",Constants!$H64*'Net zero Activity data'!BF6*Constants!$H82*EF!$H207*MMVolatEF*NtoN2O*kgtoGg,"ERROR"))</f>
        <v>3.8661578052612812E-2</v>
      </c>
      <c r="AN1186" s="94">
        <f>IF('Net zero activities &amp; levers'!$C$14="Off",Constants!$H64*'Activity data'!BG6*Constants!$H82*EF!$H207*MMVolatEF*NtoN2O*kgtoGg,IF('Net zero activities &amp; levers'!$C$14="On",Constants!$H64*'Net zero Activity data'!BG6*Constants!$H82*EF!$H207*MMVolatEF*NtoN2O*kgtoGg,"ERROR"))</f>
        <v>3.9225923300457904E-2</v>
      </c>
      <c r="AO1186" s="94">
        <f>IF('Net zero activities &amp; levers'!$C$14="Off",Constants!$H64*'Activity data'!BH6*Constants!$H82*EF!$H207*MMVolatEF*NtoN2O*kgtoGg,IF('Net zero activities &amp; levers'!$C$14="On",Constants!$H64*'Net zero Activity data'!BH6*Constants!$H82*EF!$H207*MMVolatEF*NtoN2O*kgtoGg,"ERROR"))</f>
        <v>3.9757661658124305E-2</v>
      </c>
      <c r="AP1186" s="94">
        <f>IF('Net zero activities &amp; levers'!$C$14="Off",Constants!$H64*'Activity data'!BI6*Constants!$H82*EF!$H207*MMVolatEF*NtoN2O*kgtoGg,IF('Net zero activities &amp; levers'!$C$14="On",Constants!$H64*'Net zero Activity data'!BI6*Constants!$H82*EF!$H207*MMVolatEF*NtoN2O*kgtoGg,"ERROR"))</f>
        <v>4.029750628552476E-2</v>
      </c>
      <c r="AQ1186" s="94">
        <f>IF('Net zero activities &amp; levers'!$C$14="Off",Constants!$H64*'Activity data'!BJ6*Constants!$H82*EF!$H207*MMVolatEF*NtoN2O*kgtoGg,IF('Net zero activities &amp; levers'!$C$14="On",Constants!$H64*'Net zero Activity data'!BJ6*Constants!$H82*EF!$H207*MMVolatEF*NtoN2O*kgtoGg,"ERROR"))</f>
        <v>4.085551440002206E-2</v>
      </c>
      <c r="AR1186" s="94">
        <f>IF('Net zero activities &amp; levers'!$C$14="Off",Constants!$H64*'Activity data'!BK6*Constants!$H82*EF!$H207*MMVolatEF*NtoN2O*kgtoGg,IF('Net zero activities &amp; levers'!$C$14="On",Constants!$H64*'Net zero Activity data'!BK6*Constants!$H82*EF!$H207*MMVolatEF*NtoN2O*kgtoGg,"ERROR"))</f>
        <v>4.1434589089379831E-2</v>
      </c>
      <c r="AS1186" s="94">
        <f>IF('Net zero activities &amp; levers'!$C$14="Off",Constants!$H64*'Activity data'!BL6*Constants!$H82*EF!$H207*MMVolatEF*NtoN2O*kgtoGg,IF('Net zero activities &amp; levers'!$C$14="On",Constants!$H64*'Net zero Activity data'!BL6*Constants!$H82*EF!$H207*MMVolatEF*NtoN2O*kgtoGg,"ERROR"))</f>
        <v>4.2009938250291E-2</v>
      </c>
      <c r="AT1186" s="94">
        <f>IF('Net zero activities &amp; levers'!$C$14="Off",Constants!$H64*'Activity data'!BM6*Constants!$H82*EF!$H207*MMVolatEF*NtoN2O*kgtoGg,IF('Net zero activities &amp; levers'!$C$14="On",Constants!$H64*'Net zero Activity data'!BM6*Constants!$H82*EF!$H207*MMVolatEF*NtoN2O*kgtoGg,"ERROR"))</f>
        <v>4.2086663190881675E-2</v>
      </c>
      <c r="AU1186" s="94">
        <f>IF('Net zero activities &amp; levers'!$C$14="Off",Constants!$H64*'Activity data'!BN6*Constants!$H82*EF!$H207*MMVolatEF*NtoN2O*kgtoGg,IF('Net zero activities &amp; levers'!$C$14="On",Constants!$H64*'Net zero Activity data'!BN6*Constants!$H82*EF!$H207*MMVolatEF*NtoN2O*kgtoGg,"ERROR"))</f>
        <v>4.2062603516343035E-2</v>
      </c>
      <c r="AV1186" s="94">
        <f>IF('Net zero activities &amp; levers'!$C$14="Off",Constants!$H64*'Activity data'!BO6*Constants!$H82*EF!$H207*MMVolatEF*NtoN2O*kgtoGg,IF('Net zero activities &amp; levers'!$C$14="On",Constants!$H64*'Net zero Activity data'!BO6*Constants!$H82*EF!$H207*MMVolatEF*NtoN2O*kgtoGg,"ERROR"))</f>
        <v>4.2033398891064014E-2</v>
      </c>
      <c r="AW1186" s="94">
        <f>IF('Net zero activities &amp; levers'!$C$14="Off",Constants!$H64*'Activity data'!BP6*Constants!$H82*EF!$H207*MMVolatEF*NtoN2O*kgtoGg,IF('Net zero activities &amp; levers'!$C$14="On",Constants!$H64*'Net zero Activity data'!BP6*Constants!$H82*EF!$H207*MMVolatEF*NtoN2O*kgtoGg,"ERROR"))</f>
        <v>4.1960085123906234E-2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2.960481260901027E-4</v>
      </c>
      <c r="P1187" s="94">
        <f>IF('Net zero activities &amp; levers'!$C$14="Off",Constants!$H65*'Activity data'!AI7*Constants!$H83*EF!$H208*MMVolatEF*NtoN2O*kgtoGg,IF('Net zero activities &amp; levers'!$C$14="On",Constants!$H65*'Net zero Activity data'!AI7*Constants!$H83*EF!$H208*MMVolatEF*NtoN2O*kgtoGg,"ERROR"))</f>
        <v>2.9652425341095731E-4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2.8980164947726278E-4</v>
      </c>
      <c r="T1187" s="94">
        <f>IF('Net zero activities &amp; levers'!$C$14="Off",Constants!$H65*'Activity data'!AM7*Constants!$H83*EF!$H208*MMVolatEF*NtoN2O*kgtoGg,IF('Net zero activities &amp; levers'!$C$14="On",Constants!$H65*'Net zero Activity data'!AM7*Constants!$H83*EF!$H208*MMVolatEF*NtoN2O*kgtoGg,"ERROR"))</f>
        <v>2.9284896146680858E-4</v>
      </c>
      <c r="U1187" s="94">
        <f>IF('Net zero activities &amp; levers'!$C$14="Off",Constants!$H65*'Activity data'!AN7*Constants!$H83*EF!$H208*MMVolatEF*NtoN2O*kgtoGg,IF('Net zero activities &amp; levers'!$C$14="On",Constants!$H65*'Net zero Activity data'!AN7*Constants!$H83*EF!$H208*MMVolatEF*NtoN2O*kgtoGg,"ERROR"))</f>
        <v>2.9469093873211218E-4</v>
      </c>
      <c r="V1187" s="94">
        <f>IF('Net zero activities &amp; levers'!$C$14="Off",Constants!$H65*'Activity data'!AO7*Constants!$H83*EF!$H208*MMVolatEF*NtoN2O*kgtoGg,IF('Net zero activities &amp; levers'!$C$14="On",Constants!$H65*'Net zero Activity data'!AO7*Constants!$H83*EF!$H208*MMVolatEF*NtoN2O*kgtoGg,"ERROR"))</f>
        <v>2.9626767472071085E-4</v>
      </c>
      <c r="W1187" s="94">
        <f>IF('Net zero activities &amp; levers'!$C$14="Off",Constants!$H65*'Activity data'!AP7*Constants!$H83*EF!$H208*MMVolatEF*NtoN2O*kgtoGg,IF('Net zero activities &amp; levers'!$C$14="On",Constants!$H65*'Net zero Activity data'!AP7*Constants!$H83*EF!$H208*MMVolatEF*NtoN2O*kgtoGg,"ERROR"))</f>
        <v>2.9813230107949402E-4</v>
      </c>
      <c r="X1187" s="94">
        <f>IF('Net zero activities &amp; levers'!$C$14="Off",Constants!$H65*'Activity data'!AQ7*Constants!$H83*EF!$H208*MMVolatEF*NtoN2O*kgtoGg,IF('Net zero activities &amp; levers'!$C$14="On",Constants!$H65*'Net zero Activity data'!AQ7*Constants!$H83*EF!$H208*MMVolatEF*NtoN2O*kgtoGg,"ERROR"))</f>
        <v>3.0038557206065548E-4</v>
      </c>
      <c r="Y1187" s="94">
        <f>IF('Net zero activities &amp; levers'!$C$14="Off",Constants!$H65*'Activity data'!AR7*Constants!$H83*EF!$H208*MMVolatEF*NtoN2O*kgtoGg,IF('Net zero activities &amp; levers'!$C$14="On",Constants!$H65*'Net zero Activity data'!AR7*Constants!$H83*EF!$H208*MMVolatEF*NtoN2O*kgtoGg,"ERROR"))</f>
        <v>3.0264281368024882E-4</v>
      </c>
      <c r="Z1187" s="94">
        <f>IF('Net zero activities &amp; levers'!$C$14="Off",Constants!$H65*'Activity data'!AS7*Constants!$H83*EF!$H208*MMVolatEF*NtoN2O*kgtoGg,IF('Net zero activities &amp; levers'!$C$14="On",Constants!$H65*'Net zero Activity data'!AS7*Constants!$H83*EF!$H208*MMVolatEF*NtoN2O*kgtoGg,"ERROR"))</f>
        <v>3.0522873305359699E-4</v>
      </c>
      <c r="AA1187" s="94">
        <f>IF('Net zero activities &amp; levers'!$C$14="Off",Constants!$H65*'Activity data'!AT7*Constants!$H83*EF!$H208*MMVolatEF*NtoN2O*kgtoGg,IF('Net zero activities &amp; levers'!$C$14="On",Constants!$H65*'Net zero Activity data'!AT7*Constants!$H83*EF!$H208*MMVolatEF*NtoN2O*kgtoGg,"ERROR"))</f>
        <v>3.080448719257987E-4</v>
      </c>
      <c r="AB1187" s="94">
        <f>IF('Net zero activities &amp; levers'!$C$14="Off",Constants!$H65*'Activity data'!AU7*Constants!$H83*EF!$H208*MMVolatEF*NtoN2O*kgtoGg,IF('Net zero activities &amp; levers'!$C$14="On",Constants!$H65*'Net zero Activity data'!AU7*Constants!$H83*EF!$H208*MMVolatEF*NtoN2O*kgtoGg,"ERROR"))</f>
        <v>3.1103575340545042E-4</v>
      </c>
      <c r="AC1187" s="94">
        <f>IF('Net zero activities &amp; levers'!$C$14="Off",Constants!$H65*'Activity data'!AV7*Constants!$H83*EF!$H208*MMVolatEF*NtoN2O*kgtoGg,IF('Net zero activities &amp; levers'!$C$14="On",Constants!$H65*'Net zero Activity data'!AV7*Constants!$H83*EF!$H208*MMVolatEF*NtoN2O*kgtoGg,"ERROR"))</f>
        <v>3.1403801363273404E-4</v>
      </c>
      <c r="AD1187" s="94">
        <f>IF('Net zero activities &amp; levers'!$C$14="Off",Constants!$H65*'Activity data'!AW7*Constants!$H83*EF!$H208*MMVolatEF*NtoN2O*kgtoGg,IF('Net zero activities &amp; levers'!$C$14="On",Constants!$H65*'Net zero Activity data'!AW7*Constants!$H83*EF!$H208*MMVolatEF*NtoN2O*kgtoGg,"ERROR"))</f>
        <v>3.1753168113032062E-4</v>
      </c>
      <c r="AE1187" s="94">
        <f>IF('Net zero activities &amp; levers'!$C$14="Off",Constants!$H65*'Activity data'!AX7*Constants!$H83*EF!$H208*MMVolatEF*NtoN2O*kgtoGg,IF('Net zero activities &amp; levers'!$C$14="On",Constants!$H65*'Net zero Activity data'!AX7*Constants!$H83*EF!$H208*MMVolatEF*NtoN2O*kgtoGg,"ERROR"))</f>
        <v>3.2127004406498904E-4</v>
      </c>
      <c r="AF1187" s="94">
        <f>IF('Net zero activities &amp; levers'!$C$14="Off",Constants!$H65*'Activity data'!AY7*Constants!$H83*EF!$H208*MMVolatEF*NtoN2O*kgtoGg,IF('Net zero activities &amp; levers'!$C$14="On",Constants!$H65*'Net zero Activity data'!AY7*Constants!$H83*EF!$H208*MMVolatEF*NtoN2O*kgtoGg,"ERROR"))</f>
        <v>3.2525426033422816E-4</v>
      </c>
      <c r="AG1187" s="94">
        <f>IF('Net zero activities &amp; levers'!$C$14="Off",Constants!$H65*'Activity data'!AZ7*Constants!$H83*EF!$H208*MMVolatEF*NtoN2O*kgtoGg,IF('Net zero activities &amp; levers'!$C$14="On",Constants!$H65*'Net zero Activity data'!AZ7*Constants!$H83*EF!$H208*MMVolatEF*NtoN2O*kgtoGg,"ERROR"))</f>
        <v>3.2987712767968205E-4</v>
      </c>
      <c r="AH1187" s="94">
        <f>IF('Net zero activities &amp; levers'!$C$14="Off",Constants!$H65*'Activity data'!BA7*Constants!$H83*EF!$H208*MMVolatEF*NtoN2O*kgtoGg,IF('Net zero activities &amp; levers'!$C$14="On",Constants!$H65*'Net zero Activity data'!BA7*Constants!$H83*EF!$H208*MMVolatEF*NtoN2O*kgtoGg,"ERROR"))</f>
        <v>3.3425483477483501E-4</v>
      </c>
      <c r="AI1187" s="94">
        <f>IF('Net zero activities &amp; levers'!$C$14="Off",Constants!$H65*'Activity data'!BB7*Constants!$H83*EF!$H208*MMVolatEF*NtoN2O*kgtoGg,IF('Net zero activities &amp; levers'!$C$14="On",Constants!$H65*'Net zero Activity data'!BB7*Constants!$H83*EF!$H208*MMVolatEF*NtoN2O*kgtoGg,"ERROR"))</f>
        <v>3.3882939074503493E-4</v>
      </c>
      <c r="AJ1187" s="94">
        <f>IF('Net zero activities &amp; levers'!$C$14="Off",Constants!$H65*'Activity data'!BC7*Constants!$H83*EF!$H208*MMVolatEF*NtoN2O*kgtoGg,IF('Net zero activities &amp; levers'!$C$14="On",Constants!$H65*'Net zero Activity data'!BC7*Constants!$H83*EF!$H208*MMVolatEF*NtoN2O*kgtoGg,"ERROR"))</f>
        <v>3.4387349033921099E-4</v>
      </c>
      <c r="AK1187" s="94">
        <f>IF('Net zero activities &amp; levers'!$C$14="Off",Constants!$H65*'Activity data'!BD7*Constants!$H83*EF!$H208*MMVolatEF*NtoN2O*kgtoGg,IF('Net zero activities &amp; levers'!$C$14="On",Constants!$H65*'Net zero Activity data'!BD7*Constants!$H83*EF!$H208*MMVolatEF*NtoN2O*kgtoGg,"ERROR"))</f>
        <v>3.4862405153665961E-4</v>
      </c>
      <c r="AL1187" s="94">
        <f>IF('Net zero activities &amp; levers'!$C$14="Off",Constants!$H65*'Activity data'!BE7*Constants!$H83*EF!$H208*MMVolatEF*NtoN2O*kgtoGg,IF('Net zero activities &amp; levers'!$C$14="On",Constants!$H65*'Net zero Activity data'!BE7*Constants!$H83*EF!$H208*MMVolatEF*NtoN2O*kgtoGg,"ERROR"))</f>
        <v>3.534813005098111E-4</v>
      </c>
      <c r="AM1187" s="94">
        <f>IF('Net zero activities &amp; levers'!$C$14="Off",Constants!$H65*'Activity data'!BF7*Constants!$H83*EF!$H208*MMVolatEF*NtoN2O*kgtoGg,IF('Net zero activities &amp; levers'!$C$14="On",Constants!$H65*'Net zero Activity data'!BF7*Constants!$H83*EF!$H208*MMVolatEF*NtoN2O*kgtoGg,"ERROR"))</f>
        <v>3.5837748429772161E-4</v>
      </c>
      <c r="AN1187" s="94">
        <f>IF('Net zero activities &amp; levers'!$C$14="Off",Constants!$H65*'Activity data'!BG7*Constants!$H83*EF!$H208*MMVolatEF*NtoN2O*kgtoGg,IF('Net zero activities &amp; levers'!$C$14="On",Constants!$H65*'Net zero Activity data'!BG7*Constants!$H83*EF!$H208*MMVolatEF*NtoN2O*kgtoGg,"ERROR"))</f>
        <v>3.6360874076435786E-4</v>
      </c>
      <c r="AO1187" s="94">
        <f>IF('Net zero activities &amp; levers'!$C$14="Off",Constants!$H65*'Activity data'!BH7*Constants!$H83*EF!$H208*MMVolatEF*NtoN2O*kgtoGg,IF('Net zero activities &amp; levers'!$C$14="On",Constants!$H65*'Net zero Activity data'!BH7*Constants!$H83*EF!$H208*MMVolatEF*NtoN2O*kgtoGg,"ERROR"))</f>
        <v>3.685377443002653E-4</v>
      </c>
      <c r="AP1187" s="94">
        <f>IF('Net zero activities &amp; levers'!$C$14="Off",Constants!$H65*'Activity data'!BI7*Constants!$H83*EF!$H208*MMVolatEF*NtoN2O*kgtoGg,IF('Net zero activities &amp; levers'!$C$14="On",Constants!$H65*'Net zero Activity data'!BI7*Constants!$H83*EF!$H208*MMVolatEF*NtoN2O*kgtoGg,"ERROR"))</f>
        <v>3.7354188973934006E-4</v>
      </c>
      <c r="AQ1187" s="94">
        <f>IF('Net zero activities &amp; levers'!$C$14="Off",Constants!$H65*'Activity data'!BJ7*Constants!$H83*EF!$H208*MMVolatEF*NtoN2O*kgtoGg,IF('Net zero activities &amp; levers'!$C$14="On",Constants!$H65*'Net zero Activity data'!BJ7*Constants!$H83*EF!$H208*MMVolatEF*NtoN2O*kgtoGg,"ERROR"))</f>
        <v>3.7871440349496383E-4</v>
      </c>
      <c r="AR1187" s="94">
        <f>IF('Net zero activities &amp; levers'!$C$14="Off",Constants!$H65*'Activity data'!BK7*Constants!$H83*EF!$H208*MMVolatEF*NtoN2O*kgtoGg,IF('Net zero activities &amp; levers'!$C$14="On",Constants!$H65*'Net zero Activity data'!BK7*Constants!$H83*EF!$H208*MMVolatEF*NtoN2O*kgtoGg,"ERROR"))</f>
        <v>3.8408219603850937E-4</v>
      </c>
      <c r="AS1187" s="94">
        <f>IF('Net zero activities &amp; levers'!$C$14="Off",Constants!$H65*'Activity data'!BL7*Constants!$H83*EF!$H208*MMVolatEF*NtoN2O*kgtoGg,IF('Net zero activities &amp; levers'!$C$14="On",Constants!$H65*'Net zero Activity data'!BL7*Constants!$H83*EF!$H208*MMVolatEF*NtoN2O*kgtoGg,"ERROR"))</f>
        <v>3.8941545441196606E-4</v>
      </c>
      <c r="AT1187" s="94">
        <f>IF('Net zero activities &amp; levers'!$C$14="Off",Constants!$H65*'Activity data'!BM7*Constants!$H83*EF!$H208*MMVolatEF*NtoN2O*kgtoGg,IF('Net zero activities &amp; levers'!$C$14="On",Constants!$H65*'Net zero Activity data'!BM7*Constants!$H83*EF!$H208*MMVolatEF*NtoN2O*kgtoGg,"ERROR"))</f>
        <v>3.901266641601652E-4</v>
      </c>
      <c r="AU1187" s="94">
        <f>IF('Net zero activities &amp; levers'!$C$14="Off",Constants!$H65*'Activity data'!BN7*Constants!$H83*EF!$H208*MMVolatEF*NtoN2O*kgtoGg,IF('Net zero activities &amp; levers'!$C$14="On",Constants!$H65*'Net zero Activity data'!BN7*Constants!$H83*EF!$H208*MMVolatEF*NtoN2O*kgtoGg,"ERROR"))</f>
        <v>3.8990364052614681E-4</v>
      </c>
      <c r="AV1187" s="94">
        <f>IF('Net zero activities &amp; levers'!$C$14="Off",Constants!$H65*'Activity data'!BO7*Constants!$H83*EF!$H208*MMVolatEF*NtoN2O*kgtoGg,IF('Net zero activities &amp; levers'!$C$14="On",Constants!$H65*'Net zero Activity data'!BO7*Constants!$H83*EF!$H208*MMVolatEF*NtoN2O*kgtoGg,"ERROR"))</f>
        <v>3.8963292524072551E-4</v>
      </c>
      <c r="AW1187" s="94">
        <f>IF('Net zero activities &amp; levers'!$C$14="Off",Constants!$H65*'Activity data'!BP7*Constants!$H83*EF!$H208*MMVolatEF*NtoN2O*kgtoGg,IF('Net zero activities &amp; levers'!$C$14="On",Constants!$H65*'Net zero Activity data'!BP7*Constants!$H83*EF!$H208*MMVolatEF*NtoN2O*kgtoGg,"ERROR"))</f>
        <v>3.889533357164015E-4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3.2323215352203878E-3</v>
      </c>
      <c r="L1188" s="94">
        <f>IF('Net zero activities &amp; levers'!$C$14="Off",Constants!$H66*'Activity data'!AE8*Constants!$H84*EF!$H209*MMVolatEF*NtoN2O*kgtoGg,IF('Net zero activities &amp; levers'!$C$14="On",Constants!$H66*'Net zero Activity data'!AE8*Constants!$H84*EF!$H209*MMVolatEF*NtoN2O*kgtoGg,"ERROR"))</f>
        <v>3.2042886428129452E-3</v>
      </c>
      <c r="M1188" s="94">
        <f>IF('Net zero activities &amp; levers'!$C$14="Off",Constants!$H66*'Activity data'!AF8*Constants!$H84*EF!$H209*MMVolatEF*NtoN2O*kgtoGg,IF('Net zero activities &amp; levers'!$C$14="On",Constants!$H66*'Net zero Activity data'!AF8*Constants!$H84*EF!$H209*MMVolatEF*NtoN2O*kgtoGg,"ERROR"))</f>
        <v>3.1936173693006093E-3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2.9461872714039491E-3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2.539348537637483E-3</v>
      </c>
      <c r="T1188" s="94">
        <f>IF('Net zero activities &amp; levers'!$C$14="Off",Constants!$H66*'Activity data'!AM8*Constants!$H84*EF!$H209*MMVolatEF*NtoN2O*kgtoGg,IF('Net zero activities &amp; levers'!$C$14="On",Constants!$H66*'Net zero Activity data'!AM8*Constants!$H84*EF!$H209*MMVolatEF*NtoN2O*kgtoGg,"ERROR"))</f>
        <v>2.5805955777747549E-3</v>
      </c>
      <c r="U1188" s="94">
        <f>IF('Net zero activities &amp; levers'!$C$14="Off",Constants!$H66*'Activity data'!AN8*Constants!$H84*EF!$H209*MMVolatEF*NtoN2O*kgtoGg,IF('Net zero activities &amp; levers'!$C$14="On",Constants!$H66*'Net zero Activity data'!AN8*Constants!$H84*EF!$H209*MMVolatEF*NtoN2O*kgtoGg,"ERROR"))</f>
        <v>2.5861067985253699E-3</v>
      </c>
      <c r="V1188" s="94">
        <f>IF('Net zero activities &amp; levers'!$C$14="Off",Constants!$H66*'Activity data'!AO8*Constants!$H84*EF!$H209*MMVolatEF*NtoN2O*kgtoGg,IF('Net zero activities &amp; levers'!$C$14="On",Constants!$H66*'Net zero Activity data'!AO8*Constants!$H84*EF!$H209*MMVolatEF*NtoN2O*kgtoGg,"ERROR"))</f>
        <v>2.5827778940828404E-3</v>
      </c>
      <c r="W1188" s="94">
        <f>IF('Net zero activities &amp; levers'!$C$14="Off",Constants!$H66*'Activity data'!AP8*Constants!$H84*EF!$H209*MMVolatEF*NtoN2O*kgtoGg,IF('Net zero activities &amp; levers'!$C$14="On",Constants!$H66*'Net zero Activity data'!AP8*Constants!$H84*EF!$H209*MMVolatEF*NtoN2O*kgtoGg,"ERROR"))</f>
        <v>2.5856860799565338E-3</v>
      </c>
      <c r="X1188" s="94">
        <f>IF('Net zero activities &amp; levers'!$C$14="Off",Constants!$H66*'Activity data'!AQ8*Constants!$H84*EF!$H209*MMVolatEF*NtoN2O*kgtoGg,IF('Net zero activities &amp; levers'!$C$14="On",Constants!$H66*'Net zero Activity data'!AQ8*Constants!$H84*EF!$H209*MMVolatEF*NtoN2O*kgtoGg,"ERROR"))</f>
        <v>2.5972194483675267E-3</v>
      </c>
      <c r="Y1188" s="94">
        <f>IF('Net zero activities &amp; levers'!$C$14="Off",Constants!$H66*'Activity data'!AR8*Constants!$H84*EF!$H209*MMVolatEF*NtoN2O*kgtoGg,IF('Net zero activities &amp; levers'!$C$14="On",Constants!$H66*'Net zero Activity data'!AR8*Constants!$H84*EF!$H209*MMVolatEF*NtoN2O*kgtoGg,"ERROR"))</f>
        <v>2.6123212036299704E-3</v>
      </c>
      <c r="Z1188" s="94">
        <f>IF('Net zero activities &amp; levers'!$C$14="Off",Constants!$H66*'Activity data'!AS8*Constants!$H84*EF!$H209*MMVolatEF*NtoN2O*kgtoGg,IF('Net zero activities &amp; levers'!$C$14="On",Constants!$H66*'Net zero Activity data'!AS8*Constants!$H84*EF!$H209*MMVolatEF*NtoN2O*kgtoGg,"ERROR"))</f>
        <v>2.6340262098398515E-3</v>
      </c>
      <c r="AA1188" s="94">
        <f>IF('Net zero activities &amp; levers'!$C$14="Off",Constants!$H66*'Activity data'!AT8*Constants!$H84*EF!$H209*MMVolatEF*NtoN2O*kgtoGg,IF('Net zero activities &amp; levers'!$C$14="On",Constants!$H66*'Net zero Activity data'!AT8*Constants!$H84*EF!$H209*MMVolatEF*NtoN2O*kgtoGg,"ERROR"))</f>
        <v>2.6596006004445125E-3</v>
      </c>
      <c r="AB1188" s="94">
        <f>IF('Net zero activities &amp; levers'!$C$14="Off",Constants!$H66*'Activity data'!AU8*Constants!$H84*EF!$H209*MMVolatEF*NtoN2O*kgtoGg,IF('Net zero activities &amp; levers'!$C$14="On",Constants!$H66*'Net zero Activity data'!AU8*Constants!$H84*EF!$H209*MMVolatEF*NtoN2O*kgtoGg,"ERROR"))</f>
        <v>2.6875153195385854E-3</v>
      </c>
      <c r="AC1188" s="94">
        <f>IF('Net zero activities &amp; levers'!$C$14="Off",Constants!$H66*'Activity data'!AV8*Constants!$H84*EF!$H209*MMVolatEF*NtoN2O*kgtoGg,IF('Net zero activities &amp; levers'!$C$14="On",Constants!$H66*'Net zero Activity data'!AV8*Constants!$H84*EF!$H209*MMVolatEF*NtoN2O*kgtoGg,"ERROR"))</f>
        <v>2.7137063040369876E-3</v>
      </c>
      <c r="AD1188" s="94">
        <f>IF('Net zero activities &amp; levers'!$C$14="Off",Constants!$H66*'Activity data'!AW8*Constants!$H84*EF!$H209*MMVolatEF*NtoN2O*kgtoGg,IF('Net zero activities &amp; levers'!$C$14="On",Constants!$H66*'Net zero Activity data'!AW8*Constants!$H84*EF!$H209*MMVolatEF*NtoN2O*kgtoGg,"ERROR"))</f>
        <v>2.7304608329991593E-3</v>
      </c>
      <c r="AE1188" s="94">
        <f>IF('Net zero activities &amp; levers'!$C$14="Off",Constants!$H66*'Activity data'!AX8*Constants!$H84*EF!$H209*MMVolatEF*NtoN2O*kgtoGg,IF('Net zero activities &amp; levers'!$C$14="On",Constants!$H66*'Net zero Activity data'!AX8*Constants!$H84*EF!$H209*MMVolatEF*NtoN2O*kgtoGg,"ERROR"))</f>
        <v>2.7495807346571231E-3</v>
      </c>
      <c r="AF1188" s="94">
        <f>IF('Net zero activities &amp; levers'!$C$14="Off",Constants!$H66*'Activity data'!AY8*Constants!$H84*EF!$H209*MMVolatEF*NtoN2O*kgtoGg,IF('Net zero activities &amp; levers'!$C$14="On",Constants!$H66*'Net zero Activity data'!AY8*Constants!$H84*EF!$H209*MMVolatEF*NtoN2O*kgtoGg,"ERROR"))</f>
        <v>2.7708071896268998E-3</v>
      </c>
      <c r="AG1188" s="94">
        <f>IF('Net zero activities &amp; levers'!$C$14="Off",Constants!$H66*'Activity data'!AZ8*Constants!$H84*EF!$H209*MMVolatEF*NtoN2O*kgtoGg,IF('Net zero activities &amp; levers'!$C$14="On",Constants!$H66*'Net zero Activity data'!AZ8*Constants!$H84*EF!$H209*MMVolatEF*NtoN2O*kgtoGg,"ERROR"))</f>
        <v>2.8025310586585915E-3</v>
      </c>
      <c r="AH1188" s="94">
        <f>IF('Net zero activities &amp; levers'!$C$14="Off",Constants!$H66*'Activity data'!BA8*Constants!$H84*EF!$H209*MMVolatEF*NtoN2O*kgtoGg,IF('Net zero activities &amp; levers'!$C$14="On",Constants!$H66*'Net zero Activity data'!BA8*Constants!$H84*EF!$H209*MMVolatEF*NtoN2O*kgtoGg,"ERROR"))</f>
        <v>2.8248038324609421E-3</v>
      </c>
      <c r="AI1188" s="94">
        <f>IF('Net zero activities &amp; levers'!$C$14="Off",Constants!$H66*'Activity data'!BB8*Constants!$H84*EF!$H209*MMVolatEF*NtoN2O*kgtoGg,IF('Net zero activities &amp; levers'!$C$14="On",Constants!$H66*'Net zero Activity data'!BB8*Constants!$H84*EF!$H209*MMVolatEF*NtoN2O*kgtoGg,"ERROR"))</f>
        <v>2.8506596033764002E-3</v>
      </c>
      <c r="AJ1188" s="94">
        <f>IF('Net zero activities &amp; levers'!$C$14="Off",Constants!$H66*'Activity data'!BC8*Constants!$H84*EF!$H209*MMVolatEF*NtoN2O*kgtoGg,IF('Net zero activities &amp; levers'!$C$14="On",Constants!$H66*'Net zero Activity data'!BC8*Constants!$H84*EF!$H209*MMVolatEF*NtoN2O*kgtoGg,"ERROR"))</f>
        <v>2.8821306944705432E-3</v>
      </c>
      <c r="AK1188" s="94">
        <f>IF('Net zero activities &amp; levers'!$C$14="Off",Constants!$H66*'Activity data'!BD8*Constants!$H84*EF!$H209*MMVolatEF*NtoN2O*kgtoGg,IF('Net zero activities &amp; levers'!$C$14="On",Constants!$H66*'Net zero Activity data'!BD8*Constants!$H84*EF!$H209*MMVolatEF*NtoN2O*kgtoGg,"ERROR"))</f>
        <v>2.9033235457302741E-3</v>
      </c>
      <c r="AL1188" s="94">
        <f>IF('Net zero activities &amp; levers'!$C$14="Off",Constants!$H66*'Activity data'!BE8*Constants!$H84*EF!$H209*MMVolatEF*NtoN2O*kgtoGg,IF('Net zero activities &amp; levers'!$C$14="On",Constants!$H66*'Net zero Activity data'!BE8*Constants!$H84*EF!$H209*MMVolatEF*NtoN2O*kgtoGg,"ERROR"))</f>
        <v>2.9226014820923265E-3</v>
      </c>
      <c r="AM1188" s="94">
        <f>IF('Net zero activities &amp; levers'!$C$14="Off",Constants!$H66*'Activity data'!BF8*Constants!$H84*EF!$H209*MMVolatEF*NtoN2O*kgtoGg,IF('Net zero activities &amp; levers'!$C$14="On",Constants!$H66*'Net zero Activity data'!BF8*Constants!$H84*EF!$H209*MMVolatEF*NtoN2O*kgtoGg,"ERROR"))</f>
        <v>2.9386128335575795E-3</v>
      </c>
      <c r="AN1188" s="94">
        <f>IF('Net zero activities &amp; levers'!$C$14="Off",Constants!$H66*'Activity data'!BG8*Constants!$H84*EF!$H209*MMVolatEF*NtoN2O*kgtoGg,IF('Net zero activities &amp; levers'!$C$14="On",Constants!$H66*'Net zero Activity data'!BG8*Constants!$H84*EF!$H209*MMVolatEF*NtoN2O*kgtoGg,"ERROR"))</f>
        <v>2.9746582598152468E-3</v>
      </c>
      <c r="AO1188" s="94">
        <f>IF('Net zero activities &amp; levers'!$C$14="Off",Constants!$H66*'Activity data'!BH8*Constants!$H84*EF!$H209*MMVolatEF*NtoN2O*kgtoGg,IF('Net zero activities &amp; levers'!$C$14="On",Constants!$H66*'Net zero Activity data'!BH8*Constants!$H84*EF!$H209*MMVolatEF*NtoN2O*kgtoGg,"ERROR"))</f>
        <v>3.0016778764385939E-3</v>
      </c>
      <c r="AP1188" s="94">
        <f>IF('Net zero activities &amp; levers'!$C$14="Off",Constants!$H66*'Activity data'!BI8*Constants!$H84*EF!$H209*MMVolatEF*NtoN2O*kgtoGg,IF('Net zero activities &amp; levers'!$C$14="On",Constants!$H66*'Net zero Activity data'!BI8*Constants!$H84*EF!$H209*MMVolatEF*NtoN2O*kgtoGg,"ERROR"))</f>
        <v>3.0268486636007598E-3</v>
      </c>
      <c r="AQ1188" s="94">
        <f>IF('Net zero activities &amp; levers'!$C$14="Off",Constants!$H66*'Activity data'!BJ8*Constants!$H84*EF!$H209*MMVolatEF*NtoN2O*kgtoGg,IF('Net zero activities &amp; levers'!$C$14="On",Constants!$H66*'Net zero Activity data'!BJ8*Constants!$H84*EF!$H209*MMVolatEF*NtoN2O*kgtoGg,"ERROR"))</f>
        <v>3.05178994932355E-3</v>
      </c>
      <c r="AR1188" s="94">
        <f>IF('Net zero activities &amp; levers'!$C$14="Off",Constants!$H66*'Activity data'!BK8*Constants!$H84*EF!$H209*MMVolatEF*NtoN2O*kgtoGg,IF('Net zero activities &amp; levers'!$C$14="On",Constants!$H66*'Net zero Activity data'!BK8*Constants!$H84*EF!$H209*MMVolatEF*NtoN2O*kgtoGg,"ERROR"))</f>
        <v>3.0768441942255506E-3</v>
      </c>
      <c r="AS1188" s="94">
        <f>IF('Net zero activities &amp; levers'!$C$14="Off",Constants!$H66*'Activity data'!BL8*Constants!$H84*EF!$H209*MMVolatEF*NtoN2O*kgtoGg,IF('Net zero activities &amp; levers'!$C$14="On",Constants!$H66*'Net zero Activity data'!BL8*Constants!$H84*EF!$H209*MMVolatEF*NtoN2O*kgtoGg,"ERROR"))</f>
        <v>3.1004407670474064E-3</v>
      </c>
      <c r="AT1188" s="94">
        <f>IF('Net zero activities &amp; levers'!$C$14="Off",Constants!$H66*'Activity data'!BM8*Constants!$H84*EF!$H209*MMVolatEF*NtoN2O*kgtoGg,IF('Net zero activities &amp; levers'!$C$14="On",Constants!$H66*'Net zero Activity data'!BM8*Constants!$H84*EF!$H209*MMVolatEF*NtoN2O*kgtoGg,"ERROR"))</f>
        <v>3.0447855875505637E-3</v>
      </c>
      <c r="AU1188" s="94">
        <f>IF('Net zero activities &amp; levers'!$C$14="Off",Constants!$H66*'Activity data'!BN8*Constants!$H84*EF!$H209*MMVolatEF*NtoN2O*kgtoGg,IF('Net zero activities &amp; levers'!$C$14="On",Constants!$H66*'Net zero Activity data'!BN8*Constants!$H84*EF!$H209*MMVolatEF*NtoN2O*kgtoGg,"ERROR"))</f>
        <v>2.9741756721714751E-3</v>
      </c>
      <c r="AV1188" s="94">
        <f>IF('Net zero activities &amp; levers'!$C$14="Off",Constants!$H66*'Activity data'!BO8*Constants!$H84*EF!$H209*MMVolatEF*NtoN2O*kgtoGg,IF('Net zero activities &amp; levers'!$C$14="On",Constants!$H66*'Net zero Activity data'!BO8*Constants!$H84*EF!$H209*MMVolatEF*NtoN2O*kgtoGg,"ERROR"))</f>
        <v>2.9035461650917427E-3</v>
      </c>
      <c r="AW1188" s="94">
        <f>IF('Net zero activities &amp; levers'!$C$14="Off",Constants!$H66*'Activity data'!BP8*Constants!$H84*EF!$H209*MMVolatEF*NtoN2O*kgtoGg,IF('Net zero activities &amp; levers'!$C$14="On",Constants!$H66*'Net zero Activity data'!BP8*Constants!$H84*EF!$H209*MMVolatEF*NtoN2O*kgtoGg,"ERROR"))</f>
        <v>2.8273943502614288E-3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1.5950969356419611E-2</v>
      </c>
      <c r="M1189" s="94">
        <f>IF('Net zero activities &amp; levers'!$C$14="Off",Constants!$H67*'Activity data'!AF9*Constants!$H85*EF!$H210*MMVolatEF*NtoN2O*kgtoGg,IF('Net zero activities &amp; levers'!$C$14="On",Constants!$H67*'Net zero Activity data'!AF9*Constants!$H85*EF!$H210*MMVolatEF*NtoN2O*kgtoGg,"ERROR"))</f>
        <v>1.5897847688628838E-2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1.5377401443792467E-2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1.4666139078901096E-2</v>
      </c>
      <c r="R1189" s="94">
        <f>IF('Net zero activities &amp; levers'!$C$14="Off",Constants!$H67*'Activity data'!AK9*Constants!$H85*EF!$H210*MMVolatEF*NtoN2O*kgtoGg,IF('Net zero activities &amp; levers'!$C$14="On",Constants!$H67*'Net zero Activity data'!AK9*Constants!$H85*EF!$H210*MMVolatEF*NtoN2O*kgtoGg,"ERROR"))</f>
        <v>1.4369412471908498E-2</v>
      </c>
      <c r="S1189" s="94">
        <f>IF('Net zero activities &amp; levers'!$C$14="Off",Constants!$H67*'Activity data'!AL9*Constants!$H85*EF!$H210*MMVolatEF*NtoN2O*kgtoGg,IF('Net zero activities &amp; levers'!$C$14="On",Constants!$H67*'Net zero Activity data'!AL9*Constants!$H85*EF!$H210*MMVolatEF*NtoN2O*kgtoGg,"ERROR"))</f>
        <v>1.2640893260341957E-2</v>
      </c>
      <c r="T1189" s="94">
        <f>IF('Net zero activities &amp; levers'!$C$14="Off",Constants!$H67*'Activity data'!AM9*Constants!$H85*EF!$H210*MMVolatEF*NtoN2O*kgtoGg,IF('Net zero activities &amp; levers'!$C$14="On",Constants!$H67*'Net zero Activity data'!AM9*Constants!$H85*EF!$H210*MMVolatEF*NtoN2O*kgtoGg,"ERROR"))</f>
        <v>1.2846221289933906E-2</v>
      </c>
      <c r="U1189" s="94">
        <f>IF('Net zero activities &amp; levers'!$C$14="Off",Constants!$H67*'Activity data'!AN9*Constants!$H85*EF!$H210*MMVolatEF*NtoN2O*kgtoGg,IF('Net zero activities &amp; levers'!$C$14="On",Constants!$H67*'Net zero Activity data'!AN9*Constants!$H85*EF!$H210*MMVolatEF*NtoN2O*kgtoGg,"ERROR"))</f>
        <v>1.2873656182076561E-2</v>
      </c>
      <c r="V1189" s="94">
        <f>IF('Net zero activities &amp; levers'!$C$14="Off",Constants!$H67*'Activity data'!AO9*Constants!$H85*EF!$H210*MMVolatEF*NtoN2O*kgtoGg,IF('Net zero activities &amp; levers'!$C$14="On",Constants!$H67*'Net zero Activity data'!AO9*Constants!$H85*EF!$H210*MMVolatEF*NtoN2O*kgtoGg,"ERROR"))</f>
        <v>1.2857084874472192E-2</v>
      </c>
      <c r="W1189" s="94">
        <f>IF('Net zero activities &amp; levers'!$C$14="Off",Constants!$H67*'Activity data'!AP9*Constants!$H85*EF!$H210*MMVolatEF*NtoN2O*kgtoGg,IF('Net zero activities &amp; levers'!$C$14="On",Constants!$H67*'Net zero Activity data'!AP9*Constants!$H85*EF!$H210*MMVolatEF*NtoN2O*kgtoGg,"ERROR"))</f>
        <v>1.2871561842350264E-2</v>
      </c>
      <c r="X1189" s="94">
        <f>IF('Net zero activities &amp; levers'!$C$14="Off",Constants!$H67*'Activity data'!AQ9*Constants!$H85*EF!$H210*MMVolatEF*NtoN2O*kgtoGg,IF('Net zero activities &amp; levers'!$C$14="On",Constants!$H67*'Net zero Activity data'!AQ9*Constants!$H85*EF!$H210*MMVolatEF*NtoN2O*kgtoGg,"ERROR"))</f>
        <v>1.2928975024059925E-2</v>
      </c>
      <c r="Y1189" s="94">
        <f>IF('Net zero activities &amp; levers'!$C$14="Off",Constants!$H67*'Activity data'!AR9*Constants!$H85*EF!$H210*MMVolatEF*NtoN2O*kgtoGg,IF('Net zero activities &amp; levers'!$C$14="On",Constants!$H67*'Net zero Activity data'!AR9*Constants!$H85*EF!$H210*MMVolatEF*NtoN2O*kgtoGg,"ERROR"))</f>
        <v>1.3004151658337144E-2</v>
      </c>
      <c r="Z1189" s="94">
        <f>IF('Net zero activities &amp; levers'!$C$14="Off",Constants!$H67*'Activity data'!AS9*Constants!$H85*EF!$H210*MMVolatEF*NtoN2O*kgtoGg,IF('Net zero activities &amp; levers'!$C$14="On",Constants!$H67*'Net zero Activity data'!AS9*Constants!$H85*EF!$H210*MMVolatEF*NtoN2O*kgtoGg,"ERROR"))</f>
        <v>1.3112199318060706E-2</v>
      </c>
      <c r="AA1189" s="94">
        <f>IF('Net zero activities &amp; levers'!$C$14="Off",Constants!$H67*'Activity data'!AT9*Constants!$H85*EF!$H210*MMVolatEF*NtoN2O*kgtoGg,IF('Net zero activities &amp; levers'!$C$14="On",Constants!$H67*'Net zero Activity data'!AT9*Constants!$H85*EF!$H210*MMVolatEF*NtoN2O*kgtoGg,"ERROR"))</f>
        <v>1.3239508798047476E-2</v>
      </c>
      <c r="AB1189" s="94">
        <f>IF('Net zero activities &amp; levers'!$C$14="Off",Constants!$H67*'Activity data'!AU9*Constants!$H85*EF!$H210*MMVolatEF*NtoN2O*kgtoGg,IF('Net zero activities &amp; levers'!$C$14="On",Constants!$H67*'Net zero Activity data'!AU9*Constants!$H85*EF!$H210*MMVolatEF*NtoN2O*kgtoGg,"ERROR"))</f>
        <v>1.337846844822173E-2</v>
      </c>
      <c r="AC1189" s="94">
        <f>IF('Net zero activities &amp; levers'!$C$14="Off",Constants!$H67*'Activity data'!AV9*Constants!$H85*EF!$H210*MMVolatEF*NtoN2O*kgtoGg,IF('Net zero activities &amp; levers'!$C$14="On",Constants!$H67*'Net zero Activity data'!AV9*Constants!$H85*EF!$H210*MMVolatEF*NtoN2O*kgtoGg,"ERROR"))</f>
        <v>1.3508847336554879E-2</v>
      </c>
      <c r="AD1189" s="94">
        <f>IF('Net zero activities &amp; levers'!$C$14="Off",Constants!$H67*'Activity data'!AW9*Constants!$H85*EF!$H210*MMVolatEF*NtoN2O*kgtoGg,IF('Net zero activities &amp; levers'!$C$14="On",Constants!$H67*'Net zero Activity data'!AW9*Constants!$H85*EF!$H210*MMVolatEF*NtoN2O*kgtoGg,"ERROR"))</f>
        <v>1.3592251488879385E-2</v>
      </c>
      <c r="AE1189" s="94">
        <f>IF('Net zero activities &amp; levers'!$C$14="Off",Constants!$H67*'Activity data'!AX9*Constants!$H85*EF!$H210*MMVolatEF*NtoN2O*kgtoGg,IF('Net zero activities &amp; levers'!$C$14="On",Constants!$H67*'Net zero Activity data'!AX9*Constants!$H85*EF!$H210*MMVolatEF*NtoN2O*kgtoGg,"ERROR"))</f>
        <v>1.3687430481610884E-2</v>
      </c>
      <c r="AF1189" s="94">
        <f>IF('Net zero activities &amp; levers'!$C$14="Off",Constants!$H67*'Activity data'!AY9*Constants!$H85*EF!$H210*MMVolatEF*NtoN2O*kgtoGg,IF('Net zero activities &amp; levers'!$C$14="On",Constants!$H67*'Net zero Activity data'!AY9*Constants!$H85*EF!$H210*MMVolatEF*NtoN2O*kgtoGg,"ERROR"))</f>
        <v>1.3793095910200706E-2</v>
      </c>
      <c r="AG1189" s="94">
        <f>IF('Net zero activities &amp; levers'!$C$14="Off",Constants!$H67*'Activity data'!AZ9*Constants!$H85*EF!$H210*MMVolatEF*NtoN2O*kgtoGg,IF('Net zero activities &amp; levers'!$C$14="On",Constants!$H67*'Net zero Activity data'!AZ9*Constants!$H85*EF!$H210*MMVolatEF*NtoN2O*kgtoGg,"ERROR"))</f>
        <v>1.3951017533125212E-2</v>
      </c>
      <c r="AH1189" s="94">
        <f>IF('Net zero activities &amp; levers'!$C$14="Off",Constants!$H67*'Activity data'!BA9*Constants!$H85*EF!$H210*MMVolatEF*NtoN2O*kgtoGg,IF('Net zero activities &amp; levers'!$C$14="On",Constants!$H67*'Net zero Activity data'!BA9*Constants!$H85*EF!$H210*MMVolatEF*NtoN2O*kgtoGg,"ERROR"))</f>
        <v>1.4061891543555147E-2</v>
      </c>
      <c r="AI1189" s="94">
        <f>IF('Net zero activities &amp; levers'!$C$14="Off",Constants!$H67*'Activity data'!BB9*Constants!$H85*EF!$H210*MMVolatEF*NtoN2O*kgtoGg,IF('Net zero activities &amp; levers'!$C$14="On",Constants!$H67*'Net zero Activity data'!BB9*Constants!$H85*EF!$H210*MMVolatEF*NtoN2O*kgtoGg,"ERROR"))</f>
        <v>1.4190601736528594E-2</v>
      </c>
      <c r="AJ1189" s="94">
        <f>IF('Net zero activities &amp; levers'!$C$14="Off",Constants!$H67*'Activity data'!BC9*Constants!$H85*EF!$H210*MMVolatEF*NtoN2O*kgtoGg,IF('Net zero activities &amp; levers'!$C$14="On",Constants!$H67*'Net zero Activity data'!BC9*Constants!$H85*EF!$H210*MMVolatEF*NtoN2O*kgtoGg,"ERROR"))</f>
        <v>1.4347265029263381E-2</v>
      </c>
      <c r="AK1189" s="94">
        <f>IF('Net zero activities &amp; levers'!$C$14="Off",Constants!$H67*'Activity data'!BD9*Constants!$H85*EF!$H210*MMVolatEF*NtoN2O*kgtoGg,IF('Net zero activities &amp; levers'!$C$14="On",Constants!$H67*'Net zero Activity data'!BD9*Constants!$H85*EF!$H210*MMVolatEF*NtoN2O*kgtoGg,"ERROR"))</f>
        <v>1.4452763178369687E-2</v>
      </c>
      <c r="AL1189" s="94">
        <f>IF('Net zero activities &amp; levers'!$C$14="Off",Constants!$H67*'Activity data'!BE9*Constants!$H85*EF!$H210*MMVolatEF*NtoN2O*kgtoGg,IF('Net zero activities &amp; levers'!$C$14="On",Constants!$H67*'Net zero Activity data'!BE9*Constants!$H85*EF!$H210*MMVolatEF*NtoN2O*kgtoGg,"ERROR"))</f>
        <v>1.4548728868868833E-2</v>
      </c>
      <c r="AM1189" s="94">
        <f>IF('Net zero activities &amp; levers'!$C$14="Off",Constants!$H67*'Activity data'!BF9*Constants!$H85*EF!$H210*MMVolatEF*NtoN2O*kgtoGg,IF('Net zero activities &amp; levers'!$C$14="On",Constants!$H67*'Net zero Activity data'!BF9*Constants!$H85*EF!$H210*MMVolatEF*NtoN2O*kgtoGg,"ERROR"))</f>
        <v>1.4628433478860807E-2</v>
      </c>
      <c r="AN1189" s="94">
        <f>IF('Net zero activities &amp; levers'!$C$14="Off",Constants!$H67*'Activity data'!BG9*Constants!$H85*EF!$H210*MMVolatEF*NtoN2O*kgtoGg,IF('Net zero activities &amp; levers'!$C$14="On",Constants!$H67*'Net zero Activity data'!BG9*Constants!$H85*EF!$H210*MMVolatEF*NtoN2O*kgtoGg,"ERROR"))</f>
        <v>1.4807867841294018E-2</v>
      </c>
      <c r="AO1189" s="94">
        <f>IF('Net zero activities &amp; levers'!$C$14="Off",Constants!$H67*'Activity data'!BH9*Constants!$H85*EF!$H210*MMVolatEF*NtoN2O*kgtoGg,IF('Net zero activities &amp; levers'!$C$14="On",Constants!$H67*'Net zero Activity data'!BH9*Constants!$H85*EF!$H210*MMVolatEF*NtoN2O*kgtoGg,"ERROR"))</f>
        <v>1.4942371665644518E-2</v>
      </c>
      <c r="AP1189" s="94">
        <f>IF('Net zero activities &amp; levers'!$C$14="Off",Constants!$H67*'Activity data'!BI9*Constants!$H85*EF!$H210*MMVolatEF*NtoN2O*kgtoGg,IF('Net zero activities &amp; levers'!$C$14="On",Constants!$H67*'Net zero Activity data'!BI9*Constants!$H85*EF!$H210*MMVolatEF*NtoN2O*kgtoGg,"ERROR"))</f>
        <v>1.5067672005113379E-2</v>
      </c>
      <c r="AQ1189" s="94">
        <f>IF('Net zero activities &amp; levers'!$C$14="Off",Constants!$H67*'Activity data'!BJ9*Constants!$H85*EF!$H210*MMVolatEF*NtoN2O*kgtoGg,IF('Net zero activities &amp; levers'!$C$14="On",Constants!$H67*'Net zero Activity data'!BJ9*Constants!$H85*EF!$H210*MMVolatEF*NtoN2O*kgtoGg,"ERROR"))</f>
        <v>1.5191829884949286E-2</v>
      </c>
      <c r="AR1189" s="94">
        <f>IF('Net zero activities &amp; levers'!$C$14="Off",Constants!$H67*'Activity data'!BK9*Constants!$H85*EF!$H210*MMVolatEF*NtoN2O*kgtoGg,IF('Net zero activities &amp; levers'!$C$14="On",Constants!$H67*'Net zero Activity data'!BK9*Constants!$H85*EF!$H210*MMVolatEF*NtoN2O*kgtoGg,"ERROR"))</f>
        <v>1.5316550076301718E-2</v>
      </c>
      <c r="AS1189" s="94">
        <f>IF('Net zero activities &amp; levers'!$C$14="Off",Constants!$H67*'Activity data'!BL9*Constants!$H85*EF!$H210*MMVolatEF*NtoN2O*kgtoGg,IF('Net zero activities &amp; levers'!$C$14="On",Constants!$H67*'Net zero Activity data'!BL9*Constants!$H85*EF!$H210*MMVolatEF*NtoN2O*kgtoGg,"ERROR"))</f>
        <v>1.543401396671688E-2</v>
      </c>
      <c r="AT1189" s="94">
        <f>IF('Net zero activities &amp; levers'!$C$14="Off",Constants!$H67*'Activity data'!BM9*Constants!$H85*EF!$H210*MMVolatEF*NtoN2O*kgtoGg,IF('Net zero activities &amp; levers'!$C$14="On",Constants!$H67*'Net zero Activity data'!BM9*Constants!$H85*EF!$H210*MMVolatEF*NtoN2O*kgtoGg,"ERROR"))</f>
        <v>1.5156962127248126E-2</v>
      </c>
      <c r="AU1189" s="94">
        <f>IF('Net zero activities &amp; levers'!$C$14="Off",Constants!$H67*'Activity data'!BN9*Constants!$H85*EF!$H210*MMVolatEF*NtoN2O*kgtoGg,IF('Net zero activities &amp; levers'!$C$14="On",Constants!$H67*'Net zero Activity data'!BN9*Constants!$H85*EF!$H210*MMVolatEF*NtoN2O*kgtoGg,"ERROR"))</f>
        <v>1.4805465516917016E-2</v>
      </c>
      <c r="AV1189" s="94">
        <f>IF('Net zero activities &amp; levers'!$C$14="Off",Constants!$H67*'Activity data'!BO9*Constants!$H85*EF!$H210*MMVolatEF*NtoN2O*kgtoGg,IF('Net zero activities &amp; levers'!$C$14="On",Constants!$H67*'Net zero Activity data'!BO9*Constants!$H85*EF!$H210*MMVolatEF*NtoN2O*kgtoGg,"ERROR"))</f>
        <v>1.4453871378974806E-2</v>
      </c>
      <c r="AW1189" s="94">
        <f>IF('Net zero activities &amp; levers'!$C$14="Off",Constants!$H67*'Activity data'!BP9*Constants!$H85*EF!$H210*MMVolatEF*NtoN2O*kgtoGg,IF('Net zero activities &amp; levers'!$C$14="On",Constants!$H67*'Net zero Activity data'!BP9*Constants!$H85*EF!$H210*MMVolatEF*NtoN2O*kgtoGg,"ERROR"))</f>
        <v>1.4074787157733198E-2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0.16370016056893649</v>
      </c>
      <c r="M1190" s="94">
        <f>IF('Net zero activities &amp; levers'!$C$14="Off",Constants!$H68*'Activity data'!AF10*Constants!$H86*EF!$H211*MMVolatEF*NtoN2O*kgtoGg,IF('Net zero activities &amp; levers'!$C$14="On",Constants!$H68*'Net zero Activity data'!AF10*Constants!$H86*EF!$H211*MMVolatEF*NtoN2O*kgtoGg,"ERROR"))</f>
        <v>0.17003774892948592</v>
      </c>
      <c r="N1190" s="94">
        <f>IF('Net zero activities &amp; levers'!$C$14="Off",Constants!$H68*'Activity data'!AG10*Constants!$H86*EF!$H211*MMVolatEF*NtoN2O*kgtoGg,IF('Net zero activities &amp; levers'!$C$14="On",Constants!$H68*'Net zero Activity data'!AG10*Constants!$H86*EF!$H211*MMVolatEF*NtoN2O*kgtoGg,"ERROR"))</f>
        <v>0.17476418316081979</v>
      </c>
      <c r="O1190" s="94">
        <f>IF('Net zero activities &amp; levers'!$C$14="Off",Constants!$H68*'Activity data'!AH10*Constants!$H86*EF!$H211*MMVolatEF*NtoN2O*kgtoGg,IF('Net zero activities &amp; levers'!$C$14="On",Constants!$H68*'Net zero Activity data'!AH10*Constants!$H86*EF!$H211*MMVolatEF*NtoN2O*kgtoGg,"ERROR"))</f>
        <v>0.17840915017095665</v>
      </c>
      <c r="P1190" s="94">
        <f>IF('Net zero activities &amp; levers'!$C$14="Off",Constants!$H68*'Activity data'!AI10*Constants!$H86*EF!$H211*MMVolatEF*NtoN2O*kgtoGg,IF('Net zero activities &amp; levers'!$C$14="On",Constants!$H68*'Net zero Activity data'!AI10*Constants!$H86*EF!$H211*MMVolatEF*NtoN2O*kgtoGg,"ERROR"))</f>
        <v>0.18092055691117109</v>
      </c>
      <c r="Q1190" s="94">
        <f>IF('Net zero activities &amp; levers'!$C$14="Off",Constants!$H68*'Activity data'!AJ10*Constants!$H86*EF!$H211*MMVolatEF*NtoN2O*kgtoGg,IF('Net zero activities &amp; levers'!$C$14="On",Constants!$H68*'Net zero Activity data'!AJ10*Constants!$H86*EF!$H211*MMVolatEF*NtoN2O*kgtoGg,"ERROR"))</f>
        <v>0.18434967364231722</v>
      </c>
      <c r="R1190" s="94">
        <f>IF('Net zero activities &amp; levers'!$C$14="Off",Constants!$H68*'Activity data'!AK10*Constants!$H86*EF!$H211*MMVolatEF*NtoN2O*kgtoGg,IF('Net zero activities &amp; levers'!$C$14="On",Constants!$H68*'Net zero Activity data'!AK10*Constants!$H86*EF!$H211*MMVolatEF*NtoN2O*kgtoGg,"ERROR"))</f>
        <v>0.18794438918293391</v>
      </c>
      <c r="S1190" s="94">
        <f>IF('Net zero activities &amp; levers'!$C$14="Off",Constants!$H68*'Activity data'!AL10*Constants!$H86*EF!$H211*MMVolatEF*NtoN2O*kgtoGg,IF('Net zero activities &amp; levers'!$C$14="On",Constants!$H68*'Net zero Activity data'!AL10*Constants!$H86*EF!$H211*MMVolatEF*NtoN2O*kgtoGg,"ERROR"))</f>
        <v>0.17201842480005375</v>
      </c>
      <c r="T1190" s="94">
        <f>IF('Net zero activities &amp; levers'!$C$14="Off",Constants!$H68*'Activity data'!AM10*Constants!$H86*EF!$H211*MMVolatEF*NtoN2O*kgtoGg,IF('Net zero activities &amp; levers'!$C$14="On",Constants!$H68*'Net zero Activity data'!AM10*Constants!$H86*EF!$H211*MMVolatEF*NtoN2O*kgtoGg,"ERROR"))</f>
        <v>0.17902425245502246</v>
      </c>
      <c r="U1190" s="94">
        <f>IF('Net zero activities &amp; levers'!$C$14="Off",Constants!$H68*'Activity data'!AN10*Constants!$H86*EF!$H211*MMVolatEF*NtoN2O*kgtoGg,IF('Net zero activities &amp; levers'!$C$14="On",Constants!$H68*'Net zero Activity data'!AN10*Constants!$H86*EF!$H211*MMVolatEF*NtoN2O*kgtoGg,"ERROR"))</f>
        <v>0.18366961680112739</v>
      </c>
      <c r="V1190" s="94">
        <f>IF('Net zero activities &amp; levers'!$C$14="Off",Constants!$H68*'Activity data'!AO10*Constants!$H86*EF!$H211*MMVolatEF*NtoN2O*kgtoGg,IF('Net zero activities &amp; levers'!$C$14="On",Constants!$H68*'Net zero Activity data'!AO10*Constants!$H86*EF!$H211*MMVolatEF*NtoN2O*kgtoGg,"ERROR"))</f>
        <v>0.18773650742852169</v>
      </c>
      <c r="W1190" s="94">
        <f>IF('Net zero activities &amp; levers'!$C$14="Off",Constants!$H68*'Activity data'!AP10*Constants!$H86*EF!$H211*MMVolatEF*NtoN2O*kgtoGg,IF('Net zero activities &amp; levers'!$C$14="On",Constants!$H68*'Net zero Activity data'!AP10*Constants!$H86*EF!$H211*MMVolatEF*NtoN2O*kgtoGg,"ERROR"))</f>
        <v>0.1923052269063614</v>
      </c>
      <c r="X1190" s="94">
        <f>IF('Net zero activities &amp; levers'!$C$14="Off",Constants!$H68*'Activity data'!AQ10*Constants!$H86*EF!$H211*MMVolatEF*NtoN2O*kgtoGg,IF('Net zero activities &amp; levers'!$C$14="On",Constants!$H68*'Net zero Activity data'!AQ10*Constants!$H86*EF!$H211*MMVolatEF*NtoN2O*kgtoGg,"ERROR"))</f>
        <v>0.19759239881737778</v>
      </c>
      <c r="Y1190" s="94">
        <f>IF('Net zero activities &amp; levers'!$C$14="Off",Constants!$H68*'Activity data'!AR10*Constants!$H86*EF!$H211*MMVolatEF*NtoN2O*kgtoGg,IF('Net zero activities &amp; levers'!$C$14="On",Constants!$H68*'Net zero Activity data'!AR10*Constants!$H86*EF!$H211*MMVolatEF*NtoN2O*kgtoGg,"ERROR"))</f>
        <v>0.20325258725254483</v>
      </c>
      <c r="Z1190" s="94">
        <f>IF('Net zero activities &amp; levers'!$C$14="Off",Constants!$H68*'Activity data'!AS10*Constants!$H86*EF!$H211*MMVolatEF*NtoN2O*kgtoGg,IF('Net zero activities &amp; levers'!$C$14="On",Constants!$H68*'Net zero Activity data'!AS10*Constants!$H86*EF!$H211*MMVolatEF*NtoN2O*kgtoGg,"ERROR"))</f>
        <v>0.20954981594850242</v>
      </c>
      <c r="AA1190" s="94">
        <f>IF('Net zero activities &amp; levers'!$C$14="Off",Constants!$H68*'Activity data'!AT10*Constants!$H86*EF!$H211*MMVolatEF*NtoN2O*kgtoGg,IF('Net zero activities &amp; levers'!$C$14="On",Constants!$H68*'Net zero Activity data'!AT10*Constants!$H86*EF!$H211*MMVolatEF*NtoN2O*kgtoGg,"ERROR"))</f>
        <v>0.2163009887167861</v>
      </c>
      <c r="AB1190" s="94">
        <f>IF('Net zero activities &amp; levers'!$C$14="Off",Constants!$H68*'Activity data'!AU10*Constants!$H86*EF!$H211*MMVolatEF*NtoN2O*kgtoGg,IF('Net zero activities &amp; levers'!$C$14="On",Constants!$H68*'Net zero Activity data'!AU10*Constants!$H86*EF!$H211*MMVolatEF*NtoN2O*kgtoGg,"ERROR"))</f>
        <v>0.22340451974058295</v>
      </c>
      <c r="AC1190" s="94">
        <f>IF('Net zero activities &amp; levers'!$C$14="Off",Constants!$H68*'Activity data'!AV10*Constants!$H86*EF!$H211*MMVolatEF*NtoN2O*kgtoGg,IF('Net zero activities &amp; levers'!$C$14="On",Constants!$H68*'Net zero Activity data'!AV10*Constants!$H86*EF!$H211*MMVolatEF*NtoN2O*kgtoGg,"ERROR"))</f>
        <v>0.23053299718174192</v>
      </c>
      <c r="AD1190" s="94">
        <f>IF('Net zero activities &amp; levers'!$C$14="Off",Constants!$H68*'Activity data'!AW10*Constants!$H86*EF!$H211*MMVolatEF*NtoN2O*kgtoGg,IF('Net zero activities &amp; levers'!$C$14="On",Constants!$H68*'Net zero Activity data'!AW10*Constants!$H86*EF!$H211*MMVolatEF*NtoN2O*kgtoGg,"ERROR"))</f>
        <v>0.23964861683720101</v>
      </c>
      <c r="AE1190" s="94">
        <f>IF('Net zero activities &amp; levers'!$C$14="Off",Constants!$H68*'Activity data'!AX10*Constants!$H86*EF!$H211*MMVolatEF*NtoN2O*kgtoGg,IF('Net zero activities &amp; levers'!$C$14="On",Constants!$H68*'Net zero Activity data'!AX10*Constants!$H86*EF!$H211*MMVolatEF*NtoN2O*kgtoGg,"ERROR"))</f>
        <v>0.24934513399210423</v>
      </c>
      <c r="AF1190" s="94">
        <f>IF('Net zero activities &amp; levers'!$C$14="Off",Constants!$H68*'Activity data'!AY10*Constants!$H86*EF!$H211*MMVolatEF*NtoN2O*kgtoGg,IF('Net zero activities &amp; levers'!$C$14="On",Constants!$H68*'Net zero Activity data'!AY10*Constants!$H86*EF!$H211*MMVolatEF*NtoN2O*kgtoGg,"ERROR"))</f>
        <v>0.25964014308652628</v>
      </c>
      <c r="AG1190" s="94">
        <f>IF('Net zero activities &amp; levers'!$C$14="Off",Constants!$H68*'Activity data'!AZ10*Constants!$H86*EF!$H211*MMVolatEF*NtoN2O*kgtoGg,IF('Net zero activities &amp; levers'!$C$14="On",Constants!$H68*'Net zero Activity data'!AZ10*Constants!$H86*EF!$H211*MMVolatEF*NtoN2O*kgtoGg,"ERROR"))</f>
        <v>0.27138858391623261</v>
      </c>
      <c r="AH1190" s="94">
        <f>IF('Net zero activities &amp; levers'!$C$14="Off",Constants!$H68*'Activity data'!BA10*Constants!$H86*EF!$H211*MMVolatEF*NtoN2O*kgtoGg,IF('Net zero activities &amp; levers'!$C$14="On",Constants!$H68*'Net zero Activity data'!BA10*Constants!$H86*EF!$H211*MMVolatEF*NtoN2O*kgtoGg,"ERROR"))</f>
        <v>0.28272114828840883</v>
      </c>
      <c r="AI1190" s="94">
        <f>IF('Net zero activities &amp; levers'!$C$14="Off",Constants!$H68*'Activity data'!BB10*Constants!$H86*EF!$H211*MMVolatEF*NtoN2O*kgtoGg,IF('Net zero activities &amp; levers'!$C$14="On",Constants!$H68*'Net zero Activity data'!BB10*Constants!$H86*EF!$H211*MMVolatEF*NtoN2O*kgtoGg,"ERROR"))</f>
        <v>0.29492135813748688</v>
      </c>
      <c r="AJ1190" s="94">
        <f>IF('Net zero activities &amp; levers'!$C$14="Off",Constants!$H68*'Activity data'!BC10*Constants!$H86*EF!$H211*MMVolatEF*NtoN2O*kgtoGg,IF('Net zero activities &amp; levers'!$C$14="On",Constants!$H68*'Net zero Activity data'!BC10*Constants!$H86*EF!$H211*MMVolatEF*NtoN2O*kgtoGg,"ERROR"))</f>
        <v>0.30827348432620832</v>
      </c>
      <c r="AK1190" s="94">
        <f>IF('Net zero activities &amp; levers'!$C$14="Off",Constants!$H68*'Activity data'!BD10*Constants!$H86*EF!$H211*MMVolatEF*NtoN2O*kgtoGg,IF('Net zero activities &amp; levers'!$C$14="On",Constants!$H68*'Net zero Activity data'!BD10*Constants!$H86*EF!$H211*MMVolatEF*NtoN2O*kgtoGg,"ERROR"))</f>
        <v>0.32111397036111317</v>
      </c>
      <c r="AL1190" s="94">
        <f>IF('Net zero activities &amp; levers'!$C$14="Off",Constants!$H68*'Activity data'!BE10*Constants!$H86*EF!$H211*MMVolatEF*NtoN2O*kgtoGg,IF('Net zero activities &amp; levers'!$C$14="On",Constants!$H68*'Net zero Activity data'!BE10*Constants!$H86*EF!$H211*MMVolatEF*NtoN2O*kgtoGg,"ERROR"))</f>
        <v>0.33432066957394929</v>
      </c>
      <c r="AM1190" s="94">
        <f>IF('Net zero activities &amp; levers'!$C$14="Off",Constants!$H68*'Activity data'!BF10*Constants!$H86*EF!$H211*MMVolatEF*NtoN2O*kgtoGg,IF('Net zero activities &amp; levers'!$C$14="On",Constants!$H68*'Net zero Activity data'!BF10*Constants!$H86*EF!$H211*MMVolatEF*NtoN2O*kgtoGg,"ERROR"))</f>
        <v>0.34774716766452368</v>
      </c>
      <c r="AN1190" s="94">
        <f>IF('Net zero activities &amp; levers'!$C$14="Off",Constants!$H68*'Activity data'!BG10*Constants!$H86*EF!$H211*MMVolatEF*NtoN2O*kgtoGg,IF('Net zero activities &amp; levers'!$C$14="On",Constants!$H68*'Net zero Activity data'!BG10*Constants!$H86*EF!$H211*MMVolatEF*NtoN2O*kgtoGg,"ERROR"))</f>
        <v>0.36194480254651368</v>
      </c>
      <c r="AO1190" s="94">
        <f>IF('Net zero activities &amp; levers'!$C$14="Off",Constants!$H68*'Activity data'!BH10*Constants!$H86*EF!$H211*MMVolatEF*NtoN2O*kgtoGg,IF('Net zero activities &amp; levers'!$C$14="On",Constants!$H68*'Net zero Activity data'!BH10*Constants!$H86*EF!$H211*MMVolatEF*NtoN2O*kgtoGg,"ERROR"))</f>
        <v>0.37557318734716766</v>
      </c>
      <c r="AP1190" s="94">
        <f>IF('Net zero activities &amp; levers'!$C$14="Off",Constants!$H68*'Activity data'!BI10*Constants!$H86*EF!$H211*MMVolatEF*NtoN2O*kgtoGg,IF('Net zero activities &amp; levers'!$C$14="On",Constants!$H68*'Net zero Activity data'!BI10*Constants!$H86*EF!$H211*MMVolatEF*NtoN2O*kgtoGg,"ERROR"))</f>
        <v>0.38948703502526855</v>
      </c>
      <c r="AQ1190" s="94">
        <f>IF('Net zero activities &amp; levers'!$C$14="Off",Constants!$H68*'Activity data'!BJ10*Constants!$H86*EF!$H211*MMVolatEF*NtoN2O*kgtoGg,IF('Net zero activities &amp; levers'!$C$14="On",Constants!$H68*'Net zero Activity data'!BJ10*Constants!$H86*EF!$H211*MMVolatEF*NtoN2O*kgtoGg,"ERROR"))</f>
        <v>0.40390637125857315</v>
      </c>
      <c r="AR1190" s="94">
        <f>IF('Net zero activities &amp; levers'!$C$14="Off",Constants!$H68*'Activity data'!BK10*Constants!$H86*EF!$H211*MMVolatEF*NtoN2O*kgtoGg,IF('Net zero activities &amp; levers'!$C$14="On",Constants!$H68*'Net zero Activity data'!BK10*Constants!$H86*EF!$H211*MMVolatEF*NtoN2O*kgtoGg,"ERROR"))</f>
        <v>0.41890228717975414</v>
      </c>
      <c r="AS1190" s="94">
        <f>IF('Net zero activities &amp; levers'!$C$14="Off",Constants!$H68*'Activity data'!BL10*Constants!$H86*EF!$H211*MMVolatEF*NtoN2O*kgtoGg,IF('Net zero activities &amp; levers'!$C$14="On",Constants!$H68*'Net zero Activity data'!BL10*Constants!$H86*EF!$H211*MMVolatEF*NtoN2O*kgtoGg,"ERROR"))</f>
        <v>0.43428487691995377</v>
      </c>
      <c r="AT1190" s="94">
        <f>IF('Net zero activities &amp; levers'!$C$14="Off",Constants!$H68*'Activity data'!BM10*Constants!$H86*EF!$H211*MMVolatEF*NtoN2O*kgtoGg,IF('Net zero activities &amp; levers'!$C$14="On",Constants!$H68*'Net zero Activity data'!BM10*Constants!$H86*EF!$H211*MMVolatEF*NtoN2O*kgtoGg,"ERROR"))</f>
        <v>0.43885440843683049</v>
      </c>
      <c r="AU1190" s="94">
        <f>IF('Net zero activities &amp; levers'!$C$14="Off",Constants!$H68*'Activity data'!BN10*Constants!$H86*EF!$H211*MMVolatEF*NtoN2O*kgtoGg,IF('Net zero activities &amp; levers'!$C$14="On",Constants!$H68*'Net zero Activity data'!BN10*Constants!$H86*EF!$H211*MMVolatEF*NtoN2O*kgtoGg,"ERROR"))</f>
        <v>0.44118115168203109</v>
      </c>
      <c r="AV1190" s="94">
        <f>IF('Net zero activities &amp; levers'!$C$14="Off",Constants!$H68*'Activity data'!BO10*Constants!$H86*EF!$H211*MMVolatEF*NtoN2O*kgtoGg,IF('Net zero activities &amp; levers'!$C$14="On",Constants!$H68*'Net zero Activity data'!BO10*Constants!$H86*EF!$H211*MMVolatEF*NtoN2O*kgtoGg,"ERROR"))</f>
        <v>0.44334879007058303</v>
      </c>
      <c r="AW1190" s="94">
        <f>IF('Net zero activities &amp; levers'!$C$14="Off",Constants!$H68*'Activity data'!BP10*Constants!$H86*EF!$H211*MMVolatEF*NtoN2O*kgtoGg,IF('Net zero activities &amp; levers'!$C$14="On",Constants!$H68*'Net zero Activity data'!BP10*Constants!$H86*EF!$H211*MMVolatEF*NtoN2O*kgtoGg,"ERROR"))</f>
        <v>0.44448327694422263</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1.1954428343883336E-4</v>
      </c>
      <c r="T1191" s="94">
        <f>IF('Net zero activities &amp; levers'!$C$14="Off",Constants!$H69*'Activity data'!AM11*Constants!$H87*EF!$H212*MMVolatEF*NtoN2O*kgtoGg,IF('Net zero activities &amp; levers'!$C$14="On",Constants!$H69*'Net zero Activity data'!AM11*Constants!$H87*EF!$H212*MMVolatEF*NtoN2O*kgtoGg,"ERROR"))</f>
        <v>1.1972414946511682E-4</v>
      </c>
      <c r="U1191" s="94">
        <f>IF('Net zero activities &amp; levers'!$C$14="Off",Constants!$H69*'Activity data'!AN11*Constants!$H87*EF!$H212*MMVolatEF*NtoN2O*kgtoGg,IF('Net zero activities &amp; levers'!$C$14="On",Constants!$H69*'Net zero Activity data'!AN11*Constants!$H87*EF!$H212*MMVolatEF*NtoN2O*kgtoGg,"ERROR"))</f>
        <v>1.1992409593240921E-4</v>
      </c>
      <c r="V1191" s="94">
        <f>IF('Net zero activities &amp; levers'!$C$14="Off",Constants!$H69*'Activity data'!AO11*Constants!$H87*EF!$H212*MMVolatEF*NtoN2O*kgtoGg,IF('Net zero activities &amp; levers'!$C$14="On",Constants!$H69*'Net zero Activity data'!AO11*Constants!$H87*EF!$H212*MMVolatEF*NtoN2O*kgtoGg,"ERROR"))</f>
        <v>1.201494432196152E-4</v>
      </c>
      <c r="W1191" s="94">
        <f>IF('Net zero activities &amp; levers'!$C$14="Off",Constants!$H69*'Activity data'!AP11*Constants!$H87*EF!$H212*MMVolatEF*NtoN2O*kgtoGg,IF('Net zero activities &amp; levers'!$C$14="On",Constants!$H69*'Net zero Activity data'!AP11*Constants!$H87*EF!$H212*MMVolatEF*NtoN2O*kgtoGg,"ERROR"))</f>
        <v>1.2040280553587867E-4</v>
      </c>
      <c r="X1191" s="94">
        <f>IF('Net zero activities &amp; levers'!$C$14="Off",Constants!$H69*'Activity data'!AQ11*Constants!$H87*EF!$H212*MMVolatEF*NtoN2O*kgtoGg,IF('Net zero activities &amp; levers'!$C$14="On",Constants!$H69*'Net zero Activity data'!AQ11*Constants!$H87*EF!$H212*MMVolatEF*NtoN2O*kgtoGg,"ERROR"))</f>
        <v>1.20683571903458E-4</v>
      </c>
      <c r="Y1191" s="94">
        <f>IF('Net zero activities &amp; levers'!$C$14="Off",Constants!$H69*'Activity data'!AR11*Constants!$H87*EF!$H212*MMVolatEF*NtoN2O*kgtoGg,IF('Net zero activities &amp; levers'!$C$14="On",Constants!$H69*'Net zero Activity data'!AR11*Constants!$H87*EF!$H212*MMVolatEF*NtoN2O*kgtoGg,"ERROR"))</f>
        <v>1.208561929207764E-4</v>
      </c>
      <c r="Z1191" s="94">
        <f>IF('Net zero activities &amp; levers'!$C$14="Off",Constants!$H69*'Activity data'!AS11*Constants!$H87*EF!$H212*MMVolatEF*NtoN2O*kgtoGg,IF('Net zero activities &amp; levers'!$C$14="On",Constants!$H69*'Net zero Activity data'!AS11*Constants!$H87*EF!$H212*MMVolatEF*NtoN2O*kgtoGg,"ERROR"))</f>
        <v>1.2105201901517219E-4</v>
      </c>
      <c r="AA1191" s="94">
        <f>IF('Net zero activities &amp; levers'!$C$14="Off",Constants!$H69*'Activity data'!AT11*Constants!$H87*EF!$H212*MMVolatEF*NtoN2O*kgtoGg,IF('Net zero activities &amp; levers'!$C$14="On",Constants!$H69*'Net zero Activity data'!AT11*Constants!$H87*EF!$H212*MMVolatEF*NtoN2O*kgtoGg,"ERROR"))</f>
        <v>1.2126927937934441E-4</v>
      </c>
      <c r="AB1191" s="94">
        <f>IF('Net zero activities &amp; levers'!$C$14="Off",Constants!$H69*'Activity data'!AU11*Constants!$H87*EF!$H212*MMVolatEF*NtoN2O*kgtoGg,IF('Net zero activities &amp; levers'!$C$14="On",Constants!$H69*'Net zero Activity data'!AU11*Constants!$H87*EF!$H212*MMVolatEF*NtoN2O*kgtoGg,"ERROR"))</f>
        <v>1.2150663188161378E-4</v>
      </c>
      <c r="AC1191" s="94">
        <f>IF('Net zero activities &amp; levers'!$C$14="Off",Constants!$H69*'Activity data'!AV11*Constants!$H87*EF!$H212*MMVolatEF*NtoN2O*kgtoGg,IF('Net zero activities &amp; levers'!$C$14="On",Constants!$H69*'Net zero Activity data'!AV11*Constants!$H87*EF!$H212*MMVolatEF*NtoN2O*kgtoGg,"ERROR"))</f>
        <v>1.217620162739404E-4</v>
      </c>
      <c r="AD1191" s="94">
        <f>IF('Net zero activities &amp; levers'!$C$14="Off",Constants!$H69*'Activity data'!AW11*Constants!$H87*EF!$H212*MMVolatEF*NtoN2O*kgtoGg,IF('Net zero activities &amp; levers'!$C$14="On",Constants!$H69*'Net zero Activity data'!AW11*Constants!$H87*EF!$H212*MMVolatEF*NtoN2O*kgtoGg,"ERROR"))</f>
        <v>1.2193226371992196E-4</v>
      </c>
      <c r="AE1191" s="94">
        <f>IF('Net zero activities &amp; levers'!$C$14="Off",Constants!$H69*'Activity data'!AX11*Constants!$H87*EF!$H212*MMVolatEF*NtoN2O*kgtoGg,IF('Net zero activities &amp; levers'!$C$14="On",Constants!$H69*'Net zero Activity data'!AX11*Constants!$H87*EF!$H212*MMVolatEF*NtoN2O*kgtoGg,"ERROR"))</f>
        <v>1.2211986652799648E-4</v>
      </c>
      <c r="AF1191" s="94">
        <f>IF('Net zero activities &amp; levers'!$C$14="Off",Constants!$H69*'Activity data'!AY11*Constants!$H87*EF!$H212*MMVolatEF*NtoN2O*kgtoGg,IF('Net zero activities &amp; levers'!$C$14="On",Constants!$H69*'Net zero Activity data'!AY11*Constants!$H87*EF!$H212*MMVolatEF*NtoN2O*kgtoGg,"ERROR"))</f>
        <v>1.2232417459292339E-4</v>
      </c>
      <c r="AG1191" s="94">
        <f>IF('Net zero activities &amp; levers'!$C$14="Off",Constants!$H69*'Activity data'!AZ11*Constants!$H87*EF!$H212*MMVolatEF*NtoN2O*kgtoGg,IF('Net zero activities &amp; levers'!$C$14="On",Constants!$H69*'Net zero Activity data'!AZ11*Constants!$H87*EF!$H212*MMVolatEF*NtoN2O*kgtoGg,"ERROR"))</f>
        <v>1.225475355465248E-4</v>
      </c>
      <c r="AH1191" s="94">
        <f>IF('Net zero activities &amp; levers'!$C$14="Off",Constants!$H69*'Activity data'!BA11*Constants!$H87*EF!$H212*MMVolatEF*NtoN2O*kgtoGg,IF('Net zero activities &amp; levers'!$C$14="On",Constants!$H69*'Net zero Activity data'!BA11*Constants!$H87*EF!$H212*MMVolatEF*NtoN2O*kgtoGg,"ERROR"))</f>
        <v>1.2278276607159908E-4</v>
      </c>
      <c r="AI1191" s="94">
        <f>IF('Net zero activities &amp; levers'!$C$14="Off",Constants!$H69*'Activity data'!BB11*Constants!$H87*EF!$H212*MMVolatEF*NtoN2O*kgtoGg,IF('Net zero activities &amp; levers'!$C$14="On",Constants!$H69*'Net zero Activity data'!BB11*Constants!$H87*EF!$H212*MMVolatEF*NtoN2O*kgtoGg,"ERROR"))</f>
        <v>1.2293256429505119E-4</v>
      </c>
      <c r="AJ1191" s="94">
        <f>IF('Net zero activities &amp; levers'!$C$14="Off",Constants!$H69*'Activity data'!BC11*Constants!$H87*EF!$H212*MMVolatEF*NtoN2O*kgtoGg,IF('Net zero activities &amp; levers'!$C$14="On",Constants!$H69*'Net zero Activity data'!BC11*Constants!$H87*EF!$H212*MMVolatEF*NtoN2O*kgtoGg,"ERROR"))</f>
        <v>1.230978476293963E-4</v>
      </c>
      <c r="AK1191" s="94">
        <f>IF('Net zero activities &amp; levers'!$C$14="Off",Constants!$H69*'Activity data'!BD11*Constants!$H87*EF!$H212*MMVolatEF*NtoN2O*kgtoGg,IF('Net zero activities &amp; levers'!$C$14="On",Constants!$H69*'Net zero Activity data'!BD11*Constants!$H87*EF!$H212*MMVolatEF*NtoN2O*kgtoGg,"ERROR"))</f>
        <v>1.2327243869311014E-4</v>
      </c>
      <c r="AL1191" s="94">
        <f>IF('Net zero activities &amp; levers'!$C$14="Off",Constants!$H69*'Activity data'!BE11*Constants!$H87*EF!$H212*MMVolatEF*NtoN2O*kgtoGg,IF('Net zero activities &amp; levers'!$C$14="On",Constants!$H69*'Net zero Activity data'!BE11*Constants!$H87*EF!$H212*MMVolatEF*NtoN2O*kgtoGg,"ERROR"))</f>
        <v>1.2345892287223388E-4</v>
      </c>
      <c r="AM1191" s="94">
        <f>IF('Net zero activities &amp; levers'!$C$14="Off",Constants!$H69*'Activity data'!BF11*Constants!$H87*EF!$H212*MMVolatEF*NtoN2O*kgtoGg,IF('Net zero activities &amp; levers'!$C$14="On",Constants!$H69*'Net zero Activity data'!BF11*Constants!$H87*EF!$H212*MMVolatEF*NtoN2O*kgtoGg,"ERROR"))</f>
        <v>1.2365640627209754E-4</v>
      </c>
      <c r="AN1191" s="94">
        <f>IF('Net zero activities &amp; levers'!$C$14="Off",Constants!$H69*'Activity data'!BG11*Constants!$H87*EF!$H212*MMVolatEF*NtoN2O*kgtoGg,IF('Net zero activities &amp; levers'!$C$14="On",Constants!$H69*'Net zero Activity data'!BG11*Constants!$H87*EF!$H212*MMVolatEF*NtoN2O*kgtoGg,"ERROR"))</f>
        <v>1.2377352045527126E-4</v>
      </c>
      <c r="AO1191" s="94">
        <f>IF('Net zero activities &amp; levers'!$C$14="Off",Constants!$H69*'Activity data'!BH11*Constants!$H87*EF!$H212*MMVolatEF*NtoN2O*kgtoGg,IF('Net zero activities &amp; levers'!$C$14="On",Constants!$H69*'Net zero Activity data'!BH11*Constants!$H87*EF!$H212*MMVolatEF*NtoN2O*kgtoGg,"ERROR"))</f>
        <v>1.238978013116334E-4</v>
      </c>
      <c r="AP1191" s="94">
        <f>IF('Net zero activities &amp; levers'!$C$14="Off",Constants!$H69*'Activity data'!BI11*Constants!$H87*EF!$H212*MMVolatEF*NtoN2O*kgtoGg,IF('Net zero activities &amp; levers'!$C$14="On",Constants!$H69*'Net zero Activity data'!BI11*Constants!$H87*EF!$H212*MMVolatEF*NtoN2O*kgtoGg,"ERROR"))</f>
        <v>1.2403174964714311E-4</v>
      </c>
      <c r="AQ1191" s="94">
        <f>IF('Net zero activities &amp; levers'!$C$14="Off",Constants!$H69*'Activity data'!BJ11*Constants!$H87*EF!$H212*MMVolatEF*NtoN2O*kgtoGg,IF('Net zero activities &amp; levers'!$C$14="On",Constants!$H69*'Net zero Activity data'!BJ11*Constants!$H87*EF!$H212*MMVolatEF*NtoN2O*kgtoGg,"ERROR"))</f>
        <v>1.2417575771180698E-4</v>
      </c>
      <c r="AR1191" s="94">
        <f>IF('Net zero activities &amp; levers'!$C$14="Off",Constants!$H69*'Activity data'!BK11*Constants!$H87*EF!$H212*MMVolatEF*NtoN2O*kgtoGg,IF('Net zero activities &amp; levers'!$C$14="On",Constants!$H69*'Net zero Activity data'!BK11*Constants!$H87*EF!$H212*MMVolatEF*NtoN2O*kgtoGg,"ERROR"))</f>
        <v>1.2432974109192677E-4</v>
      </c>
      <c r="AS1191" s="94">
        <f>IF('Net zero activities &amp; levers'!$C$14="Off",Constants!$H69*'Activity data'!BL11*Constants!$H87*EF!$H212*MMVolatEF*NtoN2O*kgtoGg,IF('Net zero activities &amp; levers'!$C$14="On",Constants!$H69*'Net zero Activity data'!BL11*Constants!$H87*EF!$H212*MMVolatEF*NtoN2O*kgtoGg,"ERROR"))</f>
        <v>1.2439755609371689E-4</v>
      </c>
      <c r="AT1191" s="94">
        <f>IF('Net zero activities &amp; levers'!$C$14="Off",Constants!$H69*'Activity data'!BM11*Constants!$H87*EF!$H212*MMVolatEF*NtoN2O*kgtoGg,IF('Net zero activities &amp; levers'!$C$14="On",Constants!$H69*'Net zero Activity data'!BM11*Constants!$H87*EF!$H212*MMVolatEF*NtoN2O*kgtoGg,"ERROR"))</f>
        <v>1.2443831246581265E-4</v>
      </c>
      <c r="AU1191" s="94">
        <f>IF('Net zero activities &amp; levers'!$C$14="Off",Constants!$H69*'Activity data'!BN11*Constants!$H87*EF!$H212*MMVolatEF*NtoN2O*kgtoGg,IF('Net zero activities &amp; levers'!$C$14="On",Constants!$H69*'Net zero Activity data'!BN11*Constants!$H87*EF!$H212*MMVolatEF*NtoN2O*kgtoGg,"ERROR"))</f>
        <v>1.2447938848615019E-4</v>
      </c>
      <c r="AV1191" s="94">
        <f>IF('Net zero activities &amp; levers'!$C$14="Off",Constants!$H69*'Activity data'!BO11*Constants!$H87*EF!$H212*MMVolatEF*NtoN2O*kgtoGg,IF('Net zero activities &amp; levers'!$C$14="On",Constants!$H69*'Net zero Activity data'!BO11*Constants!$H87*EF!$H212*MMVolatEF*NtoN2O*kgtoGg,"ERROR"))</f>
        <v>1.2452718899099723E-4</v>
      </c>
      <c r="AW1191" s="94">
        <f>IF('Net zero activities &amp; levers'!$C$14="Off",Constants!$H69*'Activity data'!BP11*Constants!$H87*EF!$H212*MMVolatEF*NtoN2O*kgtoGg,IF('Net zero activities &amp; levers'!$C$14="On",Constants!$H69*'Net zero Activity data'!BP11*Constants!$H87*EF!$H212*MMVolatEF*NtoN2O*kgtoGg,"ERROR"))</f>
        <v>1.2457878954312868E-4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8.2037446108146881E-4</v>
      </c>
      <c r="T1192" s="94">
        <f>IF('Net zero activities &amp; levers'!$C$14="Off",Constants!$H70*'Activity data'!AM12*Constants!$H88*EF!$H213*MMVolatEF*NtoN2O*kgtoGg,IF('Net zero activities &amp; levers'!$C$14="On",Constants!$H70*'Net zero Activity data'!AM12*Constants!$H88*EF!$H213*MMVolatEF*NtoN2O*kgtoGg,"ERROR"))</f>
        <v>8.2160879441916146E-4</v>
      </c>
      <c r="U1192" s="94">
        <f>IF('Net zero activities &amp; levers'!$C$14="Off",Constants!$H70*'Activity data'!AN12*Constants!$H88*EF!$H213*MMVolatEF*NtoN2O*kgtoGg,IF('Net zero activities &amp; levers'!$C$14="On",Constants!$H70*'Net zero Activity data'!AN12*Constants!$H88*EF!$H213*MMVolatEF*NtoN2O*kgtoGg,"ERROR"))</f>
        <v>8.2298093008831763E-4</v>
      </c>
      <c r="V1192" s="94">
        <f>IF('Net zero activities &amp; levers'!$C$14="Off",Constants!$H70*'Activity data'!AO12*Constants!$H88*EF!$H213*MMVolatEF*NtoN2O*kgtoGg,IF('Net zero activities &amp; levers'!$C$14="On",Constants!$H70*'Net zero Activity data'!AO12*Constants!$H88*EF!$H213*MMVolatEF*NtoN2O*kgtoGg,"ERROR"))</f>
        <v>8.2452737926999174E-4</v>
      </c>
      <c r="W1192" s="94">
        <f>IF('Net zero activities &amp; levers'!$C$14="Off",Constants!$H70*'Activity data'!AP12*Constants!$H88*EF!$H213*MMVolatEF*NtoN2O*kgtoGg,IF('Net zero activities &amp; levers'!$C$14="On",Constants!$H70*'Net zero Activity data'!AP12*Constants!$H88*EF!$H213*MMVolatEF*NtoN2O*kgtoGg,"ERROR"))</f>
        <v>8.2626608201414545E-4</v>
      </c>
      <c r="X1192" s="94">
        <f>IF('Net zero activities &amp; levers'!$C$14="Off",Constants!$H70*'Activity data'!AQ12*Constants!$H88*EF!$H213*MMVolatEF*NtoN2O*kgtoGg,IF('Net zero activities &amp; levers'!$C$14="On",Constants!$H70*'Net zero Activity data'!AQ12*Constants!$H88*EF!$H213*MMVolatEF*NtoN2O*kgtoGg,"ERROR"))</f>
        <v>8.2819284547674618E-4</v>
      </c>
      <c r="Y1192" s="94">
        <f>IF('Net zero activities &amp; levers'!$C$14="Off",Constants!$H70*'Activity data'!AR12*Constants!$H88*EF!$H213*MMVolatEF*NtoN2O*kgtoGg,IF('Net zero activities &amp; levers'!$C$14="On",Constants!$H70*'Net zero Activity data'!AR12*Constants!$H88*EF!$H213*MMVolatEF*NtoN2O*kgtoGg,"ERROR"))</f>
        <v>8.2937745983035799E-4</v>
      </c>
      <c r="Z1192" s="94">
        <f>IF('Net zero activities &amp; levers'!$C$14="Off",Constants!$H70*'Activity data'!AS12*Constants!$H88*EF!$H213*MMVolatEF*NtoN2O*kgtoGg,IF('Net zero activities &amp; levers'!$C$14="On",Constants!$H70*'Net zero Activity data'!AS12*Constants!$H88*EF!$H213*MMVolatEF*NtoN2O*kgtoGg,"ERROR"))</f>
        <v>8.3072131937791938E-4</v>
      </c>
      <c r="AA1192" s="94">
        <f>IF('Net zero activities &amp; levers'!$C$14="Off",Constants!$H70*'Activity data'!AT12*Constants!$H88*EF!$H213*MMVolatEF*NtoN2O*kgtoGg,IF('Net zero activities &amp; levers'!$C$14="On",Constants!$H70*'Net zero Activity data'!AT12*Constants!$H88*EF!$H213*MMVolatEF*NtoN2O*kgtoGg,"ERROR"))</f>
        <v>8.3221227192742679E-4</v>
      </c>
      <c r="AB1192" s="94">
        <f>IF('Net zero activities &amp; levers'!$C$14="Off",Constants!$H70*'Activity data'!AU12*Constants!$H88*EF!$H213*MMVolatEF*NtoN2O*kgtoGg,IF('Net zero activities &amp; levers'!$C$14="On",Constants!$H70*'Net zero Activity data'!AU12*Constants!$H88*EF!$H213*MMVolatEF*NtoN2O*kgtoGg,"ERROR"))</f>
        <v>8.3384110707984281E-4</v>
      </c>
      <c r="AC1192" s="94">
        <f>IF('Net zero activities &amp; levers'!$C$14="Off",Constants!$H70*'Activity data'!AV12*Constants!$H88*EF!$H213*MMVolatEF*NtoN2O*kgtoGg,IF('Net zero activities &amp; levers'!$C$14="On",Constants!$H70*'Net zero Activity data'!AV12*Constants!$H88*EF!$H213*MMVolatEF*NtoN2O*kgtoGg,"ERROR"))</f>
        <v>8.3559368635169708E-4</v>
      </c>
      <c r="AD1192" s="94">
        <f>IF('Net zero activities &amp; levers'!$C$14="Off",Constants!$H70*'Activity data'!AW12*Constants!$H88*EF!$H213*MMVolatEF*NtoN2O*kgtoGg,IF('Net zero activities &amp; levers'!$C$14="On",Constants!$H70*'Net zero Activity data'!AW12*Constants!$H88*EF!$H213*MMVolatEF*NtoN2O*kgtoGg,"ERROR"))</f>
        <v>8.3676201203595308E-4</v>
      </c>
      <c r="AE1192" s="94">
        <f>IF('Net zero activities &amp; levers'!$C$14="Off",Constants!$H70*'Activity data'!AX12*Constants!$H88*EF!$H213*MMVolatEF*NtoN2O*kgtoGg,IF('Net zero activities &amp; levers'!$C$14="On",Constants!$H70*'Net zero Activity data'!AX12*Constants!$H88*EF!$H213*MMVolatEF*NtoN2O*kgtoGg,"ERROR"))</f>
        <v>8.3804943915621617E-4</v>
      </c>
      <c r="AF1192" s="94">
        <f>IF('Net zero activities &amp; levers'!$C$14="Off",Constants!$H70*'Activity data'!AY12*Constants!$H88*EF!$H213*MMVolatEF*NtoN2O*kgtoGg,IF('Net zero activities &amp; levers'!$C$14="On",Constants!$H70*'Net zero Activity data'!AY12*Constants!$H88*EF!$H213*MMVolatEF*NtoN2O*kgtoGg,"ERROR"))</f>
        <v>8.3945150635539529E-4</v>
      </c>
      <c r="AG1192" s="94">
        <f>IF('Net zero activities &amp; levers'!$C$14="Off",Constants!$H70*'Activity data'!AZ12*Constants!$H88*EF!$H213*MMVolatEF*NtoN2O*kgtoGg,IF('Net zero activities &amp; levers'!$C$14="On",Constants!$H70*'Net zero Activity data'!AZ12*Constants!$H88*EF!$H213*MMVolatEF*NtoN2O*kgtoGg,"ERROR"))</f>
        <v>8.4098432429253393E-4</v>
      </c>
      <c r="AH1192" s="94">
        <f>IF('Net zero activities &amp; levers'!$C$14="Off",Constants!$H70*'Activity data'!BA12*Constants!$H88*EF!$H213*MMVolatEF*NtoN2O*kgtoGg,IF('Net zero activities &amp; levers'!$C$14="On",Constants!$H70*'Net zero Activity data'!BA12*Constants!$H88*EF!$H213*MMVolatEF*NtoN2O*kgtoGg,"ERROR"))</f>
        <v>8.4259859734421398E-4</v>
      </c>
      <c r="AI1192" s="94">
        <f>IF('Net zero activities &amp; levers'!$C$14="Off",Constants!$H70*'Activity data'!BB12*Constants!$H88*EF!$H213*MMVolatEF*NtoN2O*kgtoGg,IF('Net zero activities &amp; levers'!$C$14="On",Constants!$H70*'Net zero Activity data'!BB12*Constants!$H88*EF!$H213*MMVolatEF*NtoN2O*kgtoGg,"ERROR"))</f>
        <v>8.4362658992822041E-4</v>
      </c>
      <c r="AJ1192" s="94">
        <f>IF('Net zero activities &amp; levers'!$C$14="Off",Constants!$H70*'Activity data'!BC12*Constants!$H88*EF!$H213*MMVolatEF*NtoN2O*kgtoGg,IF('Net zero activities &amp; levers'!$C$14="On",Constants!$H70*'Net zero Activity data'!BC12*Constants!$H88*EF!$H213*MMVolatEF*NtoN2O*kgtoGg,"ERROR"))</f>
        <v>8.4476084932096247E-4</v>
      </c>
      <c r="AK1192" s="94">
        <f>IF('Net zero activities &amp; levers'!$C$14="Off",Constants!$H70*'Activity data'!BD12*Constants!$H88*EF!$H213*MMVolatEF*NtoN2O*kgtoGg,IF('Net zero activities &amp; levers'!$C$14="On",Constants!$H70*'Net zero Activity data'!BD12*Constants!$H88*EF!$H213*MMVolatEF*NtoN2O*kgtoGg,"ERROR"))</f>
        <v>8.459589831478902E-4</v>
      </c>
      <c r="AL1192" s="94">
        <f>IF('Net zero activities &amp; levers'!$C$14="Off",Constants!$H70*'Activity data'!BE12*Constants!$H88*EF!$H213*MMVolatEF*NtoN2O*kgtoGg,IF('Net zero activities &amp; levers'!$C$14="On",Constants!$H70*'Net zero Activity data'!BE12*Constants!$H88*EF!$H213*MMVolatEF*NtoN2O*kgtoGg,"ERROR"))</f>
        <v>8.4723873365998492E-4</v>
      </c>
      <c r="AM1192" s="94">
        <f>IF('Net zero activities &amp; levers'!$C$14="Off",Constants!$H70*'Activity data'!BF12*Constants!$H88*EF!$H213*MMVolatEF*NtoN2O*kgtoGg,IF('Net zero activities &amp; levers'!$C$14="On",Constants!$H70*'Net zero Activity data'!BF12*Constants!$H88*EF!$H213*MMVolatEF*NtoN2O*kgtoGg,"ERROR"))</f>
        <v>8.4859396649149558E-4</v>
      </c>
      <c r="AN1192" s="94">
        <f>IF('Net zero activities &amp; levers'!$C$14="Off",Constants!$H70*'Activity data'!BG12*Constants!$H88*EF!$H213*MMVolatEF*NtoN2O*kgtoGg,IF('Net zero activities &amp; levers'!$C$14="On",Constants!$H70*'Net zero Activity data'!BG12*Constants!$H88*EF!$H213*MMVolatEF*NtoN2O*kgtoGg,"ERROR"))</f>
        <v>8.4939766435259193E-4</v>
      </c>
      <c r="AO1192" s="94">
        <f>IF('Net zero activities &amp; levers'!$C$14="Off",Constants!$H70*'Activity data'!BH12*Constants!$H88*EF!$H213*MMVolatEF*NtoN2O*kgtoGg,IF('Net zero activities &amp; levers'!$C$14="On",Constants!$H70*'Net zero Activity data'!BH12*Constants!$H88*EF!$H213*MMVolatEF*NtoN2O*kgtoGg,"ERROR"))</f>
        <v>8.5025054361731239E-4</v>
      </c>
      <c r="AP1192" s="94">
        <f>IF('Net zero activities &amp; levers'!$C$14="Off",Constants!$H70*'Activity data'!BI12*Constants!$H88*EF!$H213*MMVolatEF*NtoN2O*kgtoGg,IF('Net zero activities &amp; levers'!$C$14="On",Constants!$H70*'Net zero Activity data'!BI12*Constants!$H88*EF!$H213*MMVolatEF*NtoN2O*kgtoGg,"ERROR"))</f>
        <v>8.511697661045403E-4</v>
      </c>
      <c r="AQ1192" s="94">
        <f>IF('Net zero activities &amp; levers'!$C$14="Off",Constants!$H70*'Activity data'!BJ12*Constants!$H88*EF!$H213*MMVolatEF*NtoN2O*kgtoGg,IF('Net zero activities &amp; levers'!$C$14="On",Constants!$H70*'Net zero Activity data'!BJ12*Constants!$H88*EF!$H213*MMVolatEF*NtoN2O*kgtoGg,"ERROR"))</f>
        <v>8.5215802363590486E-4</v>
      </c>
      <c r="AR1192" s="94">
        <f>IF('Net zero activities &amp; levers'!$C$14="Off",Constants!$H70*'Activity data'!BK12*Constants!$H88*EF!$H213*MMVolatEF*NtoN2O*kgtoGg,IF('Net zero activities &amp; levers'!$C$14="On",Constants!$H70*'Net zero Activity data'!BK12*Constants!$H88*EF!$H213*MMVolatEF*NtoN2O*kgtoGg,"ERROR"))</f>
        <v>8.5321473692111954E-4</v>
      </c>
      <c r="AS1192" s="94">
        <f>IF('Net zero activities &amp; levers'!$C$14="Off",Constants!$H70*'Activity data'!BL12*Constants!$H88*EF!$H213*MMVolatEF*NtoN2O*kgtoGg,IF('Net zero activities &amp; levers'!$C$14="On",Constants!$H70*'Net zero Activity data'!BL12*Constants!$H88*EF!$H213*MMVolatEF*NtoN2O*kgtoGg,"ERROR"))</f>
        <v>8.5368011840107399E-4</v>
      </c>
      <c r="AT1192" s="94">
        <f>IF('Net zero activities &amp; levers'!$C$14="Off",Constants!$H70*'Activity data'!BM12*Constants!$H88*EF!$H213*MMVolatEF*NtoN2O*kgtoGg,IF('Net zero activities &amp; levers'!$C$14="On",Constants!$H70*'Net zero Activity data'!BM12*Constants!$H88*EF!$H213*MMVolatEF*NtoN2O*kgtoGg,"ERROR"))</f>
        <v>8.5395980962370581E-4</v>
      </c>
      <c r="AU1192" s="94">
        <f>IF('Net zero activities &amp; levers'!$C$14="Off",Constants!$H70*'Activity data'!BN12*Constants!$H88*EF!$H213*MMVolatEF*NtoN2O*kgtoGg,IF('Net zero activities &amp; levers'!$C$14="On",Constants!$H70*'Net zero Activity data'!BN12*Constants!$H88*EF!$H213*MMVolatEF*NtoN2O*kgtoGg,"ERROR"))</f>
        <v>8.5424169443725287E-4</v>
      </c>
      <c r="AV1192" s="94">
        <f>IF('Net zero activities &amp; levers'!$C$14="Off",Constants!$H70*'Activity data'!BO12*Constants!$H88*EF!$H213*MMVolatEF*NtoN2O*kgtoGg,IF('Net zero activities &amp; levers'!$C$14="On",Constants!$H70*'Net zero Activity data'!BO12*Constants!$H88*EF!$H213*MMVolatEF*NtoN2O*kgtoGg,"ERROR"))</f>
        <v>8.5456972612789762E-4</v>
      </c>
      <c r="AW1192" s="94">
        <f>IF('Net zero activities &amp; levers'!$C$14="Off",Constants!$H70*'Activity data'!BP12*Constants!$H88*EF!$H213*MMVolatEF*NtoN2O*kgtoGg,IF('Net zero activities &amp; levers'!$C$14="On",Constants!$H70*'Net zero Activity data'!BP12*Constants!$H88*EF!$H213*MMVolatEF*NtoN2O*kgtoGg,"ERROR"))</f>
        <v>8.5492383570075702E-4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1.4486129996083081E-5</v>
      </c>
      <c r="L1193" s="94">
        <f>IF('Net zero activities &amp; levers'!$C$14="Off",Constants!$H71*'Activity data'!AE13*Constants!$H89*EF!$H214*MMVolatEF*NtoN2O*kgtoGg,IF('Net zero activities &amp; levers'!$C$14="On",Constants!$H71*'Net zero Activity data'!AE13*Constants!$H89*EF!$H214*MMVolatEF*NtoN2O*kgtoGg,"ERROR"))</f>
        <v>1.4523786941695509E-5</v>
      </c>
      <c r="M1193" s="94">
        <f>IF('Net zero activities &amp; levers'!$C$14="Off",Constants!$H71*'Activity data'!AF13*Constants!$H89*EF!$H214*MMVolatEF*NtoN2O*kgtoGg,IF('Net zero activities &amp; levers'!$C$14="On",Constants!$H71*'Net zero Activity data'!AF13*Constants!$H89*EF!$H214*MMVolatEF*NtoN2O*kgtoGg,"ERROR"))</f>
        <v>1.4575733367418303E-5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1.4890706011157255E-5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1.5077522192544314E-5</v>
      </c>
      <c r="T1193" s="94">
        <f>IF('Net zero activities &amp; levers'!$C$14="Off",Constants!$H71*'Activity data'!AM13*Constants!$H89*EF!$H214*MMVolatEF*NtoN2O*kgtoGg,IF('Net zero activities &amp; levers'!$C$14="On",Constants!$H71*'Net zero Activity data'!AM13*Constants!$H89*EF!$H214*MMVolatEF*NtoN2O*kgtoGg,"ERROR"))</f>
        <v>1.5120920479031429E-5</v>
      </c>
      <c r="U1193" s="94">
        <f>IF('Net zero activities &amp; levers'!$C$14="Off",Constants!$H71*'Activity data'!AN13*Constants!$H89*EF!$H214*MMVolatEF*NtoN2O*kgtoGg,IF('Net zero activities &amp; levers'!$C$14="On",Constants!$H71*'Net zero Activity data'!AN13*Constants!$H89*EF!$H214*MMVolatEF*NtoN2O*kgtoGg,"ERROR"))</f>
        <v>1.5166907233408302E-5</v>
      </c>
      <c r="V1193" s="94">
        <f>IF('Net zero activities &amp; levers'!$C$14="Off",Constants!$H71*'Activity data'!AO13*Constants!$H89*EF!$H214*MMVolatEF*NtoN2O*kgtoGg,IF('Net zero activities &amp; levers'!$C$14="On",Constants!$H71*'Net zero Activity data'!AO13*Constants!$H89*EF!$H214*MMVolatEF*NtoN2O*kgtoGg,"ERROR"))</f>
        <v>1.5216572085594984E-5</v>
      </c>
      <c r="W1193" s="94">
        <f>IF('Net zero activities &amp; levers'!$C$14="Off",Constants!$H71*'Activity data'!AP13*Constants!$H89*EF!$H214*MMVolatEF*NtoN2O*kgtoGg,IF('Net zero activities &amp; levers'!$C$14="On",Constants!$H71*'Net zero Activity data'!AP13*Constants!$H89*EF!$H214*MMVolatEF*NtoN2O*kgtoGg,"ERROR"))</f>
        <v>1.5270470246664915E-5</v>
      </c>
      <c r="X1193" s="94">
        <f>IF('Net zero activities &amp; levers'!$C$14="Off",Constants!$H71*'Activity data'!AQ13*Constants!$H89*EF!$H214*MMVolatEF*NtoN2O*kgtoGg,IF('Net zero activities &amp; levers'!$C$14="On",Constants!$H71*'Net zero Activity data'!AQ13*Constants!$H89*EF!$H214*MMVolatEF*NtoN2O*kgtoGg,"ERROR"))</f>
        <v>1.5328532701029456E-5</v>
      </c>
      <c r="Y1193" s="94">
        <f>IF('Net zero activities &amp; levers'!$C$14="Off",Constants!$H71*'Activity data'!AR13*Constants!$H89*EF!$H214*MMVolatEF*NtoN2O*kgtoGg,IF('Net zero activities &amp; levers'!$C$14="On",Constants!$H71*'Net zero Activity data'!AR13*Constants!$H89*EF!$H214*MMVolatEF*NtoN2O*kgtoGg,"ERROR"))</f>
        <v>1.5365202172762824E-5</v>
      </c>
      <c r="Z1193" s="94">
        <f>IF('Net zero activities &amp; levers'!$C$14="Off",Constants!$H71*'Activity data'!AS13*Constants!$H89*EF!$H214*MMVolatEF*NtoN2O*kgtoGg,IF('Net zero activities &amp; levers'!$C$14="On",Constants!$H71*'Net zero Activity data'!AS13*Constants!$H89*EF!$H214*MMVolatEF*NtoN2O*kgtoGg,"ERROR"))</f>
        <v>1.5405433024200575E-5</v>
      </c>
      <c r="AA1193" s="94">
        <f>IF('Net zero activities &amp; levers'!$C$14="Off",Constants!$H71*'Activity data'!AT13*Constants!$H89*EF!$H214*MMVolatEF*NtoN2O*kgtoGg,IF('Net zero activities &amp; levers'!$C$14="On",Constants!$H71*'Net zero Activity data'!AT13*Constants!$H89*EF!$H214*MMVolatEF*NtoN2O*kgtoGg,"ERROR"))</f>
        <v>1.5448921544458292E-5</v>
      </c>
      <c r="AB1193" s="94">
        <f>IF('Net zero activities &amp; levers'!$C$14="Off",Constants!$H71*'Activity data'!AU13*Constants!$H89*EF!$H214*MMVolatEF*NtoN2O*kgtoGg,IF('Net zero activities &amp; levers'!$C$14="On",Constants!$H71*'Net zero Activity data'!AU13*Constants!$H89*EF!$H214*MMVolatEF*NtoN2O*kgtoGg,"ERROR"))</f>
        <v>1.5495442671566232E-5</v>
      </c>
      <c r="AC1193" s="94">
        <f>IF('Net zero activities &amp; levers'!$C$14="Off",Constants!$H71*'Activity data'!AV13*Constants!$H89*EF!$H214*MMVolatEF*NtoN2O*kgtoGg,IF('Net zero activities &amp; levers'!$C$14="On",Constants!$H71*'Net zero Activity data'!AV13*Constants!$H89*EF!$H214*MMVolatEF*NtoN2O*kgtoGg,"ERROR"))</f>
        <v>1.5544634955286424E-5</v>
      </c>
      <c r="AD1193" s="94">
        <f>IF('Net zero activities &amp; levers'!$C$14="Off",Constants!$H71*'Activity data'!AW13*Constants!$H89*EF!$H214*MMVolatEF*NtoN2O*kgtoGg,IF('Net zero activities &amp; levers'!$C$14="On",Constants!$H71*'Net zero Activity data'!AW13*Constants!$H89*EF!$H214*MMVolatEF*NtoN2O*kgtoGg,"ERROR"))</f>
        <v>1.5577248144482508E-5</v>
      </c>
      <c r="AE1193" s="94">
        <f>IF('Net zero activities &amp; levers'!$C$14="Off",Constants!$H71*'Activity data'!AX13*Constants!$H89*EF!$H214*MMVolatEF*NtoN2O*kgtoGg,IF('Net zero activities &amp; levers'!$C$14="On",Constants!$H71*'Net zero Activity data'!AX13*Constants!$H89*EF!$H214*MMVolatEF*NtoN2O*kgtoGg,"ERROR"))</f>
        <v>1.5612527634225129E-5</v>
      </c>
      <c r="AF1193" s="94">
        <f>IF('Net zero activities &amp; levers'!$C$14="Off",Constants!$H71*'Activity data'!AY13*Constants!$H89*EF!$H214*MMVolatEF*NtoN2O*kgtoGg,IF('Net zero activities &amp; levers'!$C$14="On",Constants!$H71*'Net zero Activity data'!AY13*Constants!$H89*EF!$H214*MMVolatEF*NtoN2O*kgtoGg,"ERROR"))</f>
        <v>1.5650367913370624E-5</v>
      </c>
      <c r="AG1193" s="94">
        <f>IF('Net zero activities &amp; levers'!$C$14="Off",Constants!$H71*'Activity data'!AZ13*Constants!$H89*EF!$H214*MMVolatEF*NtoN2O*kgtoGg,IF('Net zero activities &amp; levers'!$C$14="On",Constants!$H71*'Net zero Activity data'!AZ13*Constants!$H89*EF!$H214*MMVolatEF*NtoN2O*kgtoGg,"ERROR"))</f>
        <v>1.5691218739742962E-5</v>
      </c>
      <c r="AH1193" s="94">
        <f>IF('Net zero activities &amp; levers'!$C$14="Off",Constants!$H71*'Activity data'!BA13*Constants!$H89*EF!$H214*MMVolatEF*NtoN2O*kgtoGg,IF('Net zero activities &amp; levers'!$C$14="On",Constants!$H71*'Net zero Activity data'!BA13*Constants!$H89*EF!$H214*MMVolatEF*NtoN2O*kgtoGg,"ERROR"))</f>
        <v>1.5733757991980536E-5</v>
      </c>
      <c r="AI1193" s="94">
        <f>IF('Net zero activities &amp; levers'!$C$14="Off",Constants!$H71*'Activity data'!BB13*Constants!$H89*EF!$H214*MMVolatEF*NtoN2O*kgtoGg,IF('Net zero activities &amp; levers'!$C$14="On",Constants!$H71*'Net zero Activity data'!BB13*Constants!$H89*EF!$H214*MMVolatEF*NtoN2O*kgtoGg,"ERROR"))</f>
        <v>1.5760001504124704E-5</v>
      </c>
      <c r="AJ1193" s="94">
        <f>IF('Net zero activities &amp; levers'!$C$14="Off",Constants!$H71*'Activity data'!BC13*Constants!$H89*EF!$H214*MMVolatEF*NtoN2O*kgtoGg,IF('Net zero activities &amp; levers'!$C$14="On",Constants!$H71*'Net zero Activity data'!BC13*Constants!$H89*EF!$H214*MMVolatEF*NtoN2O*kgtoGg,"ERROR"))</f>
        <v>1.5788696702721565E-5</v>
      </c>
      <c r="AK1193" s="94">
        <f>IF('Net zero activities &amp; levers'!$C$14="Off",Constants!$H71*'Activity data'!BD13*Constants!$H89*EF!$H214*MMVolatEF*NtoN2O*kgtoGg,IF('Net zero activities &amp; levers'!$C$14="On",Constants!$H71*'Net zero Activity data'!BD13*Constants!$H89*EF!$H214*MMVolatEF*NtoN2O*kgtoGg,"ERROR"))</f>
        <v>1.5818711363536487E-5</v>
      </c>
      <c r="AL1193" s="94">
        <f>IF('Net zero activities &amp; levers'!$C$14="Off",Constants!$H71*'Activity data'!BE13*Constants!$H89*EF!$H214*MMVolatEF*NtoN2O*kgtoGg,IF('Net zero activities &amp; levers'!$C$14="On",Constants!$H71*'Net zero Activity data'!BE13*Constants!$H89*EF!$H214*MMVolatEF*NtoN2O*kgtoGg,"ERROR"))</f>
        <v>1.5850532342473721E-5</v>
      </c>
      <c r="AM1193" s="94">
        <f>IF('Net zero activities &amp; levers'!$C$14="Off",Constants!$H71*'Activity data'!BF13*Constants!$H89*EF!$H214*MMVolatEF*NtoN2O*kgtoGg,IF('Net zero activities &amp; levers'!$C$14="On",Constants!$H71*'Net zero Activity data'!BF13*Constants!$H89*EF!$H214*MMVolatEF*NtoN2O*kgtoGg,"ERROR"))</f>
        <v>1.5884002909389034E-5</v>
      </c>
      <c r="AN1193" s="94">
        <f>IF('Net zero activities &amp; levers'!$C$14="Off",Constants!$H71*'Activity data'!BG13*Constants!$H89*EF!$H214*MMVolatEF*NtoN2O*kgtoGg,IF('Net zero activities &amp; levers'!$C$14="On",Constants!$H71*'Net zero Activity data'!BG13*Constants!$H89*EF!$H214*MMVolatEF*NtoN2O*kgtoGg,"ERROR"))</f>
        <v>1.5902381704405965E-5</v>
      </c>
      <c r="AO1193" s="94">
        <f>IF('Net zero activities &amp; levers'!$C$14="Off",Constants!$H71*'Activity data'!BH13*Constants!$H89*EF!$H214*MMVolatEF*NtoN2O*kgtoGg,IF('Net zero activities &amp; levers'!$C$14="On",Constants!$H71*'Net zero Activity data'!BH13*Constants!$H89*EF!$H214*MMVolatEF*NtoN2O*kgtoGg,"ERROR"))</f>
        <v>1.5921780591527528E-5</v>
      </c>
      <c r="AP1193" s="94">
        <f>IF('Net zero activities &amp; levers'!$C$14="Off",Constants!$H71*'Activity data'!BI13*Constants!$H89*EF!$H214*MMVolatEF*NtoN2O*kgtoGg,IF('Net zero activities &amp; levers'!$C$14="On",Constants!$H71*'Net zero Activity data'!BI13*Constants!$H89*EF!$H214*MMVolatEF*NtoN2O*kgtoGg,"ERROR"))</f>
        <v>1.594266408976779E-5</v>
      </c>
      <c r="AQ1193" s="94">
        <f>IF('Net zero activities &amp; levers'!$C$14="Off",Constants!$H71*'Activity data'!BJ13*Constants!$H89*EF!$H214*MMVolatEF*NtoN2O*kgtoGg,IF('Net zero activities &amp; levers'!$C$14="On",Constants!$H71*'Net zero Activity data'!BJ13*Constants!$H89*EF!$H214*MMVolatEF*NtoN2O*kgtoGg,"ERROR"))</f>
        <v>1.5965108266139178E-5</v>
      </c>
      <c r="AR1193" s="94">
        <f>IF('Net zero activities &amp; levers'!$C$14="Off",Constants!$H71*'Activity data'!BK13*Constants!$H89*EF!$H214*MMVolatEF*NtoN2O*kgtoGg,IF('Net zero activities &amp; levers'!$C$14="On",Constants!$H71*'Net zero Activity data'!BK13*Constants!$H89*EF!$H214*MMVolatEF*NtoN2O*kgtoGg,"ERROR"))</f>
        <v>1.5989101247110622E-5</v>
      </c>
      <c r="AS1193" s="94">
        <f>IF('Net zero activities &amp; levers'!$C$14="Off",Constants!$H71*'Activity data'!BL13*Constants!$H89*EF!$H214*MMVolatEF*NtoN2O*kgtoGg,IF('Net zero activities &amp; levers'!$C$14="On",Constants!$H71*'Net zero Activity data'!BL13*Constants!$H89*EF!$H214*MMVolatEF*NtoN2O*kgtoGg,"ERROR"))</f>
        <v>1.5997171097699661E-5</v>
      </c>
      <c r="AT1193" s="94">
        <f>IF('Net zero activities &amp; levers'!$C$14="Off",Constants!$H71*'Activity data'!BM13*Constants!$H89*EF!$H214*MMVolatEF*NtoN2O*kgtoGg,IF('Net zero activities &amp; levers'!$C$14="On",Constants!$H71*'Net zero Activity data'!BM13*Constants!$H89*EF!$H214*MMVolatEF*NtoN2O*kgtoGg,"ERROR"))</f>
        <v>1.6000132033753247E-5</v>
      </c>
      <c r="AU1193" s="94">
        <f>IF('Net zero activities &amp; levers'!$C$14="Off",Constants!$H71*'Activity data'!BN13*Constants!$H89*EF!$H214*MMVolatEF*NtoN2O*kgtoGg,IF('Net zero activities &amp; levers'!$C$14="On",Constants!$H71*'Net zero Activity data'!BN13*Constants!$H89*EF!$H214*MMVolatEF*NtoN2O*kgtoGg,"ERROR"))</f>
        <v>1.6002977464491909E-5</v>
      </c>
      <c r="AV1193" s="94">
        <f>IF('Net zero activities &amp; levers'!$C$14="Off",Constants!$H71*'Activity data'!BO13*Constants!$H89*EF!$H214*MMVolatEF*NtoN2O*kgtoGg,IF('Net zero activities &amp; levers'!$C$14="On",Constants!$H71*'Net zero Activity data'!BO13*Constants!$H89*EF!$H214*MMVolatEF*NtoN2O*kgtoGg,"ERROR"))</f>
        <v>1.6006874225162621E-5</v>
      </c>
      <c r="AW1193" s="94">
        <f>IF('Net zero activities &amp; levers'!$C$14="Off",Constants!$H71*'Activity data'!BP13*Constants!$H89*EF!$H214*MMVolatEF*NtoN2O*kgtoGg,IF('Net zero activities &amp; levers'!$C$14="On",Constants!$H71*'Net zero Activity data'!BP13*Constants!$H89*EF!$H214*MMVolatEF*NtoN2O*kgtoGg,"ERROR"))</f>
        <v>1.6011296478644884E-5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1.4738364076719785E-3</v>
      </c>
      <c r="L1194" s="94">
        <f>IF('Net zero activities &amp; levers'!$C$14="Off",Constants!$H72*'Activity data'!AE14*Constants!$H90*EF!$H215*MMVolatEF*NtoN2O*kgtoGg,IF('Net zero activities &amp; levers'!$C$14="On",Constants!$H72*'Net zero Activity data'!AE14*Constants!$H90*EF!$H215*MMVolatEF*NtoN2O*kgtoGg,"ERROR"))</f>
        <v>1.4776676709189829E-3</v>
      </c>
      <c r="M1194" s="94">
        <f>IF('Net zero activities &amp; levers'!$C$14="Off",Constants!$H72*'Activity data'!AF14*Constants!$H90*EF!$H215*MMVolatEF*NtoN2O*kgtoGg,IF('Net zero activities &amp; levers'!$C$14="On",Constants!$H72*'Net zero Activity data'!AF14*Constants!$H90*EF!$H215*MMVolatEF*NtoN2O*kgtoGg,"ERROR"))</f>
        <v>1.4829527631761545E-3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1.5149984613639165E-3</v>
      </c>
      <c r="R1194" s="94">
        <f>IF('Net zero activities &amp; levers'!$C$14="Off",Constants!$H72*'Activity data'!AK14*Constants!$H90*EF!$H215*MMVolatEF*NtoN2O*kgtoGg,IF('Net zero activities &amp; levers'!$C$14="On",Constants!$H72*'Net zero Activity data'!AK14*Constants!$H90*EF!$H215*MMVolatEF*NtoN2O*kgtoGg,"ERROR"))</f>
        <v>1.5249659674490624E-3</v>
      </c>
      <c r="S1194" s="94">
        <f>IF('Net zero activities &amp; levers'!$C$14="Off",Constants!$H72*'Activity data'!AL14*Constants!$H90*EF!$H215*MMVolatEF*NtoN2O*kgtoGg,IF('Net zero activities &amp; levers'!$C$14="On",Constants!$H72*'Net zero Activity data'!AL14*Constants!$H90*EF!$H215*MMVolatEF*NtoN2O*kgtoGg,"ERROR"))</f>
        <v>1.5340053658818901E-3</v>
      </c>
      <c r="T1194" s="94">
        <f>IF('Net zero activities &amp; levers'!$C$14="Off",Constants!$H72*'Activity data'!AM14*Constants!$H90*EF!$H215*MMVolatEF*NtoN2O*kgtoGg,IF('Net zero activities &amp; levers'!$C$14="On",Constants!$H72*'Net zero Activity data'!AM14*Constants!$H90*EF!$H215*MMVolatEF*NtoN2O*kgtoGg,"ERROR"))</f>
        <v>1.538420760101918E-3</v>
      </c>
      <c r="U1194" s="94">
        <f>IF('Net zero activities &amp; levers'!$C$14="Off",Constants!$H72*'Activity data'!AN14*Constants!$H90*EF!$H215*MMVolatEF*NtoN2O*kgtoGg,IF('Net zero activities &amp; levers'!$C$14="On",Constants!$H72*'Net zero Activity data'!AN14*Constants!$H90*EF!$H215*MMVolatEF*NtoN2O*kgtoGg,"ERROR"))</f>
        <v>1.5430995081795373E-3</v>
      </c>
      <c r="V1194" s="94">
        <f>IF('Net zero activities &amp; levers'!$C$14="Off",Constants!$H72*'Activity data'!AO14*Constants!$H90*EF!$H215*MMVolatEF*NtoN2O*kgtoGg,IF('Net zero activities &amp; levers'!$C$14="On",Constants!$H72*'Net zero Activity data'!AO14*Constants!$H90*EF!$H215*MMVolatEF*NtoN2O*kgtoGg,"ERROR"))</f>
        <v>1.5481524703822901E-3</v>
      </c>
      <c r="W1194" s="94">
        <f>IF('Net zero activities &amp; levers'!$C$14="Off",Constants!$H72*'Activity data'!AP14*Constants!$H90*EF!$H215*MMVolatEF*NtoN2O*kgtoGg,IF('Net zero activities &amp; levers'!$C$14="On",Constants!$H72*'Net zero Activity data'!AP14*Constants!$H90*EF!$H215*MMVolatEF*NtoN2O*kgtoGg,"ERROR"))</f>
        <v>1.5536361345571189E-3</v>
      </c>
      <c r="X1194" s="94">
        <f>IF('Net zero activities &amp; levers'!$C$14="Off",Constants!$H72*'Activity data'!AQ14*Constants!$H90*EF!$H215*MMVolatEF*NtoN2O*kgtoGg,IF('Net zero activities &amp; levers'!$C$14="On",Constants!$H72*'Net zero Activity data'!AQ14*Constants!$H90*EF!$H215*MMVolatEF*NtoN2O*kgtoGg,"ERROR"))</f>
        <v>1.559543478974461E-3</v>
      </c>
      <c r="Y1194" s="94">
        <f>IF('Net zero activities &amp; levers'!$C$14="Off",Constants!$H72*'Activity data'!AR14*Constants!$H90*EF!$H215*MMVolatEF*NtoN2O*kgtoGg,IF('Net zero activities &amp; levers'!$C$14="On",Constants!$H72*'Net zero Activity data'!AR14*Constants!$H90*EF!$H215*MMVolatEF*NtoN2O*kgtoGg,"ERROR"))</f>
        <v>1.5632742754332356E-3</v>
      </c>
      <c r="Z1194" s="94">
        <f>IF('Net zero activities &amp; levers'!$C$14="Off",Constants!$H72*'Activity data'!AS14*Constants!$H90*EF!$H215*MMVolatEF*NtoN2O*kgtoGg,IF('Net zero activities &amp; levers'!$C$14="On",Constants!$H72*'Net zero Activity data'!AS14*Constants!$H90*EF!$H215*MMVolatEF*NtoN2O*kgtoGg,"ERROR"))</f>
        <v>1.56736741097576E-3</v>
      </c>
      <c r="AA1194" s="94">
        <f>IF('Net zero activities &amp; levers'!$C$14="Off",Constants!$H72*'Activity data'!AT14*Constants!$H90*EF!$H215*MMVolatEF*NtoN2O*kgtoGg,IF('Net zero activities &amp; levers'!$C$14="On",Constants!$H72*'Net zero Activity data'!AT14*Constants!$H90*EF!$H215*MMVolatEF*NtoN2O*kgtoGg,"ERROR"))</f>
        <v>1.5717919856888779E-3</v>
      </c>
      <c r="AB1194" s="94">
        <f>IF('Net zero activities &amp; levers'!$C$14="Off",Constants!$H72*'Activity data'!AU14*Constants!$H90*EF!$H215*MMVolatEF*NtoN2O*kgtoGg,IF('Net zero activities &amp; levers'!$C$14="On",Constants!$H72*'Net zero Activity data'!AU14*Constants!$H90*EF!$H215*MMVolatEF*NtoN2O*kgtoGg,"ERROR"))</f>
        <v>1.5765251014952495E-3</v>
      </c>
      <c r="AC1194" s="94">
        <f>IF('Net zero activities &amp; levers'!$C$14="Off",Constants!$H72*'Activity data'!AV14*Constants!$H90*EF!$H215*MMVolatEF*NtoN2O*kgtoGg,IF('Net zero activities &amp; levers'!$C$14="On",Constants!$H72*'Net zero Activity data'!AV14*Constants!$H90*EF!$H215*MMVolatEF*NtoN2O*kgtoGg,"ERROR"))</f>
        <v>1.5815299840099691E-3</v>
      </c>
      <c r="AD1194" s="94">
        <f>IF('Net zero activities &amp; levers'!$C$14="Off",Constants!$H72*'Activity data'!AW14*Constants!$H90*EF!$H215*MMVolatEF*NtoN2O*kgtoGg,IF('Net zero activities &amp; levers'!$C$14="On",Constants!$H72*'Net zero Activity data'!AW14*Constants!$H90*EF!$H215*MMVolatEF*NtoN2O*kgtoGg,"ERROR"))</f>
        <v>1.5848480893714753E-3</v>
      </c>
      <c r="AE1194" s="94">
        <f>IF('Net zero activities &amp; levers'!$C$14="Off",Constants!$H72*'Activity data'!AX14*Constants!$H90*EF!$H215*MMVolatEF*NtoN2O*kgtoGg,IF('Net zero activities &amp; levers'!$C$14="On",Constants!$H72*'Net zero Activity data'!AX14*Constants!$H90*EF!$H215*MMVolatEF*NtoN2O*kgtoGg,"ERROR"))</f>
        <v>1.588437467379323E-3</v>
      </c>
      <c r="AF1194" s="94">
        <f>IF('Net zero activities &amp; levers'!$C$14="Off",Constants!$H72*'Activity data'!AY14*Constants!$H90*EF!$H215*MMVolatEF*NtoN2O*kgtoGg,IF('Net zero activities &amp; levers'!$C$14="On",Constants!$H72*'Net zero Activity data'!AY14*Constants!$H90*EF!$H215*MMVolatEF*NtoN2O*kgtoGg,"ERROR"))</f>
        <v>1.5922873832019885E-3</v>
      </c>
      <c r="AG1194" s="94">
        <f>IF('Net zero activities &amp; levers'!$C$14="Off",Constants!$H72*'Activity data'!AZ14*Constants!$H90*EF!$H215*MMVolatEF*NtoN2O*kgtoGg,IF('Net zero activities &amp; levers'!$C$14="On",Constants!$H72*'Net zero Activity data'!AZ14*Constants!$H90*EF!$H215*MMVolatEF*NtoN2O*kgtoGg,"ERROR"))</f>
        <v>1.5964435957451118E-3</v>
      </c>
      <c r="AH1194" s="94">
        <f>IF('Net zero activities &amp; levers'!$C$14="Off",Constants!$H72*'Activity data'!BA14*Constants!$H90*EF!$H215*MMVolatEF*NtoN2O*kgtoGg,IF('Net zero activities &amp; levers'!$C$14="On",Constants!$H72*'Net zero Activity data'!BA14*Constants!$H90*EF!$H215*MMVolatEF*NtoN2O*kgtoGg,"ERROR"))</f>
        <v>1.6007715907803513E-3</v>
      </c>
      <c r="AI1194" s="94">
        <f>IF('Net zero activities &amp; levers'!$C$14="Off",Constants!$H72*'Activity data'!BB14*Constants!$H90*EF!$H215*MMVolatEF*NtoN2O*kgtoGg,IF('Net zero activities &amp; levers'!$C$14="On",Constants!$H72*'Net zero Activity data'!BB14*Constants!$H90*EF!$H215*MMVolatEF*NtoN2O*kgtoGg,"ERROR"))</f>
        <v>1.6034416374852828E-3</v>
      </c>
      <c r="AJ1194" s="94">
        <f>IF('Net zero activities &amp; levers'!$C$14="Off",Constants!$H72*'Activity data'!BC14*Constants!$H90*EF!$H215*MMVolatEF*NtoN2O*kgtoGg,IF('Net zero activities &amp; levers'!$C$14="On",Constants!$H72*'Net zero Activity data'!BC14*Constants!$H90*EF!$H215*MMVolatEF*NtoN2O*kgtoGg,"ERROR"))</f>
        <v>1.6063611217387633E-3</v>
      </c>
      <c r="AK1194" s="94">
        <f>IF('Net zero activities &amp; levers'!$C$14="Off",Constants!$H72*'Activity data'!BD14*Constants!$H90*EF!$H215*MMVolatEF*NtoN2O*kgtoGg,IF('Net zero activities &amp; levers'!$C$14="On",Constants!$H72*'Net zero Activity data'!BD14*Constants!$H90*EF!$H215*MMVolatEF*NtoN2O*kgtoGg,"ERROR"))</f>
        <v>1.6094148496761016E-3</v>
      </c>
      <c r="AL1194" s="94">
        <f>IF('Net zero activities &amp; levers'!$C$14="Off",Constants!$H72*'Activity data'!BE14*Constants!$H90*EF!$H215*MMVolatEF*NtoN2O*kgtoGg,IF('Net zero activities &amp; levers'!$C$14="On",Constants!$H72*'Net zero Activity data'!BE14*Constants!$H90*EF!$H215*MMVolatEF*NtoN2O*kgtoGg,"ERROR"))</f>
        <v>1.6126523546065516E-3</v>
      </c>
      <c r="AM1194" s="94">
        <f>IF('Net zero activities &amp; levers'!$C$14="Off",Constants!$H72*'Activity data'!BF14*Constants!$H90*EF!$H215*MMVolatEF*NtoN2O*kgtoGg,IF('Net zero activities &amp; levers'!$C$14="On",Constants!$H72*'Net zero Activity data'!BF14*Constants!$H90*EF!$H215*MMVolatEF*NtoN2O*kgtoGg,"ERROR"))</f>
        <v>1.6160576906154474E-3</v>
      </c>
      <c r="AN1194" s="94">
        <f>IF('Net zero activities &amp; levers'!$C$14="Off",Constants!$H72*'Activity data'!BG14*Constants!$H90*EF!$H215*MMVolatEF*NtoN2O*kgtoGg,IF('Net zero activities &amp; levers'!$C$14="On",Constants!$H72*'Net zero Activity data'!BG14*Constants!$H90*EF!$H215*MMVolatEF*NtoN2O*kgtoGg,"ERROR"))</f>
        <v>1.6179275714761335E-3</v>
      </c>
      <c r="AO1194" s="94">
        <f>IF('Net zero activities &amp; levers'!$C$14="Off",Constants!$H72*'Activity data'!BH14*Constants!$H90*EF!$H215*MMVolatEF*NtoN2O*kgtoGg,IF('Net zero activities &amp; levers'!$C$14="On",Constants!$H72*'Net zero Activity data'!BH14*Constants!$H90*EF!$H215*MMVolatEF*NtoN2O*kgtoGg,"ERROR"))</f>
        <v>1.6199012377428185E-3</v>
      </c>
      <c r="AP1194" s="94">
        <f>IF('Net zero activities &amp; levers'!$C$14="Off",Constants!$H72*'Activity data'!BI14*Constants!$H90*EF!$H215*MMVolatEF*NtoN2O*kgtoGg,IF('Net zero activities &amp; levers'!$C$14="On",Constants!$H72*'Net zero Activity data'!BI14*Constants!$H90*EF!$H215*MMVolatEF*NtoN2O*kgtoGg,"ERROR"))</f>
        <v>1.6220259501424986E-3</v>
      </c>
      <c r="AQ1194" s="94">
        <f>IF('Net zero activities &amp; levers'!$C$14="Off",Constants!$H72*'Activity data'!BJ14*Constants!$H90*EF!$H215*MMVolatEF*NtoN2O*kgtoGg,IF('Net zero activities &amp; levers'!$C$14="On",Constants!$H72*'Net zero Activity data'!BJ14*Constants!$H90*EF!$H215*MMVolatEF*NtoN2O*kgtoGg,"ERROR"))</f>
        <v>1.6243094478251309E-3</v>
      </c>
      <c r="AR1194" s="94">
        <f>IF('Net zero activities &amp; levers'!$C$14="Off",Constants!$H72*'Activity data'!BK14*Constants!$H90*EF!$H215*MMVolatEF*NtoN2O*kgtoGg,IF('Net zero activities &amp; levers'!$C$14="On",Constants!$H72*'Net zero Activity data'!BK14*Constants!$H90*EF!$H215*MMVolatEF*NtoN2O*kgtoGg,"ERROR"))</f>
        <v>1.6267505227632862E-3</v>
      </c>
      <c r="AS1194" s="94">
        <f>IF('Net zero activities &amp; levers'!$C$14="Off",Constants!$H72*'Activity data'!BL14*Constants!$H90*EF!$H215*MMVolatEF*NtoN2O*kgtoGg,IF('Net zero activities &amp; levers'!$C$14="On",Constants!$H72*'Net zero Activity data'!BL14*Constants!$H90*EF!$H215*MMVolatEF*NtoN2O*kgtoGg,"ERROR"))</f>
        <v>1.6275715591343393E-3</v>
      </c>
      <c r="AT1194" s="94">
        <f>IF('Net zero activities &amp; levers'!$C$14="Off",Constants!$H72*'Activity data'!BM14*Constants!$H90*EF!$H215*MMVolatEF*NtoN2O*kgtoGg,IF('Net zero activities &amp; levers'!$C$14="On",Constants!$H72*'Net zero Activity data'!BM14*Constants!$H90*EF!$H215*MMVolatEF*NtoN2O*kgtoGg,"ERROR"))</f>
        <v>1.6278728083539546E-3</v>
      </c>
      <c r="AU1194" s="94">
        <f>IF('Net zero activities &amp; levers'!$C$14="Off",Constants!$H72*'Activity data'!BN14*Constants!$H90*EF!$H215*MMVolatEF*NtoN2O*kgtoGg,IF('Net zero activities &amp; levers'!$C$14="On",Constants!$H72*'Net zero Activity data'!BN14*Constants!$H90*EF!$H215*MMVolatEF*NtoN2O*kgtoGg,"ERROR"))</f>
        <v>1.6281623059229595E-3</v>
      </c>
      <c r="AV1194" s="94">
        <f>IF('Net zero activities &amp; levers'!$C$14="Off",Constants!$H72*'Activity data'!BO14*Constants!$H90*EF!$H215*MMVolatEF*NtoN2O*kgtoGg,IF('Net zero activities &amp; levers'!$C$14="On",Constants!$H72*'Net zero Activity data'!BO14*Constants!$H90*EF!$H215*MMVolatEF*NtoN2O*kgtoGg,"ERROR"))</f>
        <v>1.6285587670723503E-3</v>
      </c>
      <c r="AW1194" s="94">
        <f>IF('Net zero activities &amp; levers'!$C$14="Off",Constants!$H72*'Activity data'!BP14*Constants!$H90*EF!$H215*MMVolatEF*NtoN2O*kgtoGg,IF('Net zero activities &amp; levers'!$C$14="On",Constants!$H72*'Net zero Activity data'!BP14*Constants!$H90*EF!$H215*MMVolatEF*NtoN2O*kgtoGg,"ERROR"))</f>
        <v>1.6290086924967307E-3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0.13004550543955873</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0.10645582631892825</v>
      </c>
      <c r="T1197" s="94">
        <f>IF('Net zero activities &amp; levers'!$C$14="Off",Constants!$H75*'Activity data'!AM17*Constants!$H93*EF!$H218*MMVolatEF*NtoN2O*kgtoGg,IF('Net zero activities &amp; levers'!$C$14="On",Constants!$H75*'Net zero Activity data'!AM17*Constants!$H93*EF!$H218*MMVolatEF*NtoN2O*kgtoGg,"ERROR"))</f>
        <v>0.10780204810068256</v>
      </c>
      <c r="U1197" s="94">
        <f>IF('Net zero activities &amp; levers'!$C$14="Off",Constants!$H75*'Activity data'!AN17*Constants!$H93*EF!$H218*MMVolatEF*NtoN2O*kgtoGg,IF('Net zero activities &amp; levers'!$C$14="On",Constants!$H75*'Net zero Activity data'!AN17*Constants!$H93*EF!$H218*MMVolatEF*NtoN2O*kgtoGg,"ERROR"))</f>
        <v>0.10763043157018623</v>
      </c>
      <c r="V1197" s="94">
        <f>IF('Net zero activities &amp; levers'!$C$14="Off",Constants!$H75*'Activity data'!AO17*Constants!$H93*EF!$H218*MMVolatEF*NtoN2O*kgtoGg,IF('Net zero activities &amp; levers'!$C$14="On",Constants!$H75*'Net zero Activity data'!AO17*Constants!$H93*EF!$H218*MMVolatEF*NtoN2O*kgtoGg,"ERROR"))</f>
        <v>0.10709838736664135</v>
      </c>
      <c r="W1197" s="94">
        <f>IF('Net zero activities &amp; levers'!$C$14="Off",Constants!$H75*'Activity data'!AP17*Constants!$H93*EF!$H218*MMVolatEF*NtoN2O*kgtoGg,IF('Net zero activities &amp; levers'!$C$14="On",Constants!$H75*'Net zero Activity data'!AP17*Constants!$H93*EF!$H218*MMVolatEF*NtoN2O*kgtoGg,"ERROR"))</f>
        <v>0.1068504180548161</v>
      </c>
      <c r="X1197" s="94">
        <f>IF('Net zero activities &amp; levers'!$C$14="Off",Constants!$H75*'Activity data'!AQ17*Constants!$H93*EF!$H218*MMVolatEF*NtoN2O*kgtoGg,IF('Net zero activities &amp; levers'!$C$14="On",Constants!$H75*'Net zero Activity data'!AQ17*Constants!$H93*EF!$H218*MMVolatEF*NtoN2O*kgtoGg,"ERROR"))</f>
        <v>0.10698603174448645</v>
      </c>
      <c r="Y1197" s="94">
        <f>IF('Net zero activities &amp; levers'!$C$14="Off",Constants!$H75*'Activity data'!AR17*Constants!$H93*EF!$H218*MMVolatEF*NtoN2O*kgtoGg,IF('Net zero activities &amp; levers'!$C$14="On",Constants!$H75*'Net zero Activity data'!AR17*Constants!$H93*EF!$H218*MMVolatEF*NtoN2O*kgtoGg,"ERROR"))</f>
        <v>0.10732528533321652</v>
      </c>
      <c r="Z1197" s="94">
        <f>IF('Net zero activities &amp; levers'!$C$14="Off",Constants!$H75*'Activity data'!AS17*Constants!$H93*EF!$H218*MMVolatEF*NtoN2O*kgtoGg,IF('Net zero activities &amp; levers'!$C$14="On",Constants!$H75*'Net zero Activity data'!AS17*Constants!$H93*EF!$H218*MMVolatEF*NtoN2O*kgtoGg,"ERROR"))</f>
        <v>0.10795725471874085</v>
      </c>
      <c r="AA1197" s="94">
        <f>IF('Net zero activities &amp; levers'!$C$14="Off",Constants!$H75*'Activity data'!AT17*Constants!$H93*EF!$H218*MMVolatEF*NtoN2O*kgtoGg,IF('Net zero activities &amp; levers'!$C$14="On",Constants!$H75*'Net zero Activity data'!AT17*Constants!$H93*EF!$H218*MMVolatEF*NtoN2O*kgtoGg,"ERROR"))</f>
        <v>0.1087642002592808</v>
      </c>
      <c r="AB1197" s="94">
        <f>IF('Net zero activities &amp; levers'!$C$14="Off",Constants!$H75*'Activity data'!AU17*Constants!$H93*EF!$H218*MMVolatEF*NtoN2O*kgtoGg,IF('Net zero activities &amp; levers'!$C$14="On",Constants!$H75*'Net zero Activity data'!AU17*Constants!$H93*EF!$H218*MMVolatEF*NtoN2O*kgtoGg,"ERROR"))</f>
        <v>0.10968021248055237</v>
      </c>
      <c r="AC1197" s="94">
        <f>IF('Net zero activities &amp; levers'!$C$14="Off",Constants!$H75*'Activity data'!AV17*Constants!$H93*EF!$H218*MMVolatEF*NtoN2O*kgtoGg,IF('Net zero activities &amp; levers'!$C$14="On",Constants!$H75*'Net zero Activity data'!AV17*Constants!$H93*EF!$H218*MMVolatEF*NtoN2O*kgtoGg,"ERROR"))</f>
        <v>0.11053240249536506</v>
      </c>
      <c r="AD1197" s="94">
        <f>IF('Net zero activities &amp; levers'!$C$14="Off",Constants!$H75*'Activity data'!AW17*Constants!$H93*EF!$H218*MMVolatEF*NtoN2O*kgtoGg,IF('Net zero activities &amp; levers'!$C$14="On",Constants!$H75*'Net zero Activity data'!AW17*Constants!$H93*EF!$H218*MMVolatEF*NtoN2O*kgtoGg,"ERROR"))</f>
        <v>0.1120016645138466</v>
      </c>
      <c r="AE1197" s="94">
        <f>IF('Net zero activities &amp; levers'!$C$14="Off",Constants!$H75*'Activity data'!AX17*Constants!$H93*EF!$H218*MMVolatEF*NtoN2O*kgtoGg,IF('Net zero activities &amp; levers'!$C$14="On",Constants!$H75*'Net zero Activity data'!AX17*Constants!$H93*EF!$H218*MMVolatEF*NtoN2O*kgtoGg,"ERROR"))</f>
        <v>0.11362549644765359</v>
      </c>
      <c r="AF1197" s="94">
        <f>IF('Net zero activities &amp; levers'!$C$14="Off",Constants!$H75*'Activity data'!AY17*Constants!$H93*EF!$H218*MMVolatEF*NtoN2O*kgtoGg,IF('Net zero activities &amp; levers'!$C$14="On",Constants!$H75*'Net zero Activity data'!AY17*Constants!$H93*EF!$H218*MMVolatEF*NtoN2O*kgtoGg,"ERROR"))</f>
        <v>0.11539722040020252</v>
      </c>
      <c r="AG1197" s="94">
        <f>IF('Net zero activities &amp; levers'!$C$14="Off",Constants!$H75*'Activity data'!AZ17*Constants!$H93*EF!$H218*MMVolatEF*NtoN2O*kgtoGg,IF('Net zero activities &amp; levers'!$C$14="On",Constants!$H75*'Net zero Activity data'!AZ17*Constants!$H93*EF!$H218*MMVolatEF*NtoN2O*kgtoGg,"ERROR"))</f>
        <v>0.11768820374003125</v>
      </c>
      <c r="AH1197" s="94">
        <f>IF('Net zero activities &amp; levers'!$C$14="Off",Constants!$H75*'Activity data'!BA17*Constants!$H93*EF!$H218*MMVolatEF*NtoN2O*kgtoGg,IF('Net zero activities &amp; levers'!$C$14="On",Constants!$H75*'Net zero Activity data'!BA17*Constants!$H93*EF!$H218*MMVolatEF*NtoN2O*kgtoGg,"ERROR"))</f>
        <v>0.11963370875387938</v>
      </c>
      <c r="AI1197" s="94">
        <f>IF('Net zero activities &amp; levers'!$C$14="Off",Constants!$H75*'Activity data'!BB17*Constants!$H93*EF!$H218*MMVolatEF*NtoN2O*kgtoGg,IF('Net zero activities &amp; levers'!$C$14="On",Constants!$H75*'Net zero Activity data'!BB17*Constants!$H93*EF!$H218*MMVolatEF*NtoN2O*kgtoGg,"ERROR"))</f>
        <v>0.1218304131618427</v>
      </c>
      <c r="AJ1197" s="94">
        <f>IF('Net zero activities &amp; levers'!$C$14="Off",Constants!$H75*'Activity data'!BC17*Constants!$H93*EF!$H218*MMVolatEF*NtoN2O*kgtoGg,IF('Net zero activities &amp; levers'!$C$14="On",Constants!$H75*'Net zero Activity data'!BC17*Constants!$H93*EF!$H218*MMVolatEF*NtoN2O*kgtoGg,"ERROR"))</f>
        <v>0.1243519403090952</v>
      </c>
      <c r="AK1197" s="94">
        <f>IF('Net zero activities &amp; levers'!$C$14="Off",Constants!$H75*'Activity data'!BD17*Constants!$H93*EF!$H218*MMVolatEF*NtoN2O*kgtoGg,IF('Net zero activities &amp; levers'!$C$14="On",Constants!$H75*'Net zero Activity data'!BD17*Constants!$H93*EF!$H218*MMVolatEF*NtoN2O*kgtoGg,"ERROR"))</f>
        <v>0.12648925772095415</v>
      </c>
      <c r="AL1197" s="94">
        <f>IF('Net zero activities &amp; levers'!$C$14="Off",Constants!$H75*'Activity data'!BE17*Constants!$H93*EF!$H218*MMVolatEF*NtoN2O*kgtoGg,IF('Net zero activities &amp; levers'!$C$14="On",Constants!$H75*'Net zero Activity data'!BE17*Constants!$H93*EF!$H218*MMVolatEF*NtoN2O*kgtoGg,"ERROR"))</f>
        <v>0.12861562242958183</v>
      </c>
      <c r="AM1197" s="94">
        <f>IF('Net zero activities &amp; levers'!$C$14="Off",Constants!$H75*'Activity data'!BF17*Constants!$H93*EF!$H218*MMVolatEF*NtoN2O*kgtoGg,IF('Net zero activities &amp; levers'!$C$14="On",Constants!$H75*'Net zero Activity data'!BF17*Constants!$H93*EF!$H218*MMVolatEF*NtoN2O*kgtoGg,"ERROR"))</f>
        <v>0.13067004529129198</v>
      </c>
      <c r="AN1197" s="94">
        <f>IF('Net zero activities &amp; levers'!$C$14="Off",Constants!$H75*'Activity data'!BG17*Constants!$H93*EF!$H218*MMVolatEF*NtoN2O*kgtoGg,IF('Net zero activities &amp; levers'!$C$14="On",Constants!$H75*'Net zero Activity data'!BG17*Constants!$H93*EF!$H218*MMVolatEF*NtoN2O*kgtoGg,"ERROR"))</f>
        <v>0.1330564447087742</v>
      </c>
      <c r="AO1197" s="94">
        <f>IF('Net zero activities &amp; levers'!$C$14="Off",Constants!$H75*'Activity data'!BH17*Constants!$H93*EF!$H218*MMVolatEF*NtoN2O*kgtoGg,IF('Net zero activities &amp; levers'!$C$14="On",Constants!$H75*'Net zero Activity data'!BH17*Constants!$H93*EF!$H218*MMVolatEF*NtoN2O*kgtoGg,"ERROR"))</f>
        <v>0.13507083791692001</v>
      </c>
      <c r="AP1197" s="94">
        <f>IF('Net zero activities &amp; levers'!$C$14="Off",Constants!$H75*'Activity data'!BI17*Constants!$H93*EF!$H218*MMVolatEF*NtoN2O*kgtoGg,IF('Net zero activities &amp; levers'!$C$14="On",Constants!$H75*'Net zero Activity data'!BI17*Constants!$H93*EF!$H218*MMVolatEF*NtoN2O*kgtoGg,"ERROR"))</f>
        <v>0.13704526497447814</v>
      </c>
      <c r="AQ1197" s="94">
        <f>IF('Net zero activities &amp; levers'!$C$14="Off",Constants!$H75*'Activity data'!BJ17*Constants!$H93*EF!$H218*MMVolatEF*NtoN2O*kgtoGg,IF('Net zero activities &amp; levers'!$C$14="On",Constants!$H75*'Net zero Activity data'!BJ17*Constants!$H93*EF!$H218*MMVolatEF*NtoN2O*kgtoGg,"ERROR"))</f>
        <v>0.13905666435648104</v>
      </c>
      <c r="AR1197" s="94">
        <f>IF('Net zero activities &amp; levers'!$C$14="Off",Constants!$H75*'Activity data'!BK17*Constants!$H93*EF!$H218*MMVolatEF*NtoN2O*kgtoGg,IF('Net zero activities &amp; levers'!$C$14="On",Constants!$H75*'Net zero Activity data'!BK17*Constants!$H93*EF!$H218*MMVolatEF*NtoN2O*kgtoGg,"ERROR"))</f>
        <v>0.14112314362241812</v>
      </c>
      <c r="AS1197" s="94">
        <f>IF('Net zero activities &amp; levers'!$C$14="Off",Constants!$H75*'Activity data'!BL17*Constants!$H93*EF!$H218*MMVolatEF*NtoN2O*kgtoGg,IF('Net zero activities &amp; levers'!$C$14="On",Constants!$H75*'Net zero Activity data'!BL17*Constants!$H93*EF!$H218*MMVolatEF*NtoN2O*kgtoGg,"ERROR"))</f>
        <v>0.14319174981988672</v>
      </c>
      <c r="AT1197" s="94">
        <f>IF('Net zero activities &amp; levers'!$C$14="Off",Constants!$H75*'Activity data'!BM17*Constants!$H93*EF!$H218*MMVolatEF*NtoN2O*kgtoGg,IF('Net zero activities &amp; levers'!$C$14="On",Constants!$H75*'Net zero Activity data'!BM17*Constants!$H93*EF!$H218*MMVolatEF*NtoN2O*kgtoGg,"ERROR"))</f>
        <v>0.14149412995307076</v>
      </c>
      <c r="AU1197" s="94">
        <f>IF('Net zero activities &amp; levers'!$C$14="Off",Constants!$H75*'Activity data'!BN17*Constants!$H93*EF!$H218*MMVolatEF*NtoN2O*kgtoGg,IF('Net zero activities &amp; levers'!$C$14="On",Constants!$H75*'Net zero Activity data'!BN17*Constants!$H93*EF!$H218*MMVolatEF*NtoN2O*kgtoGg,"ERROR"))</f>
        <v>0.13907409816419206</v>
      </c>
      <c r="AV1197" s="94">
        <f>IF('Net zero activities &amp; levers'!$C$14="Off",Constants!$H75*'Activity data'!BO17*Constants!$H93*EF!$H218*MMVolatEF*NtoN2O*kgtoGg,IF('Net zero activities &amp; levers'!$C$14="On",Constants!$H75*'Net zero Activity data'!BO17*Constants!$H93*EF!$H218*MMVolatEF*NtoN2O*kgtoGg,"ERROR"))</f>
        <v>0.13664554729439307</v>
      </c>
      <c r="AW1197" s="94">
        <f>IF('Net zero activities &amp; levers'!$C$14="Off",Constants!$H75*'Activity data'!BP17*Constants!$H93*EF!$H218*MMVolatEF*NtoN2O*kgtoGg,IF('Net zero activities &amp; levers'!$C$14="On",Constants!$H75*'Net zero Activity data'!BP17*Constants!$H93*EF!$H218*MMVolatEF*NtoN2O*kgtoGg,"ERROR"))</f>
        <v>0.13393654190379831</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1.2655466337890216E-2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1.2355059245839614E-2</v>
      </c>
      <c r="P1198" s="94">
        <f>IF('Net zero activities &amp; levers'!$C$14="Off",Constants!$H76*'Activity data'!AI18*Constants!$H94*EF!$H219*MMVolatEF*NtoN2O*kgtoGg,IF('Net zero activities &amp; levers'!$C$14="On",Constants!$H76*'Net zero Activity data'!AI18*Constants!$H94*EF!$H219*MMVolatEF*NtoN2O*kgtoGg,"ERROR"))</f>
        <v>1.2094642930917438E-2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1.0359820755801856E-2</v>
      </c>
      <c r="T1198" s="94">
        <f>IF('Net zero activities &amp; levers'!$C$14="Off",Constants!$H76*'Activity data'!AM18*Constants!$H94*EF!$H219*MMVolatEF*NtoN2O*kgtoGg,IF('Net zero activities &amp; levers'!$C$14="On",Constants!$H76*'Net zero Activity data'!AM18*Constants!$H94*EF!$H219*MMVolatEF*NtoN2O*kgtoGg,"ERROR"))</f>
        <v>1.0490829239214957E-2</v>
      </c>
      <c r="U1198" s="94">
        <f>IF('Net zero activities &amp; levers'!$C$14="Off",Constants!$H76*'Activity data'!AN18*Constants!$H94*EF!$H219*MMVolatEF*NtoN2O*kgtoGg,IF('Net zero activities &amp; levers'!$C$14="On",Constants!$H76*'Net zero Activity data'!AN18*Constants!$H94*EF!$H219*MMVolatEF*NtoN2O*kgtoGg,"ERROR"))</f>
        <v>1.0474128260450789E-2</v>
      </c>
      <c r="V1198" s="94">
        <f>IF('Net zero activities &amp; levers'!$C$14="Off",Constants!$H76*'Activity data'!AO18*Constants!$H94*EF!$H219*MMVolatEF*NtoN2O*kgtoGg,IF('Net zero activities &amp; levers'!$C$14="On",Constants!$H76*'Net zero Activity data'!AO18*Constants!$H94*EF!$H219*MMVolatEF*NtoN2O*kgtoGg,"ERROR"))</f>
        <v>1.0422352018853869E-2</v>
      </c>
      <c r="W1198" s="94">
        <f>IF('Net zero activities &amp; levers'!$C$14="Off",Constants!$H76*'Activity data'!AP18*Constants!$H94*EF!$H219*MMVolatEF*NtoN2O*kgtoGg,IF('Net zero activities &amp; levers'!$C$14="On",Constants!$H76*'Net zero Activity data'!AP18*Constants!$H94*EF!$H219*MMVolatEF*NtoN2O*kgtoGg,"ERROR"))</f>
        <v>1.039822071752187E-2</v>
      </c>
      <c r="X1198" s="94">
        <f>IF('Net zero activities &amp; levers'!$C$14="Off",Constants!$H76*'Activity data'!AQ18*Constants!$H94*EF!$H219*MMVolatEF*NtoN2O*kgtoGg,IF('Net zero activities &amp; levers'!$C$14="On",Constants!$H76*'Net zero Activity data'!AQ18*Constants!$H94*EF!$H219*MMVolatEF*NtoN2O*kgtoGg,"ERROR"))</f>
        <v>1.0411418055475068E-2</v>
      </c>
      <c r="Y1198" s="94">
        <f>IF('Net zero activities &amp; levers'!$C$14="Off",Constants!$H76*'Activity data'!AR18*Constants!$H94*EF!$H219*MMVolatEF*NtoN2O*kgtoGg,IF('Net zero activities &amp; levers'!$C$14="On",Constants!$H76*'Net zero Activity data'!AR18*Constants!$H94*EF!$H219*MMVolatEF*NtoN2O*kgtoGg,"ERROR"))</f>
        <v>1.044443274796805E-2</v>
      </c>
      <c r="Z1198" s="94">
        <f>IF('Net zero activities &amp; levers'!$C$14="Off",Constants!$H76*'Activity data'!AS18*Constants!$H94*EF!$H219*MMVolatEF*NtoN2O*kgtoGg,IF('Net zero activities &amp; levers'!$C$14="On",Constants!$H76*'Net zero Activity data'!AS18*Constants!$H94*EF!$H219*MMVolatEF*NtoN2O*kgtoGg,"ERROR"))</f>
        <v>1.0505933276248876E-2</v>
      </c>
      <c r="AA1198" s="94">
        <f>IF('Net zero activities &amp; levers'!$C$14="Off",Constants!$H76*'Activity data'!AT18*Constants!$H94*EF!$H219*MMVolatEF*NtoN2O*kgtoGg,IF('Net zero activities &amp; levers'!$C$14="On",Constants!$H76*'Net zero Activity data'!AT18*Constants!$H94*EF!$H219*MMVolatEF*NtoN2O*kgtoGg,"ERROR"))</f>
        <v>1.0584461727426765E-2</v>
      </c>
      <c r="AB1198" s="94">
        <f>IF('Net zero activities &amp; levers'!$C$14="Off",Constants!$H76*'Activity data'!AU18*Constants!$H94*EF!$H219*MMVolatEF*NtoN2O*kgtoGg,IF('Net zero activities &amp; levers'!$C$14="On",Constants!$H76*'Net zero Activity data'!AU18*Constants!$H94*EF!$H219*MMVolatEF*NtoN2O*kgtoGg,"ERROR"))</f>
        <v>1.0673604076423874E-2</v>
      </c>
      <c r="AC1198" s="94">
        <f>IF('Net zero activities &amp; levers'!$C$14="Off",Constants!$H76*'Activity data'!AV18*Constants!$H94*EF!$H219*MMVolatEF*NtoN2O*kgtoGg,IF('Net zero activities &amp; levers'!$C$14="On",Constants!$H76*'Net zero Activity data'!AV18*Constants!$H94*EF!$H219*MMVolatEF*NtoN2O*kgtoGg,"ERROR"))</f>
        <v>1.0756535524223586E-2</v>
      </c>
      <c r="AD1198" s="94">
        <f>IF('Net zero activities &amp; levers'!$C$14="Off",Constants!$H76*'Activity data'!AW18*Constants!$H94*EF!$H219*MMVolatEF*NtoN2O*kgtoGg,IF('Net zero activities &amp; levers'!$C$14="On",Constants!$H76*'Net zero Activity data'!AW18*Constants!$H94*EF!$H219*MMVolatEF*NtoN2O*kgtoGg,"ERROR"))</f>
        <v>1.0899517751510759E-2</v>
      </c>
      <c r="AE1198" s="94">
        <f>IF('Net zero activities &amp; levers'!$C$14="Off",Constants!$H76*'Activity data'!AX18*Constants!$H94*EF!$H219*MMVolatEF*NtoN2O*kgtoGg,IF('Net zero activities &amp; levers'!$C$14="On",Constants!$H76*'Net zero Activity data'!AX18*Constants!$H94*EF!$H219*MMVolatEF*NtoN2O*kgtoGg,"ERROR"))</f>
        <v>1.1057542054674673E-2</v>
      </c>
      <c r="AF1198" s="94">
        <f>IF('Net zero activities &amp; levers'!$C$14="Off",Constants!$H76*'Activity data'!AY18*Constants!$H94*EF!$H219*MMVolatEF*NtoN2O*kgtoGg,IF('Net zero activities &amp; levers'!$C$14="On",Constants!$H76*'Net zero Activity data'!AY18*Constants!$H94*EF!$H219*MMVolatEF*NtoN2O*kgtoGg,"ERROR"))</f>
        <v>1.1229958569691703E-2</v>
      </c>
      <c r="AG1198" s="94">
        <f>IF('Net zero activities &amp; levers'!$C$14="Off",Constants!$H76*'Activity data'!AZ18*Constants!$H94*EF!$H219*MMVolatEF*NtoN2O*kgtoGg,IF('Net zero activities &amp; levers'!$C$14="On",Constants!$H76*'Net zero Activity data'!AZ18*Constants!$H94*EF!$H219*MMVolatEF*NtoN2O*kgtoGg,"ERROR"))</f>
        <v>1.1452907163261861E-2</v>
      </c>
      <c r="AH1198" s="94">
        <f>IF('Net zero activities &amp; levers'!$C$14="Off",Constants!$H76*'Activity data'!BA18*Constants!$H94*EF!$H219*MMVolatEF*NtoN2O*kgtoGg,IF('Net zero activities &amp; levers'!$C$14="On",Constants!$H76*'Net zero Activity data'!BA18*Constants!$H94*EF!$H219*MMVolatEF*NtoN2O*kgtoGg,"ERROR"))</f>
        <v>1.1642235299822451E-2</v>
      </c>
      <c r="AI1198" s="94">
        <f>IF('Net zero activities &amp; levers'!$C$14="Off",Constants!$H76*'Activity data'!BB18*Constants!$H94*EF!$H219*MMVolatEF*NtoN2O*kgtoGg,IF('Net zero activities &amp; levers'!$C$14="On",Constants!$H76*'Net zero Activity data'!BB18*Constants!$H94*EF!$H219*MMVolatEF*NtoN2O*kgtoGg,"ERROR"))</f>
        <v>1.1856009075358243E-2</v>
      </c>
      <c r="AJ1198" s="94">
        <f>IF('Net zero activities &amp; levers'!$C$14="Off",Constants!$H76*'Activity data'!BC18*Constants!$H94*EF!$H219*MMVolatEF*NtoN2O*kgtoGg,IF('Net zero activities &amp; levers'!$C$14="On",Constants!$H76*'Net zero Activity data'!BC18*Constants!$H94*EF!$H219*MMVolatEF*NtoN2O*kgtoGg,"ERROR"))</f>
        <v>1.2101393195511182E-2</v>
      </c>
      <c r="AK1198" s="94">
        <f>IF('Net zero activities &amp; levers'!$C$14="Off",Constants!$H76*'Activity data'!BD18*Constants!$H94*EF!$H219*MMVolatEF*NtoN2O*kgtoGg,IF('Net zero activities &amp; levers'!$C$14="On",Constants!$H76*'Net zero Activity data'!BD18*Constants!$H94*EF!$H219*MMVolatEF*NtoN2O*kgtoGg,"ERROR"))</f>
        <v>1.230938768534566E-2</v>
      </c>
      <c r="AL1198" s="94">
        <f>IF('Net zero activities &amp; levers'!$C$14="Off",Constants!$H76*'Activity data'!BE18*Constants!$H94*EF!$H219*MMVolatEF*NtoN2O*kgtoGg,IF('Net zero activities &amp; levers'!$C$14="On",Constants!$H76*'Net zero Activity data'!BE18*Constants!$H94*EF!$H219*MMVolatEF*NtoN2O*kgtoGg,"ERROR"))</f>
        <v>1.2516316305455655E-2</v>
      </c>
      <c r="AM1198" s="94">
        <f>IF('Net zero activities &amp; levers'!$C$14="Off",Constants!$H76*'Activity data'!BF18*Constants!$H94*EF!$H219*MMVolatEF*NtoN2O*kgtoGg,IF('Net zero activities &amp; levers'!$C$14="On",Constants!$H76*'Net zero Activity data'!BF18*Constants!$H94*EF!$H219*MMVolatEF*NtoN2O*kgtoGg,"ERROR"))</f>
        <v>1.2716243856064072E-2</v>
      </c>
      <c r="AN1198" s="94">
        <f>IF('Net zero activities &amp; levers'!$C$14="Off",Constants!$H76*'Activity data'!BG18*Constants!$H94*EF!$H219*MMVolatEF*NtoN2O*kgtoGg,IF('Net zero activities &amp; levers'!$C$14="On",Constants!$H76*'Net zero Activity data'!BG18*Constants!$H94*EF!$H219*MMVolatEF*NtoN2O*kgtoGg,"ERROR"))</f>
        <v>1.2948477929780244E-2</v>
      </c>
      <c r="AO1198" s="94">
        <f>IF('Net zero activities &amp; levers'!$C$14="Off",Constants!$H76*'Activity data'!BH18*Constants!$H94*EF!$H219*MMVolatEF*NtoN2O*kgtoGg,IF('Net zero activities &amp; levers'!$C$14="On",Constants!$H76*'Net zero Activity data'!BH18*Constants!$H94*EF!$H219*MMVolatEF*NtoN2O*kgtoGg,"ERROR"))</f>
        <v>1.3144509967571915E-2</v>
      </c>
      <c r="AP1198" s="94">
        <f>IF('Net zero activities &amp; levers'!$C$14="Off",Constants!$H76*'Activity data'!BI18*Constants!$H94*EF!$H219*MMVolatEF*NtoN2O*kgtoGg,IF('Net zero activities &amp; levers'!$C$14="On",Constants!$H76*'Net zero Activity data'!BI18*Constants!$H94*EF!$H219*MMVolatEF*NtoN2O*kgtoGg,"ERROR"))</f>
        <v>1.3336652672381962E-2</v>
      </c>
      <c r="AQ1198" s="94">
        <f>IF('Net zero activities &amp; levers'!$C$14="Off",Constants!$H76*'Activity data'!BJ18*Constants!$H94*EF!$H219*MMVolatEF*NtoN2O*kgtoGg,IF('Net zero activities &amp; levers'!$C$14="On",Constants!$H76*'Net zero Activity data'!BJ18*Constants!$H94*EF!$H219*MMVolatEF*NtoN2O*kgtoGg,"ERROR"))</f>
        <v>1.3532393363957198E-2</v>
      </c>
      <c r="AR1198" s="94">
        <f>IF('Net zero activities &amp; levers'!$C$14="Off",Constants!$H76*'Activity data'!BK18*Constants!$H94*EF!$H219*MMVolatEF*NtoN2O*kgtoGg,IF('Net zero activities &amp; levers'!$C$14="On",Constants!$H76*'Net zero Activity data'!BK18*Constants!$H94*EF!$H219*MMVolatEF*NtoN2O*kgtoGg,"ERROR"))</f>
        <v>1.3733494191699147E-2</v>
      </c>
      <c r="AS1198" s="94">
        <f>IF('Net zero activities &amp; levers'!$C$14="Off",Constants!$H76*'Activity data'!BL18*Constants!$H94*EF!$H219*MMVolatEF*NtoN2O*kgtoGg,IF('Net zero activities &amp; levers'!$C$14="On",Constants!$H76*'Net zero Activity data'!BL18*Constants!$H94*EF!$H219*MMVolatEF*NtoN2O*kgtoGg,"ERROR"))</f>
        <v>1.3934802003221948E-2</v>
      </c>
      <c r="AT1198" s="94">
        <f>IF('Net zero activities &amp; levers'!$C$14="Off",Constants!$H76*'Activity data'!BM18*Constants!$H94*EF!$H219*MMVolatEF*NtoN2O*kgtoGg,IF('Net zero activities &amp; levers'!$C$14="On",Constants!$H76*'Net zero Activity data'!BM18*Constants!$H94*EF!$H219*MMVolatEF*NtoN2O*kgtoGg,"ERROR"))</f>
        <v>1.3769596977439586E-2</v>
      </c>
      <c r="AU1198" s="94">
        <f>IF('Net zero activities &amp; levers'!$C$14="Off",Constants!$H76*'Activity data'!BN18*Constants!$H94*EF!$H219*MMVolatEF*NtoN2O*kgtoGg,IF('Net zero activities &amp; levers'!$C$14="On",Constants!$H76*'Net zero Activity data'!BN18*Constants!$H94*EF!$H219*MMVolatEF*NtoN2O*kgtoGg,"ERROR"))</f>
        <v>1.3534089946748597E-2</v>
      </c>
      <c r="AV1198" s="94">
        <f>IF('Net zero activities &amp; levers'!$C$14="Off",Constants!$H76*'Activity data'!BO18*Constants!$H94*EF!$H219*MMVolatEF*NtoN2O*kgtoGg,IF('Net zero activities &amp; levers'!$C$14="On",Constants!$H76*'Net zero Activity data'!BO18*Constants!$H94*EF!$H219*MMVolatEF*NtoN2O*kgtoGg,"ERROR"))</f>
        <v>1.3297753875934681E-2</v>
      </c>
      <c r="AW1198" s="94">
        <f>IF('Net zero activities &amp; levers'!$C$14="Off",Constants!$H76*'Activity data'!BP18*Constants!$H94*EF!$H219*MMVolatEF*NtoN2O*kgtoGg,IF('Net zero activities &amp; levers'!$C$14="On",Constants!$H76*'Net zero Activity data'!BP18*Constants!$H94*EF!$H219*MMVolatEF*NtoN2O*kgtoGg,"ERROR"))</f>
        <v>1.3034125183701499E-2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6.4453339767617121E-2</v>
      </c>
      <c r="L1199" s="94">
        <f>IF('Net zero activities &amp; levers'!$C$14="Off",Constants!$H77*'Activity data'!AE19*Constants!$H95*EF!$H220*MMVolatEF*NtoN2O*kgtoGg,IF('Net zero activities &amp; levers'!$C$14="On",Constants!$H77*'Net zero Activity data'!AE19*Constants!$H95*EF!$H220*MMVolatEF*NtoN2O*kgtoGg,"ERROR"))</f>
        <v>6.5763803942104557E-2</v>
      </c>
      <c r="M1199" s="94">
        <f>IF('Net zero activities &amp; levers'!$C$14="Off",Constants!$H77*'Activity data'!AF19*Constants!$H95*EF!$H220*MMVolatEF*NtoN2O*kgtoGg,IF('Net zero activities &amp; levers'!$C$14="On",Constants!$H77*'Net zero Activity data'!AF19*Constants!$H95*EF!$H220*MMVolatEF*NtoN2O*kgtoGg,"ERROR"))</f>
        <v>6.7295612361813639E-2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6.9415657765503513E-2</v>
      </c>
      <c r="P1199" s="94">
        <f>IF('Net zero activities &amp; levers'!$C$14="Off",Constants!$H77*'Activity data'!AI19*Constants!$H95*EF!$H220*MMVolatEF*NtoN2O*kgtoGg,IF('Net zero activities &amp; levers'!$C$14="On",Constants!$H77*'Net zero Activity data'!AI19*Constants!$H95*EF!$H220*MMVolatEF*NtoN2O*kgtoGg,"ERROR"))</f>
        <v>7.0122113289878357E-2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6.8766561354121403E-2</v>
      </c>
      <c r="T1199" s="94">
        <f>IF('Net zero activities &amp; levers'!$C$14="Off",Constants!$H77*'Activity data'!AM19*Constants!$H95*EF!$H220*MMVolatEF*NtoN2O*kgtoGg,IF('Net zero activities &amp; levers'!$C$14="On",Constants!$H77*'Net zero Activity data'!AM19*Constants!$H95*EF!$H220*MMVolatEF*NtoN2O*kgtoGg,"ERROR"))</f>
        <v>7.0478155574691351E-2</v>
      </c>
      <c r="U1199" s="94">
        <f>IF('Net zero activities &amp; levers'!$C$14="Off",Constants!$H77*'Activity data'!AN19*Constants!$H95*EF!$H220*MMVolatEF*NtoN2O*kgtoGg,IF('Net zero activities &amp; levers'!$C$14="On",Constants!$H77*'Net zero Activity data'!AN19*Constants!$H95*EF!$H220*MMVolatEF*NtoN2O*kgtoGg,"ERROR"))</f>
        <v>7.1687438875068552E-2</v>
      </c>
      <c r="V1199" s="94">
        <f>IF('Net zero activities &amp; levers'!$C$14="Off",Constants!$H77*'Activity data'!AO19*Constants!$H95*EF!$H220*MMVolatEF*NtoN2O*kgtoGg,IF('Net zero activities &amp; levers'!$C$14="On",Constants!$H77*'Net zero Activity data'!AO19*Constants!$H95*EF!$H220*MMVolatEF*NtoN2O*kgtoGg,"ERROR"))</f>
        <v>7.2773902727780379E-2</v>
      </c>
      <c r="W1199" s="94">
        <f>IF('Net zero activities &amp; levers'!$C$14="Off",Constants!$H77*'Activity data'!AP19*Constants!$H95*EF!$H220*MMVolatEF*NtoN2O*kgtoGg,IF('Net zero activities &amp; levers'!$C$14="On",Constants!$H77*'Net zero Activity data'!AP19*Constants!$H95*EF!$H220*MMVolatEF*NtoN2O*kgtoGg,"ERROR"))</f>
        <v>7.3965586831732863E-2</v>
      </c>
      <c r="X1199" s="94">
        <f>IF('Net zero activities &amp; levers'!$C$14="Off",Constants!$H77*'Activity data'!AQ19*Constants!$H95*EF!$H220*MMVolatEF*NtoN2O*kgtoGg,IF('Net zero activities &amp; levers'!$C$14="On",Constants!$H77*'Net zero Activity data'!AQ19*Constants!$H95*EF!$H220*MMVolatEF*NtoN2O*kgtoGg,"ERROR"))</f>
        <v>7.5307129485095534E-2</v>
      </c>
      <c r="Y1199" s="94">
        <f>IF('Net zero activities &amp; levers'!$C$14="Off",Constants!$H77*'Activity data'!AR19*Constants!$H95*EF!$H220*MMVolatEF*NtoN2O*kgtoGg,IF('Net zero activities &amp; levers'!$C$14="On",Constants!$H77*'Net zero Activity data'!AR19*Constants!$H95*EF!$H220*MMVolatEF*NtoN2O*kgtoGg,"ERROR"))</f>
        <v>7.6675484159145477E-2</v>
      </c>
      <c r="Z1199" s="94">
        <f>IF('Net zero activities &amp; levers'!$C$14="Off",Constants!$H77*'Activity data'!AS19*Constants!$H95*EF!$H220*MMVolatEF*NtoN2O*kgtoGg,IF('Net zero activities &amp; levers'!$C$14="On",Constants!$H77*'Net zero Activity data'!AS19*Constants!$H95*EF!$H220*MMVolatEF*NtoN2O*kgtoGg,"ERROR"))</f>
        <v>7.8173836938361371E-2</v>
      </c>
      <c r="AA1199" s="94">
        <f>IF('Net zero activities &amp; levers'!$C$14="Off",Constants!$H77*'Activity data'!AT19*Constants!$H95*EF!$H220*MMVolatEF*NtoN2O*kgtoGg,IF('Net zero activities &amp; levers'!$C$14="On",Constants!$H77*'Net zero Activity data'!AT19*Constants!$H95*EF!$H220*MMVolatEF*NtoN2O*kgtoGg,"ERROR"))</f>
        <v>7.9763149300346448E-2</v>
      </c>
      <c r="AB1199" s="94">
        <f>IF('Net zero activities &amp; levers'!$C$14="Off",Constants!$H77*'Activity data'!AU19*Constants!$H95*EF!$H220*MMVolatEF*NtoN2O*kgtoGg,IF('Net zero activities &amp; levers'!$C$14="On",Constants!$H77*'Net zero Activity data'!AU19*Constants!$H95*EF!$H220*MMVolatEF*NtoN2O*kgtoGg,"ERROR"))</f>
        <v>8.1421693977763471E-2</v>
      </c>
      <c r="AC1199" s="94">
        <f>IF('Net zero activities &amp; levers'!$C$14="Off",Constants!$H77*'Activity data'!AV19*Constants!$H95*EF!$H220*MMVolatEF*NtoN2O*kgtoGg,IF('Net zero activities &amp; levers'!$C$14="On",Constants!$H77*'Net zero Activity data'!AV19*Constants!$H95*EF!$H220*MMVolatEF*NtoN2O*kgtoGg,"ERROR"))</f>
        <v>8.3081264166084148E-2</v>
      </c>
      <c r="AD1199" s="94">
        <f>IF('Net zero activities &amp; levers'!$C$14="Off",Constants!$H77*'Activity data'!AW19*Constants!$H95*EF!$H220*MMVolatEF*NtoN2O*kgtoGg,IF('Net zero activities &amp; levers'!$C$14="On",Constants!$H77*'Net zero Activity data'!AW19*Constants!$H95*EF!$H220*MMVolatEF*NtoN2O*kgtoGg,"ERROR"))</f>
        <v>8.4976160867746633E-2</v>
      </c>
      <c r="AE1199" s="94">
        <f>IF('Net zero activities &amp; levers'!$C$14="Off",Constants!$H77*'Activity data'!AX19*Constants!$H95*EF!$H220*MMVolatEF*NtoN2O*kgtoGg,IF('Net zero activities &amp; levers'!$C$14="On",Constants!$H77*'Net zero Activity data'!AX19*Constants!$H95*EF!$H220*MMVolatEF*NtoN2O*kgtoGg,"ERROR"))</f>
        <v>8.6975326167795686E-2</v>
      </c>
      <c r="AF1199" s="94">
        <f>IF('Net zero activities &amp; levers'!$C$14="Off",Constants!$H77*'Activity data'!AY19*Constants!$H95*EF!$H220*MMVolatEF*NtoN2O*kgtoGg,IF('Net zero activities &amp; levers'!$C$14="On",Constants!$H77*'Net zero Activity data'!AY19*Constants!$H95*EF!$H220*MMVolatEF*NtoN2O*kgtoGg,"ERROR"))</f>
        <v>8.9080782821135934E-2</v>
      </c>
      <c r="AG1199" s="94">
        <f>IF('Net zero activities &amp; levers'!$C$14="Off",Constants!$H77*'Activity data'!AZ19*Constants!$H95*EF!$H220*MMVolatEF*NtoN2O*kgtoGg,IF('Net zero activities &amp; levers'!$C$14="On",Constants!$H77*'Net zero Activity data'!AZ19*Constants!$H95*EF!$H220*MMVolatEF*NtoN2O*kgtoGg,"ERROR"))</f>
        <v>9.1464139350533755E-2</v>
      </c>
      <c r="AH1199" s="94">
        <f>IF('Net zero activities &amp; levers'!$C$14="Off",Constants!$H77*'Activity data'!BA19*Constants!$H95*EF!$H220*MMVolatEF*NtoN2O*kgtoGg,IF('Net zero activities &amp; levers'!$C$14="On",Constants!$H77*'Net zero Activity data'!BA19*Constants!$H95*EF!$H220*MMVolatEF*NtoN2O*kgtoGg,"ERROR"))</f>
        <v>9.3744446842035839E-2</v>
      </c>
      <c r="AI1199" s="94">
        <f>IF('Net zero activities &amp; levers'!$C$14="Off",Constants!$H77*'Activity data'!BB19*Constants!$H95*EF!$H220*MMVolatEF*NtoN2O*kgtoGg,IF('Net zero activities &amp; levers'!$C$14="On",Constants!$H77*'Net zero Activity data'!BB19*Constants!$H95*EF!$H220*MMVolatEF*NtoN2O*kgtoGg,"ERROR"))</f>
        <v>9.6141045661249105E-2</v>
      </c>
      <c r="AJ1199" s="94">
        <f>IF('Net zero activities &amp; levers'!$C$14="Off",Constants!$H77*'Activity data'!BC19*Constants!$H95*EF!$H220*MMVolatEF*NtoN2O*kgtoGg,IF('Net zero activities &amp; levers'!$C$14="On",Constants!$H77*'Net zero Activity data'!BC19*Constants!$H95*EF!$H220*MMVolatEF*NtoN2O*kgtoGg,"ERROR"))</f>
        <v>9.8747362434866398E-2</v>
      </c>
      <c r="AK1199" s="94">
        <f>IF('Net zero activities &amp; levers'!$C$14="Off",Constants!$H77*'Activity data'!BD19*Constants!$H95*EF!$H220*MMVolatEF*NtoN2O*kgtoGg,IF('Net zero activities &amp; levers'!$C$14="On",Constants!$H77*'Net zero Activity data'!BD19*Constants!$H95*EF!$H220*MMVolatEF*NtoN2O*kgtoGg,"ERROR"))</f>
        <v>0.10123005578156853</v>
      </c>
      <c r="AL1199" s="94">
        <f>IF('Net zero activities &amp; levers'!$C$14="Off",Constants!$H77*'Activity data'!BE19*Constants!$H95*EF!$H220*MMVolatEF*NtoN2O*kgtoGg,IF('Net zero activities &amp; levers'!$C$14="On",Constants!$H77*'Net zero Activity data'!BE19*Constants!$H95*EF!$H220*MMVolatEF*NtoN2O*kgtoGg,"ERROR"))</f>
        <v>0.10376440206494507</v>
      </c>
      <c r="AM1199" s="94">
        <f>IF('Net zero activities &amp; levers'!$C$14="Off",Constants!$H77*'Activity data'!BF19*Constants!$H95*EF!$H220*MMVolatEF*NtoN2O*kgtoGg,IF('Net zero activities &amp; levers'!$C$14="On",Constants!$H77*'Net zero Activity data'!BF19*Constants!$H95*EF!$H220*MMVolatEF*NtoN2O*kgtoGg,"ERROR"))</f>
        <v>0.10632089496141642</v>
      </c>
      <c r="AN1199" s="94">
        <f>IF('Net zero activities &amp; levers'!$C$14="Off",Constants!$H77*'Activity data'!BG19*Constants!$H95*EF!$H220*MMVolatEF*NtoN2O*kgtoGg,IF('Net zero activities &amp; levers'!$C$14="On",Constants!$H77*'Net zero Activity data'!BG19*Constants!$H95*EF!$H220*MMVolatEF*NtoN2O*kgtoGg,"ERROR"))</f>
        <v>0.10905755311835959</v>
      </c>
      <c r="AO1199" s="94">
        <f>IF('Net zero activities &amp; levers'!$C$14="Off",Constants!$H77*'Activity data'!BH19*Constants!$H95*EF!$H220*MMVolatEF*NtoN2O*kgtoGg,IF('Net zero activities &amp; levers'!$C$14="On",Constants!$H77*'Net zero Activity data'!BH19*Constants!$H95*EF!$H220*MMVolatEF*NtoN2O*kgtoGg,"ERROR"))</f>
        <v>0.11166573328272066</v>
      </c>
      <c r="AP1199" s="94">
        <f>IF('Net zero activities &amp; levers'!$C$14="Off",Constants!$H77*'Activity data'!BI19*Constants!$H95*EF!$H220*MMVolatEF*NtoN2O*kgtoGg,IF('Net zero activities &amp; levers'!$C$14="On",Constants!$H77*'Net zero Activity data'!BI19*Constants!$H95*EF!$H220*MMVolatEF*NtoN2O*kgtoGg,"ERROR"))</f>
        <v>0.11431298807220699</v>
      </c>
      <c r="AQ1199" s="94">
        <f>IF('Net zero activities &amp; levers'!$C$14="Off",Constants!$H77*'Activity data'!BJ19*Constants!$H95*EF!$H220*MMVolatEF*NtoN2O*kgtoGg,IF('Net zero activities &amp; levers'!$C$14="On",Constants!$H77*'Net zero Activity data'!BJ19*Constants!$H95*EF!$H220*MMVolatEF*NtoN2O*kgtoGg,"ERROR"))</f>
        <v>0.11704151133344828</v>
      </c>
      <c r="AR1199" s="94">
        <f>IF('Net zero activities &amp; levers'!$C$14="Off",Constants!$H77*'Activity data'!BK19*Constants!$H95*EF!$H220*MMVolatEF*NtoN2O*kgtoGg,IF('Net zero activities &amp; levers'!$C$14="On",Constants!$H77*'Net zero Activity data'!BK19*Constants!$H95*EF!$H220*MMVolatEF*NtoN2O*kgtoGg,"ERROR"))</f>
        <v>0.11986414616687295</v>
      </c>
      <c r="AS1199" s="94">
        <f>IF('Net zero activities &amp; levers'!$C$14="Off",Constants!$H77*'Activity data'!BL19*Constants!$H95*EF!$H220*MMVolatEF*NtoN2O*kgtoGg,IF('Net zero activities &amp; levers'!$C$14="On",Constants!$H77*'Net zero Activity data'!BL19*Constants!$H95*EF!$H220*MMVolatEF*NtoN2O*kgtoGg,"ERROR"))</f>
        <v>0.12270469662876107</v>
      </c>
      <c r="AT1199" s="94">
        <f>IF('Net zero activities &amp; levers'!$C$14="Off",Constants!$H77*'Activity data'!BM19*Constants!$H95*EF!$H220*MMVolatEF*NtoN2O*kgtoGg,IF('Net zero activities &amp; levers'!$C$14="On",Constants!$H77*'Net zero Activity data'!BM19*Constants!$H95*EF!$H220*MMVolatEF*NtoN2O*kgtoGg,"ERROR"))</f>
        <v>0.12345592258908764</v>
      </c>
      <c r="AU1199" s="94">
        <f>IF('Net zero activities &amp; levers'!$C$14="Off",Constants!$H77*'Activity data'!BN19*Constants!$H95*EF!$H220*MMVolatEF*NtoN2O*kgtoGg,IF('Net zero activities &amp; levers'!$C$14="On",Constants!$H77*'Net zero Activity data'!BN19*Constants!$H95*EF!$H220*MMVolatEF*NtoN2O*kgtoGg,"ERROR"))</f>
        <v>0.12377593599665673</v>
      </c>
      <c r="AV1199" s="94">
        <f>IF('Net zero activities &amp; levers'!$C$14="Off",Constants!$H77*'Activity data'!BO19*Constants!$H95*EF!$H220*MMVolatEF*NtoN2O*kgtoGg,IF('Net zero activities &amp; levers'!$C$14="On",Constants!$H77*'Net zero Activity data'!BO19*Constants!$H95*EF!$H220*MMVolatEF*NtoN2O*kgtoGg,"ERROR"))</f>
        <v>0.12406559493377273</v>
      </c>
      <c r="AW1199" s="94">
        <f>IF('Net zero activities &amp; levers'!$C$14="Off",Constants!$H77*'Activity data'!BP19*Constants!$H95*EF!$H220*MMVolatEF*NtoN2O*kgtoGg,IF('Net zero activities &amp; levers'!$C$14="On",Constants!$H77*'Net zero Activity data'!BP19*Constants!$H95*EF!$H220*MMVolatEF*NtoN2O*kgtoGg,"ERROR"))</f>
        <v>0.1241596603487197</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0.31034319165291735</v>
      </c>
      <c r="L1200" s="94">
        <f>IF('Net zero activities &amp; levers'!$C$14="Off",Constants!$H78*'Activity data'!AE20*Constants!$H96*EF!$H221*MMVolatEF*NtoN2O*kgtoGg,IF('Net zero activities &amp; levers'!$C$14="On",Constants!$H78*'Net zero Activity data'!AE20*Constants!$H96*EF!$H221*MMVolatEF*NtoN2O*kgtoGg,"ERROR"))</f>
        <v>0.31442985679016994</v>
      </c>
      <c r="M1200" s="94">
        <f>IF('Net zero activities &amp; levers'!$C$14="Off",Constants!$H78*'Activity data'!AF20*Constants!$H96*EF!$H221*MMVolatEF*NtoN2O*kgtoGg,IF('Net zero activities &amp; levers'!$C$14="On",Constants!$H78*'Net zero Activity data'!AF20*Constants!$H96*EF!$H221*MMVolatEF*NtoN2O*kgtoGg,"ERROR"))</f>
        <v>0.32099421325528482</v>
      </c>
      <c r="N1200" s="94">
        <f>IF('Net zero activities &amp; levers'!$C$14="Off",Constants!$H78*'Activity data'!AG20*Constants!$H96*EF!$H221*MMVolatEF*NtoN2O*kgtoGg,IF('Net zero activities &amp; levers'!$C$14="On",Constants!$H78*'Net zero Activity data'!AG20*Constants!$H96*EF!$H221*MMVolatEF*NtoN2O*kgtoGg,"ERROR"))</f>
        <v>0.32287903178152944</v>
      </c>
      <c r="O1200" s="94">
        <f>IF('Net zero activities &amp; levers'!$C$14="Off",Constants!$H78*'Activity data'!AH20*Constants!$H96*EF!$H221*MMVolatEF*NtoN2O*kgtoGg,IF('Net zero activities &amp; levers'!$C$14="On",Constants!$H78*'Net zero Activity data'!AH20*Constants!$H96*EF!$H221*MMVolatEF*NtoN2O*kgtoGg,"ERROR"))</f>
        <v>0.32172327535887107</v>
      </c>
      <c r="P1200" s="94">
        <f>IF('Net zero activities &amp; levers'!$C$14="Off",Constants!$H78*'Activity data'!AI20*Constants!$H96*EF!$H221*MMVolatEF*NtoN2O*kgtoGg,IF('Net zero activities &amp; levers'!$C$14="On",Constants!$H78*'Net zero Activity data'!AI20*Constants!$H96*EF!$H221*MMVolatEF*NtoN2O*kgtoGg,"ERROR"))</f>
        <v>0.31753924052538918</v>
      </c>
      <c r="Q1200" s="94">
        <f>IF('Net zero activities &amp; levers'!$C$14="Off",Constants!$H78*'Activity data'!AJ20*Constants!$H96*EF!$H221*MMVolatEF*NtoN2O*kgtoGg,IF('Net zero activities &amp; levers'!$C$14="On",Constants!$H78*'Net zero Activity data'!AJ20*Constants!$H96*EF!$H221*MMVolatEF*NtoN2O*kgtoGg,"ERROR"))</f>
        <v>0.31577785743754255</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0.26503640685083257</v>
      </c>
      <c r="T1200" s="94">
        <f>IF('Net zero activities &amp; levers'!$C$14="Off",Constants!$H78*'Activity data'!AM20*Constants!$H96*EF!$H221*MMVolatEF*NtoN2O*kgtoGg,IF('Net zero activities &amp; levers'!$C$14="On",Constants!$H78*'Net zero Activity data'!AM20*Constants!$H96*EF!$H221*MMVolatEF*NtoN2O*kgtoGg,"ERROR"))</f>
        <v>0.27553319962484762</v>
      </c>
      <c r="U1200" s="94">
        <f>IF('Net zero activities &amp; levers'!$C$14="Off",Constants!$H78*'Activity data'!AN20*Constants!$H96*EF!$H221*MMVolatEF*NtoN2O*kgtoGg,IF('Net zero activities &amp; levers'!$C$14="On",Constants!$H78*'Net zero Activity data'!AN20*Constants!$H96*EF!$H221*MMVolatEF*NtoN2O*kgtoGg,"ERROR"))</f>
        <v>0.28011246601536188</v>
      </c>
      <c r="V1200" s="94">
        <f>IF('Net zero activities &amp; levers'!$C$14="Off",Constants!$H78*'Activity data'!AO20*Constants!$H96*EF!$H221*MMVolatEF*NtoN2O*kgtoGg,IF('Net zero activities &amp; levers'!$C$14="On",Constants!$H78*'Net zero Activity data'!AO20*Constants!$H96*EF!$H221*MMVolatEF*NtoN2O*kgtoGg,"ERROR"))</f>
        <v>0.28320648287278166</v>
      </c>
      <c r="W1200" s="94">
        <f>IF('Net zero activities &amp; levers'!$C$14="Off",Constants!$H78*'Activity data'!AP20*Constants!$H96*EF!$H221*MMVolatEF*NtoN2O*kgtoGg,IF('Net zero activities &amp; levers'!$C$14="On",Constants!$H78*'Net zero Activity data'!AP20*Constants!$H96*EF!$H221*MMVolatEF*NtoN2O*kgtoGg,"ERROR"))</f>
        <v>0.28739674652836844</v>
      </c>
      <c r="X1200" s="94">
        <f>IF('Net zero activities &amp; levers'!$C$14="Off",Constants!$H78*'Activity data'!AQ20*Constants!$H96*EF!$H221*MMVolatEF*NtoN2O*kgtoGg,IF('Net zero activities &amp; levers'!$C$14="On",Constants!$H78*'Net zero Activity data'!AQ20*Constants!$H96*EF!$H221*MMVolatEF*NtoN2O*kgtoGg,"ERROR"))</f>
        <v>0.29314685098328896</v>
      </c>
      <c r="Y1200" s="94">
        <f>IF('Net zero activities &amp; levers'!$C$14="Off",Constants!$H78*'Activity data'!AR20*Constants!$H96*EF!$H221*MMVolatEF*NtoN2O*kgtoGg,IF('Net zero activities &amp; levers'!$C$14="On",Constants!$H78*'Net zero Activity data'!AR20*Constants!$H96*EF!$H221*MMVolatEF*NtoN2O*kgtoGg,"ERROR"))</f>
        <v>0.300032895456538</v>
      </c>
      <c r="Z1200" s="94">
        <f>IF('Net zero activities &amp; levers'!$C$14="Off",Constants!$H78*'Activity data'!AS20*Constants!$H96*EF!$H221*MMVolatEF*NtoN2O*kgtoGg,IF('Net zero activities &amp; levers'!$C$14="On",Constants!$H78*'Net zero Activity data'!AS20*Constants!$H96*EF!$H221*MMVolatEF*NtoN2O*kgtoGg,"ERROR"))</f>
        <v>0.30821144929016975</v>
      </c>
      <c r="AA1200" s="94">
        <f>IF('Net zero activities &amp; levers'!$C$14="Off",Constants!$H78*'Activity data'!AT20*Constants!$H96*EF!$H221*MMVolatEF*NtoN2O*kgtoGg,IF('Net zero activities &amp; levers'!$C$14="On",Constants!$H78*'Net zero Activity data'!AT20*Constants!$H96*EF!$H221*MMVolatEF*NtoN2O*kgtoGg,"ERROR"))</f>
        <v>0.31723041742861824</v>
      </c>
      <c r="AB1200" s="94">
        <f>IF('Net zero activities &amp; levers'!$C$14="Off",Constants!$H78*'Activity data'!AU20*Constants!$H96*EF!$H221*MMVolatEF*NtoN2O*kgtoGg,IF('Net zero activities &amp; levers'!$C$14="On",Constants!$H78*'Net zero Activity data'!AU20*Constants!$H96*EF!$H221*MMVolatEF*NtoN2O*kgtoGg,"ERROR"))</f>
        <v>0.32683803571801312</v>
      </c>
      <c r="AC1200" s="94">
        <f>IF('Net zero activities &amp; levers'!$C$14="Off",Constants!$H78*'Activity data'!AV20*Constants!$H96*EF!$H221*MMVolatEF*NtoN2O*kgtoGg,IF('Net zero activities &amp; levers'!$C$14="On",Constants!$H78*'Net zero Activity data'!AV20*Constants!$H96*EF!$H221*MMVolatEF*NtoN2O*kgtoGg,"ERROR"))</f>
        <v>0.33629611478109744</v>
      </c>
      <c r="AD1200" s="94">
        <f>IF('Net zero activities &amp; levers'!$C$14="Off",Constants!$H78*'Activity data'!AW20*Constants!$H96*EF!$H221*MMVolatEF*NtoN2O*kgtoGg,IF('Net zero activities &amp; levers'!$C$14="On",Constants!$H78*'Net zero Activity data'!AW20*Constants!$H96*EF!$H221*MMVolatEF*NtoN2O*kgtoGg,"ERROR"))</f>
        <v>0.34885207487336911</v>
      </c>
      <c r="AE1200" s="94">
        <f>IF('Net zero activities &amp; levers'!$C$14="Off",Constants!$H78*'Activity data'!AX20*Constants!$H96*EF!$H221*MMVolatEF*NtoN2O*kgtoGg,IF('Net zero activities &amp; levers'!$C$14="On",Constants!$H78*'Net zero Activity data'!AX20*Constants!$H96*EF!$H221*MMVolatEF*NtoN2O*kgtoGg,"ERROR"))</f>
        <v>0.36231677891876807</v>
      </c>
      <c r="AF1200" s="94">
        <f>IF('Net zero activities &amp; levers'!$C$14="Off",Constants!$H78*'Activity data'!AY20*Constants!$H96*EF!$H221*MMVolatEF*NtoN2O*kgtoGg,IF('Net zero activities &amp; levers'!$C$14="On",Constants!$H78*'Net zero Activity data'!AY20*Constants!$H96*EF!$H221*MMVolatEF*NtoN2O*kgtoGg,"ERROR"))</f>
        <v>0.37669399446438362</v>
      </c>
      <c r="AG1200" s="94">
        <f>IF('Net zero activities &amp; levers'!$C$14="Off",Constants!$H78*'Activity data'!AZ20*Constants!$H96*EF!$H221*MMVolatEF*NtoN2O*kgtoGg,IF('Net zero activities &amp; levers'!$C$14="On",Constants!$H78*'Net zero Activity data'!AZ20*Constants!$H96*EF!$H221*MMVolatEF*NtoN2O*kgtoGg,"ERROR"))</f>
        <v>0.39374172099975535</v>
      </c>
      <c r="AH1200" s="94">
        <f>IF('Net zero activities &amp; levers'!$C$14="Off",Constants!$H78*'Activity data'!BA20*Constants!$H96*EF!$H221*MMVolatEF*NtoN2O*kgtoGg,IF('Net zero activities &amp; levers'!$C$14="On",Constants!$H78*'Net zero Activity data'!BA20*Constants!$H96*EF!$H221*MMVolatEF*NtoN2O*kgtoGg,"ERROR"))</f>
        <v>0.40949476161521309</v>
      </c>
      <c r="AI1200" s="94">
        <f>IF('Net zero activities &amp; levers'!$C$14="Off",Constants!$H78*'Activity data'!BB20*Constants!$H96*EF!$H221*MMVolatEF*NtoN2O*kgtoGg,IF('Net zero activities &amp; levers'!$C$14="On",Constants!$H78*'Net zero Activity data'!BB20*Constants!$H96*EF!$H221*MMVolatEF*NtoN2O*kgtoGg,"ERROR"))</f>
        <v>0.42693639911582354</v>
      </c>
      <c r="AJ1200" s="94">
        <f>IF('Net zero activities &amp; levers'!$C$14="Off",Constants!$H78*'Activity data'!BC20*Constants!$H96*EF!$H221*MMVolatEF*NtoN2O*kgtoGg,IF('Net zero activities &amp; levers'!$C$14="On",Constants!$H78*'Net zero Activity data'!BC20*Constants!$H96*EF!$H221*MMVolatEF*NtoN2O*kgtoGg,"ERROR"))</f>
        <v>0.44628261677312608</v>
      </c>
      <c r="AK1200" s="94">
        <f>IF('Net zero activities &amp; levers'!$C$14="Off",Constants!$H78*'Activity data'!BD20*Constants!$H96*EF!$H221*MMVolatEF*NtoN2O*kgtoGg,IF('Net zero activities &amp; levers'!$C$14="On",Constants!$H78*'Net zero Activity data'!BD20*Constants!$H96*EF!$H221*MMVolatEF*NtoN2O*kgtoGg,"ERROR"))</f>
        <v>0.46414086365065893</v>
      </c>
      <c r="AL1200" s="94">
        <f>IF('Net zero activities &amp; levers'!$C$14="Off",Constants!$H78*'Activity data'!BE20*Constants!$H96*EF!$H221*MMVolatEF*NtoN2O*kgtoGg,IF('Net zero activities &amp; levers'!$C$14="On",Constants!$H78*'Net zero Activity data'!BE20*Constants!$H96*EF!$H221*MMVolatEF*NtoN2O*kgtoGg,"ERROR"))</f>
        <v>0.48229667450006081</v>
      </c>
      <c r="AM1200" s="94">
        <f>IF('Net zero activities &amp; levers'!$C$14="Off",Constants!$H78*'Activity data'!BF20*Constants!$H96*EF!$H221*MMVolatEF*NtoN2O*kgtoGg,IF('Net zero activities &amp; levers'!$C$14="On",Constants!$H78*'Net zero Activity data'!BF20*Constants!$H96*EF!$H221*MMVolatEF*NtoN2O*kgtoGg,"ERROR"))</f>
        <v>0.50045311821249594</v>
      </c>
      <c r="AN1200" s="94">
        <f>IF('Net zero activities &amp; levers'!$C$14="Off",Constants!$H78*'Activity data'!BG20*Constants!$H96*EF!$H221*MMVolatEF*NtoN2O*kgtoGg,IF('Net zero activities &amp; levers'!$C$14="On",Constants!$H78*'Net zero Activity data'!BG20*Constants!$H96*EF!$H221*MMVolatEF*NtoN2O*kgtoGg,"ERROR"))</f>
        <v>0.5208352044245389</v>
      </c>
      <c r="AO1200" s="94">
        <f>IF('Net zero activities &amp; levers'!$C$14="Off",Constants!$H78*'Activity data'!BH20*Constants!$H96*EF!$H221*MMVolatEF*NtoN2O*kgtoGg,IF('Net zero activities &amp; levers'!$C$14="On",Constants!$H78*'Net zero Activity data'!BH20*Constants!$H96*EF!$H221*MMVolatEF*NtoN2O*kgtoGg,"ERROR"))</f>
        <v>0.5397232528286966</v>
      </c>
      <c r="AP1200" s="94">
        <f>IF('Net zero activities &amp; levers'!$C$14="Off",Constants!$H78*'Activity data'!BI20*Constants!$H96*EF!$H221*MMVolatEF*NtoN2O*kgtoGg,IF('Net zero activities &amp; levers'!$C$14="On",Constants!$H78*'Net zero Activity data'!BI20*Constants!$H96*EF!$H221*MMVolatEF*NtoN2O*kgtoGg,"ERROR"))</f>
        <v>0.5587839587516773</v>
      </c>
      <c r="AQ1200" s="94">
        <f>IF('Net zero activities &amp; levers'!$C$14="Off",Constants!$H78*'Activity data'!BJ20*Constants!$H96*EF!$H221*MMVolatEF*NtoN2O*kgtoGg,IF('Net zero activities &amp; levers'!$C$14="On",Constants!$H78*'Net zero Activity data'!BJ20*Constants!$H96*EF!$H221*MMVolatEF*NtoN2O*kgtoGg,"ERROR"))</f>
        <v>0.57842657568398048</v>
      </c>
      <c r="AR1200" s="94">
        <f>IF('Net zero activities &amp; levers'!$C$14="Off",Constants!$H78*'Activity data'!BK20*Constants!$H96*EF!$H221*MMVolatEF*NtoN2O*kgtoGg,IF('Net zero activities &amp; levers'!$C$14="On",Constants!$H78*'Net zero Activity data'!BK20*Constants!$H96*EF!$H221*MMVolatEF*NtoN2O*kgtoGg,"ERROR"))</f>
        <v>0.59876737138810709</v>
      </c>
      <c r="AS1200" s="94">
        <f>IF('Net zero activities &amp; levers'!$C$14="Off",Constants!$H78*'Activity data'!BL20*Constants!$H96*EF!$H221*MMVolatEF*NtoN2O*kgtoGg,IF('Net zero activities &amp; levers'!$C$14="On",Constants!$H78*'Net zero Activity data'!BL20*Constants!$H96*EF!$H221*MMVolatEF*NtoN2O*kgtoGg,"ERROR"))</f>
        <v>0.61972276959193795</v>
      </c>
      <c r="AT1200" s="94">
        <f>IF('Net zero activities &amp; levers'!$C$14="Off",Constants!$H78*'Activity data'!BM20*Constants!$H96*EF!$H221*MMVolatEF*NtoN2O*kgtoGg,IF('Net zero activities &amp; levers'!$C$14="On",Constants!$H78*'Net zero Activity data'!BM20*Constants!$H96*EF!$H221*MMVolatEF*NtoN2O*kgtoGg,"ERROR"))</f>
        <v>0.62048676557725702</v>
      </c>
      <c r="AU1200" s="94">
        <f>IF('Net zero activities &amp; levers'!$C$14="Off",Constants!$H78*'Activity data'!BN20*Constants!$H96*EF!$H221*MMVolatEF*NtoN2O*kgtoGg,IF('Net zero activities &amp; levers'!$C$14="On",Constants!$H78*'Net zero Activity data'!BN20*Constants!$H96*EF!$H221*MMVolatEF*NtoN2O*kgtoGg,"ERROR"))</f>
        <v>0.61715661626430041</v>
      </c>
      <c r="AV1200" s="94">
        <f>IF('Net zero activities &amp; levers'!$C$14="Off",Constants!$H78*'Activity data'!BO20*Constants!$H96*EF!$H221*MMVolatEF*NtoN2O*kgtoGg,IF('Net zero activities &amp; levers'!$C$14="On",Constants!$H78*'Net zero Activity data'!BO20*Constants!$H96*EF!$H221*MMVolatEF*NtoN2O*kgtoGg,"ERROR"))</f>
        <v>0.61358866383131794</v>
      </c>
      <c r="AW1200" s="94">
        <f>IF('Net zero activities &amp; levers'!$C$14="Off",Constants!$H78*'Activity data'!BP20*Constants!$H96*EF!$H221*MMVolatEF*NtoN2O*kgtoGg,IF('Net zero activities &amp; levers'!$C$14="On",Constants!$H78*'Net zero Activity data'!BP20*Constants!$H96*EF!$H221*MMVolatEF*NtoN2O*kgtoGg,"ERROR"))</f>
        <v>0.60822995480625597</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9.1174361291842948E-2</v>
      </c>
      <c r="P1201" s="94">
        <f>IF('Net zero activities &amp; levers'!$C$14="Off",Constants!$H63*'Activity data'!AI5*Constants!$H81*FracLEACHMM*MMLeachEF*NtoN2O*kgtoGg,IF('Net zero activities &amp; levers'!$C$14="On",Constants!$H63*'Net zero Activity data'!AI5*Constants!$H81*FracLEACHMM*MMLeachEF*NtoN2O*kgtoGg,"ERROR"))</f>
        <v>9.1320994898161756E-2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8.9250625029696246E-2</v>
      </c>
      <c r="T1201" s="94">
        <f>IF('Net zero activities &amp; levers'!$C$14="Off",Constants!$H63*'Activity data'!AM5*Constants!$H81*FracLEACHMM*MMLeachEF*NtoN2O*kgtoGg,IF('Net zero activities &amp; levers'!$C$14="On",Constants!$H63*'Net zero Activity data'!AM5*Constants!$H81*FracLEACHMM*MMLeachEF*NtoN2O*kgtoGg,"ERROR"))</f>
        <v>9.0189110025271801E-2</v>
      </c>
      <c r="U1201" s="94">
        <f>IF('Net zero activities &amp; levers'!$C$14="Off",Constants!$H63*'Activity data'!AN5*Constants!$H81*FracLEACHMM*MMLeachEF*NtoN2O*kgtoGg,IF('Net zero activities &amp; levers'!$C$14="On",Constants!$H63*'Net zero Activity data'!AN5*Constants!$H81*FracLEACHMM*MMLeachEF*NtoN2O*kgtoGg,"ERROR"))</f>
        <v>9.0756386376235856E-2</v>
      </c>
      <c r="V1201" s="94">
        <f>IF('Net zero activities &amp; levers'!$C$14="Off",Constants!$H63*'Activity data'!AO5*Constants!$H81*FracLEACHMM*MMLeachEF*NtoN2O*kgtoGg,IF('Net zero activities &amp; levers'!$C$14="On",Constants!$H63*'Net zero Activity data'!AO5*Constants!$H81*FracLEACHMM*MMLeachEF*NtoN2O*kgtoGg,"ERROR"))</f>
        <v>9.1241975995008148E-2</v>
      </c>
      <c r="W1201" s="94">
        <f>IF('Net zero activities &amp; levers'!$C$14="Off",Constants!$H63*'Activity data'!AP5*Constants!$H81*FracLEACHMM*MMLeachEF*NtoN2O*kgtoGg,IF('Net zero activities &amp; levers'!$C$14="On",Constants!$H63*'Net zero Activity data'!AP5*Constants!$H81*FracLEACHMM*MMLeachEF*NtoN2O*kgtoGg,"ERROR"))</f>
        <v>9.1816227619415533E-2</v>
      </c>
      <c r="X1201" s="94">
        <f>IF('Net zero activities &amp; levers'!$C$14="Off",Constants!$H63*'Activity data'!AQ5*Constants!$H81*FracLEACHMM*MMLeachEF*NtoN2O*kgtoGg,IF('Net zero activities &amp; levers'!$C$14="On",Constants!$H63*'Net zero Activity data'!AQ5*Constants!$H81*FracLEACHMM*MMLeachEF*NtoN2O*kgtoGg,"ERROR"))</f>
        <v>9.2510170679410794E-2</v>
      </c>
      <c r="Y1201" s="94">
        <f>IF('Net zero activities &amp; levers'!$C$14="Off",Constants!$H63*'Activity data'!AR5*Constants!$H81*FracLEACHMM*MMLeachEF*NtoN2O*kgtoGg,IF('Net zero activities &amp; levers'!$C$14="On",Constants!$H63*'Net zero Activity data'!AR5*Constants!$H81*FracLEACHMM*MMLeachEF*NtoN2O*kgtoGg,"ERROR"))</f>
        <v>9.3205336582555712E-2</v>
      </c>
      <c r="Z1201" s="94">
        <f>IF('Net zero activities &amp; levers'!$C$14="Off",Constants!$H63*'Activity data'!AS5*Constants!$H81*FracLEACHMM*MMLeachEF*NtoN2O*kgtoGg,IF('Net zero activities &amp; levers'!$C$14="On",Constants!$H63*'Net zero Activity data'!AS5*Constants!$H81*FracLEACHMM*MMLeachEF*NtoN2O*kgtoGg,"ERROR"))</f>
        <v>9.4001725839704633E-2</v>
      </c>
      <c r="AA1201" s="94">
        <f>IF('Net zero activities &amp; levers'!$C$14="Off",Constants!$H63*'Activity data'!AT5*Constants!$H81*FracLEACHMM*MMLeachEF*NtoN2O*kgtoGg,IF('Net zero activities &amp; levers'!$C$14="On",Constants!$H63*'Net zero Activity data'!AT5*Constants!$H81*FracLEACHMM*MMLeachEF*NtoN2O*kgtoGg,"ERROR"))</f>
        <v>9.4869016122447317E-2</v>
      </c>
      <c r="AB1201" s="94">
        <f>IF('Net zero activities &amp; levers'!$C$14="Off",Constants!$H63*'Activity data'!AU5*Constants!$H81*FracLEACHMM*MMLeachEF*NtoN2O*kgtoGg,IF('Net zero activities &amp; levers'!$C$14="On",Constants!$H63*'Net zero Activity data'!AU5*Constants!$H81*FracLEACHMM*MMLeachEF*NtoN2O*kgtoGg,"ERROR"))</f>
        <v>9.5790122133852532E-2</v>
      </c>
      <c r="AC1201" s="94">
        <f>IF('Net zero activities &amp; levers'!$C$14="Off",Constants!$H63*'Activity data'!AV5*Constants!$H81*FracLEACHMM*MMLeachEF*NtoN2O*kgtoGg,IF('Net zero activities &amp; levers'!$C$14="On",Constants!$H63*'Net zero Activity data'!AV5*Constants!$H81*FracLEACHMM*MMLeachEF*NtoN2O*kgtoGg,"ERROR"))</f>
        <v>9.671473247430501E-2</v>
      </c>
      <c r="AD1201" s="94">
        <f>IF('Net zero activities &amp; levers'!$C$14="Off",Constants!$H63*'Activity data'!AW5*Constants!$H81*FracLEACHMM*MMLeachEF*NtoN2O*kgtoGg,IF('Net zero activities &amp; levers'!$C$14="On",Constants!$H63*'Net zero Activity data'!AW5*Constants!$H81*FracLEACHMM*MMLeachEF*NtoN2O*kgtoGg,"ERROR"))</f>
        <v>9.7790682208780219E-2</v>
      </c>
      <c r="AE1201" s="94">
        <f>IF('Net zero activities &amp; levers'!$C$14="Off",Constants!$H63*'Activity data'!AX5*Constants!$H81*FracLEACHMM*MMLeachEF*NtoN2O*kgtoGg,IF('Net zero activities &amp; levers'!$C$14="On",Constants!$H63*'Net zero Activity data'!AX5*Constants!$H81*FracLEACHMM*MMLeachEF*NtoN2O*kgtoGg,"ERROR"))</f>
        <v>9.8941991144077271E-2</v>
      </c>
      <c r="AF1201" s="94">
        <f>IF('Net zero activities &amp; levers'!$C$14="Off",Constants!$H63*'Activity data'!AY5*Constants!$H81*FracLEACHMM*MMLeachEF*NtoN2O*kgtoGg,IF('Net zero activities &amp; levers'!$C$14="On",Constants!$H63*'Net zero Activity data'!AY5*Constants!$H81*FracLEACHMM*MMLeachEF*NtoN2O*kgtoGg,"ERROR"))</f>
        <v>0.1001690158795282</v>
      </c>
      <c r="AG1201" s="94">
        <f>IF('Net zero activities &amp; levers'!$C$14="Off",Constants!$H63*'Activity data'!AZ5*Constants!$H81*FracLEACHMM*MMLeachEF*NtoN2O*kgtoGg,IF('Net zero activities &amp; levers'!$C$14="On",Constants!$H63*'Net zero Activity data'!AZ5*Constants!$H81*FracLEACHMM*MMLeachEF*NtoN2O*kgtoGg,"ERROR"))</f>
        <v>0.1015927268927518</v>
      </c>
      <c r="AH1201" s="94">
        <f>IF('Net zero activities &amp; levers'!$C$14="Off",Constants!$H63*'Activity data'!BA5*Constants!$H81*FracLEACHMM*MMLeachEF*NtoN2O*kgtoGg,IF('Net zero activities &amp; levers'!$C$14="On",Constants!$H63*'Net zero Activity data'!BA5*Constants!$H81*FracLEACHMM*MMLeachEF*NtoN2O*kgtoGg,"ERROR"))</f>
        <v>0.1029409355559671</v>
      </c>
      <c r="AI1201" s="94">
        <f>IF('Net zero activities &amp; levers'!$C$14="Off",Constants!$H63*'Activity data'!BB5*Constants!$H81*FracLEACHMM*MMLeachEF*NtoN2O*kgtoGg,IF('Net zero activities &amp; levers'!$C$14="On",Constants!$H63*'Net zero Activity data'!BB5*Constants!$H81*FracLEACHMM*MMLeachEF*NtoN2O*kgtoGg,"ERROR"))</f>
        <v>0.10434976804643124</v>
      </c>
      <c r="AJ1201" s="94">
        <f>IF('Net zero activities &amp; levers'!$C$14="Off",Constants!$H63*'Activity data'!BC5*Constants!$H81*FracLEACHMM*MMLeachEF*NtoN2O*kgtoGg,IF('Net zero activities &amp; levers'!$C$14="On",Constants!$H63*'Net zero Activity data'!BC5*Constants!$H81*FracLEACHMM*MMLeachEF*NtoN2O*kgtoGg,"ERROR"))</f>
        <v>0.10590320655274854</v>
      </c>
      <c r="AK1201" s="94">
        <f>IF('Net zero activities &amp; levers'!$C$14="Off",Constants!$H63*'Activity data'!BD5*Constants!$H81*FracLEACHMM*MMLeachEF*NtoN2O*kgtoGg,IF('Net zero activities &amp; levers'!$C$14="On",Constants!$H63*'Net zero Activity data'!BD5*Constants!$H81*FracLEACHMM*MMLeachEF*NtoN2O*kgtoGg,"ERROR"))</f>
        <v>0.1073662436226855</v>
      </c>
      <c r="AL1201" s="94">
        <f>IF('Net zero activities &amp; levers'!$C$14="Off",Constants!$H63*'Activity data'!BE5*Constants!$H81*FracLEACHMM*MMLeachEF*NtoN2O*kgtoGg,IF('Net zero activities &amp; levers'!$C$14="On",Constants!$H63*'Net zero Activity data'!BE5*Constants!$H81*FracLEACHMM*MMLeachEF*NtoN2O*kgtoGg,"ERROR"))</f>
        <v>0.10886213747822628</v>
      </c>
      <c r="AM1201" s="94">
        <f>IF('Net zero activities &amp; levers'!$C$14="Off",Constants!$H63*'Activity data'!BF5*Constants!$H81*FracLEACHMM*MMLeachEF*NtoN2O*kgtoGg,IF('Net zero activities &amp; levers'!$C$14="On",Constants!$H63*'Net zero Activity data'!BF5*Constants!$H81*FracLEACHMM*MMLeachEF*NtoN2O*kgtoGg,"ERROR"))</f>
        <v>0.11037002214389161</v>
      </c>
      <c r="AN1201" s="94">
        <f>IF('Net zero activities &amp; levers'!$C$14="Off",Constants!$H63*'Activity data'!BG5*Constants!$H81*FracLEACHMM*MMLeachEF*NtoN2O*kgtoGg,IF('Net zero activities &amp; levers'!$C$14="On",Constants!$H63*'Net zero Activity data'!BG5*Constants!$H81*FracLEACHMM*MMLeachEF*NtoN2O*kgtoGg,"ERROR"))</f>
        <v>0.11198109961767445</v>
      </c>
      <c r="AO1201" s="94">
        <f>IF('Net zero activities &amp; levers'!$C$14="Off",Constants!$H63*'Activity data'!BH5*Constants!$H81*FracLEACHMM*MMLeachEF*NtoN2O*kgtoGg,IF('Net zero activities &amp; levers'!$C$14="On",Constants!$H63*'Net zero Activity data'!BH5*Constants!$H81*FracLEACHMM*MMLeachEF*NtoN2O*kgtoGg,"ERROR"))</f>
        <v>0.11349909182768024</v>
      </c>
      <c r="AP1201" s="94">
        <f>IF('Net zero activities &amp; levers'!$C$14="Off",Constants!$H63*'Activity data'!BI5*Constants!$H81*FracLEACHMM*MMLeachEF*NtoN2O*kgtoGg,IF('Net zero activities &amp; levers'!$C$14="On",Constants!$H63*'Net zero Activity data'!BI5*Constants!$H81*FracLEACHMM*MMLeachEF*NtoN2O*kgtoGg,"ERROR"))</f>
        <v>0.11504022559618203</v>
      </c>
      <c r="AQ1201" s="94">
        <f>IF('Net zero activities &amp; levers'!$C$14="Off",Constants!$H63*'Activity data'!BJ5*Constants!$H81*FracLEACHMM*MMLeachEF*NtoN2O*kgtoGg,IF('Net zero activities &amp; levers'!$C$14="On",Constants!$H63*'Net zero Activity data'!BJ5*Constants!$H81*FracLEACHMM*MMLeachEF*NtoN2O*kgtoGg,"ERROR"))</f>
        <v>0.1166332119939366</v>
      </c>
      <c r="AR1201" s="94">
        <f>IF('Net zero activities &amp; levers'!$C$14="Off",Constants!$H63*'Activity data'!BK5*Constants!$H81*FracLEACHMM*MMLeachEF*NtoN2O*kgtoGg,IF('Net zero activities &amp; levers'!$C$14="On",Constants!$H63*'Net zero Activity data'!BK5*Constants!$H81*FracLEACHMM*MMLeachEF*NtoN2O*kgtoGg,"ERROR"))</f>
        <v>0.11828633867698118</v>
      </c>
      <c r="AS1201" s="94">
        <f>IF('Net zero activities &amp; levers'!$C$14="Off",Constants!$H63*'Activity data'!BL5*Constants!$H81*FracLEACHMM*MMLeachEF*NtoN2O*kgtoGg,IF('Net zero activities &amp; levers'!$C$14="On",Constants!$H63*'Net zero Activity data'!BL5*Constants!$H81*FracLEACHMM*MMLeachEF*NtoN2O*kgtoGg,"ERROR"))</f>
        <v>0.11992882982268192</v>
      </c>
      <c r="AT1201" s="94">
        <f>IF('Net zero activities &amp; levers'!$C$14="Off",Constants!$H63*'Activity data'!BM5*Constants!$H81*FracLEACHMM*MMLeachEF*NtoN2O*kgtoGg,IF('Net zero activities &amp; levers'!$C$14="On",Constants!$H63*'Net zero Activity data'!BM5*Constants!$H81*FracLEACHMM*MMLeachEF*NtoN2O*kgtoGg,"ERROR"))</f>
        <v>0.12014786209757918</v>
      </c>
      <c r="AU1201" s="94">
        <f>IF('Net zero activities &amp; levers'!$C$14="Off",Constants!$H63*'Activity data'!BN5*Constants!$H81*FracLEACHMM*MMLeachEF*NtoN2O*kgtoGg,IF('Net zero activities &amp; levers'!$C$14="On",Constants!$H63*'Net zero Activity data'!BN5*Constants!$H81*FracLEACHMM*MMLeachEF*NtoN2O*kgtoGg,"ERROR"))</f>
        <v>0.12007917719268496</v>
      </c>
      <c r="AV1201" s="94">
        <f>IF('Net zero activities &amp; levers'!$C$14="Off",Constants!$H63*'Activity data'!BO5*Constants!$H81*FracLEACHMM*MMLeachEF*NtoN2O*kgtoGg,IF('Net zero activities &amp; levers'!$C$14="On",Constants!$H63*'Net zero Activity data'!BO5*Constants!$H81*FracLEACHMM*MMLeachEF*NtoN2O*kgtoGg,"ERROR"))</f>
        <v>0.1199958046222647</v>
      </c>
      <c r="AW1201" s="94">
        <f>IF('Net zero activities &amp; levers'!$C$14="Off",Constants!$H63*'Activity data'!BP5*Constants!$H81*FracLEACHMM*MMLeachEF*NtoN2O*kgtoGg,IF('Net zero activities &amp; levers'!$C$14="On",Constants!$H63*'Net zero Activity data'!BP5*Constants!$H81*FracLEACHMM*MMLeachEF*NtoN2O*kgtoGg,"ERROR"))</f>
        <v>0.11978651047256277</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2.757662364319367E-2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2.6951424468255294E-2</v>
      </c>
      <c r="T1202" s="94">
        <f>IF('Net zero activities &amp; levers'!$C$14="Off",Constants!$H64*'Activity data'!AM6*Constants!$H82*FracLEACHMM*MMLeachEF*NtoN2O*kgtoGg,IF('Net zero activities &amp; levers'!$C$14="On",Constants!$H64*'Net zero Activity data'!AM6*Constants!$H82*FracLEACHMM*MMLeachEF*NtoN2O*kgtoGg,"ERROR"))</f>
        <v>2.7234823127530002E-2</v>
      </c>
      <c r="U1202" s="94">
        <f>IF('Net zero activities &amp; levers'!$C$14="Off",Constants!$H64*'Activity data'!AN6*Constants!$H82*FracLEACHMM*MMLeachEF*NtoN2O*kgtoGg,IF('Net zero activities &amp; levers'!$C$14="On",Constants!$H64*'Net zero Activity data'!AN6*Constants!$H82*FracLEACHMM*MMLeachEF*NtoN2O*kgtoGg,"ERROR"))</f>
        <v>2.7406126193705155E-2</v>
      </c>
      <c r="V1202" s="94">
        <f>IF('Net zero activities &amp; levers'!$C$14="Off",Constants!$H64*'Activity data'!AO6*Constants!$H82*FracLEACHMM*MMLeachEF*NtoN2O*kgtoGg,IF('Net zero activities &amp; levers'!$C$14="On",Constants!$H64*'Net zero Activity data'!AO6*Constants!$H82*FracLEACHMM*MMLeachEF*NtoN2O*kgtoGg,"ERROR"))</f>
        <v>2.7552761939152935E-2</v>
      </c>
      <c r="W1202" s="94">
        <f>IF('Net zero activities &amp; levers'!$C$14="Off",Constants!$H64*'Activity data'!AP6*Constants!$H82*FracLEACHMM*MMLeachEF*NtoN2O*kgtoGg,IF('Net zero activities &amp; levers'!$C$14="On",Constants!$H64*'Net zero Activity data'!AP6*Constants!$H82*FracLEACHMM*MMLeachEF*NtoN2O*kgtoGg,"ERROR"))</f>
        <v>2.7726171360945087E-2</v>
      </c>
      <c r="X1202" s="94">
        <f>IF('Net zero activities &amp; levers'!$C$14="Off",Constants!$H64*'Activity data'!AQ6*Constants!$H82*FracLEACHMM*MMLeachEF*NtoN2O*kgtoGg,IF('Net zero activities &amp; levers'!$C$14="On",Constants!$H64*'Net zero Activity data'!AQ6*Constants!$H82*FracLEACHMM*MMLeachEF*NtoN2O*kgtoGg,"ERROR"))</f>
        <v>2.7935724559709919E-2</v>
      </c>
      <c r="Y1202" s="94">
        <f>IF('Net zero activities &amp; levers'!$C$14="Off",Constants!$H64*'Activity data'!AR6*Constants!$H82*FracLEACHMM*MMLeachEF*NtoN2O*kgtoGg,IF('Net zero activities &amp; levers'!$C$14="On",Constants!$H64*'Net zero Activity data'!AR6*Constants!$H82*FracLEACHMM*MMLeachEF*NtoN2O*kgtoGg,"ERROR"))</f>
        <v>2.8145647026082365E-2</v>
      </c>
      <c r="Z1202" s="94">
        <f>IF('Net zero activities &amp; levers'!$C$14="Off",Constants!$H64*'Activity data'!AS6*Constants!$H82*FracLEACHMM*MMLeachEF*NtoN2O*kgtoGg,IF('Net zero activities &amp; levers'!$C$14="On",Constants!$H64*'Net zero Activity data'!AS6*Constants!$H82*FracLEACHMM*MMLeachEF*NtoN2O*kgtoGg,"ERROR"))</f>
        <v>2.8386136377324862E-2</v>
      </c>
      <c r="AA1202" s="94">
        <f>IF('Net zero activities &amp; levers'!$C$14="Off",Constants!$H64*'Activity data'!AT6*Constants!$H82*FracLEACHMM*MMLeachEF*NtoN2O*kgtoGg,IF('Net zero activities &amp; levers'!$C$14="On",Constants!$H64*'Net zero Activity data'!AT6*Constants!$H82*FracLEACHMM*MMLeachEF*NtoN2O*kgtoGg,"ERROR"))</f>
        <v>2.8648036039535779E-2</v>
      </c>
      <c r="AB1202" s="94">
        <f>IF('Net zero activities &amp; levers'!$C$14="Off",Constants!$H64*'Activity data'!AU6*Constants!$H82*FracLEACHMM*MMLeachEF*NtoN2O*kgtoGg,IF('Net zero activities &amp; levers'!$C$14="On",Constants!$H64*'Net zero Activity data'!AU6*Constants!$H82*FracLEACHMM*MMLeachEF*NtoN2O*kgtoGg,"ERROR"))</f>
        <v>2.8926186686496342E-2</v>
      </c>
      <c r="AC1202" s="94">
        <f>IF('Net zero activities &amp; levers'!$C$14="Off",Constants!$H64*'Activity data'!AV6*Constants!$H82*FracLEACHMM*MMLeachEF*NtoN2O*kgtoGg,IF('Net zero activities &amp; levers'!$C$14="On",Constants!$H64*'Net zero Activity data'!AV6*Constants!$H82*FracLEACHMM*MMLeachEF*NtoN2O*kgtoGg,"ERROR"))</f>
        <v>2.9205395551924244E-2</v>
      </c>
      <c r="AD1202" s="94">
        <f>IF('Net zero activities &amp; levers'!$C$14="Off",Constants!$H64*'Activity data'!AW6*Constants!$H82*FracLEACHMM*MMLeachEF*NtoN2O*kgtoGg,IF('Net zero activities &amp; levers'!$C$14="On",Constants!$H64*'Net zero Activity data'!AW6*Constants!$H82*FracLEACHMM*MMLeachEF*NtoN2O*kgtoGg,"ERROR"))</f>
        <v>2.9530305074862588E-2</v>
      </c>
      <c r="AE1202" s="94">
        <f>IF('Net zero activities &amp; levers'!$C$14="Off",Constants!$H64*'Activity data'!AX6*Constants!$H82*FracLEACHMM*MMLeachEF*NtoN2O*kgtoGg,IF('Net zero activities &amp; levers'!$C$14="On",Constants!$H64*'Net zero Activity data'!AX6*Constants!$H82*FracLEACHMM*MMLeachEF*NtoN2O*kgtoGg,"ERROR"))</f>
        <v>2.9877971164584224E-2</v>
      </c>
      <c r="AF1202" s="94">
        <f>IF('Net zero activities &amp; levers'!$C$14="Off",Constants!$H64*'Activity data'!AY6*Constants!$H82*FracLEACHMM*MMLeachEF*NtoN2O*kgtoGg,IF('Net zero activities &amp; levers'!$C$14="On",Constants!$H64*'Net zero Activity data'!AY6*Constants!$H82*FracLEACHMM*MMLeachEF*NtoN2O*kgtoGg,"ERROR"))</f>
        <v>3.0248501505040468E-2</v>
      </c>
      <c r="AG1202" s="94">
        <f>IF('Net zero activities &amp; levers'!$C$14="Off",Constants!$H64*'Activity data'!AZ6*Constants!$H82*FracLEACHMM*MMLeachEF*NtoN2O*kgtoGg,IF('Net zero activities &amp; levers'!$C$14="On",Constants!$H64*'Net zero Activity data'!AZ6*Constants!$H82*FracLEACHMM*MMLeachEF*NtoN2O*kgtoGg,"ERROR"))</f>
        <v>3.0678426111448002E-2</v>
      </c>
      <c r="AH1202" s="94">
        <f>IF('Net zero activities &amp; levers'!$C$14="Off",Constants!$H64*'Activity data'!BA6*Constants!$H82*FracLEACHMM*MMLeachEF*NtoN2O*kgtoGg,IF('Net zero activities &amp; levers'!$C$14="On",Constants!$H64*'Net zero Activity data'!BA6*Constants!$H82*FracLEACHMM*MMLeachEF*NtoN2O*kgtoGg,"ERROR"))</f>
        <v>3.108555092364966E-2</v>
      </c>
      <c r="AI1202" s="94">
        <f>IF('Net zero activities &amp; levers'!$C$14="Off",Constants!$H64*'Activity data'!BB6*Constants!$H82*FracLEACHMM*MMLeachEF*NtoN2O*kgtoGg,IF('Net zero activities &amp; levers'!$C$14="On",Constants!$H64*'Net zero Activity data'!BB6*Constants!$H82*FracLEACHMM*MMLeachEF*NtoN2O*kgtoGg,"ERROR"))</f>
        <v>3.1510982593652363E-2</v>
      </c>
      <c r="AJ1202" s="94">
        <f>IF('Net zero activities &amp; levers'!$C$14="Off",Constants!$H64*'Activity data'!BC6*Constants!$H82*FracLEACHMM*MMLeachEF*NtoN2O*kgtoGg,IF('Net zero activities &amp; levers'!$C$14="On",Constants!$H64*'Net zero Activity data'!BC6*Constants!$H82*FracLEACHMM*MMLeachEF*NtoN2O*kgtoGg,"ERROR"))</f>
        <v>3.198008161178427E-2</v>
      </c>
      <c r="AK1202" s="94">
        <f>IF('Net zero activities &amp; levers'!$C$14="Off",Constants!$H64*'Activity data'!BD6*Constants!$H82*FracLEACHMM*MMLeachEF*NtoN2O*kgtoGg,IF('Net zero activities &amp; levers'!$C$14="On",Constants!$H64*'Net zero Activity data'!BD6*Constants!$H82*FracLEACHMM*MMLeachEF*NtoN2O*kgtoGg,"ERROR"))</f>
        <v>3.2421881689616149E-2</v>
      </c>
      <c r="AL1202" s="94">
        <f>IF('Net zero activities &amp; levers'!$C$14="Off",Constants!$H64*'Activity data'!BE6*Constants!$H82*FracLEACHMM*MMLeachEF*NtoN2O*kgtoGg,IF('Net zero activities &amp; levers'!$C$14="On",Constants!$H64*'Net zero Activity data'!BE6*Constants!$H82*FracLEACHMM*MMLeachEF*NtoN2O*kgtoGg,"ERROR"))</f>
        <v>3.2873603683122858E-2</v>
      </c>
      <c r="AM1202" s="94">
        <f>IF('Net zero activities &amp; levers'!$C$14="Off",Constants!$H64*'Activity data'!BF6*Constants!$H82*FracLEACHMM*MMLeachEF*NtoN2O*kgtoGg,IF('Net zero activities &amp; levers'!$C$14="On",Constants!$H64*'Net zero Activity data'!BF6*Constants!$H82*FracLEACHMM*MMLeachEF*NtoN2O*kgtoGg,"ERROR"))</f>
        <v>3.3328946597080022E-2</v>
      </c>
      <c r="AN1202" s="94">
        <f>IF('Net zero activities &amp; levers'!$C$14="Off",Constants!$H64*'Activity data'!BG6*Constants!$H82*FracLEACHMM*MMLeachEF*NtoN2O*kgtoGg,IF('Net zero activities &amp; levers'!$C$14="On",Constants!$H64*'Net zero Activity data'!BG6*Constants!$H82*FracLEACHMM*MMLeachEF*NtoN2O*kgtoGg,"ERROR"))</f>
        <v>3.3815451121084403E-2</v>
      </c>
      <c r="AO1202" s="94">
        <f>IF('Net zero activities &amp; levers'!$C$14="Off",Constants!$H64*'Activity data'!BH6*Constants!$H82*FracLEACHMM*MMLeachEF*NtoN2O*kgtoGg,IF('Net zero activities &amp; levers'!$C$14="On",Constants!$H64*'Net zero Activity data'!BH6*Constants!$H82*FracLEACHMM*MMLeachEF*NtoN2O*kgtoGg,"ERROR"))</f>
        <v>3.4273846257003714E-2</v>
      </c>
      <c r="AP1202" s="94">
        <f>IF('Net zero activities &amp; levers'!$C$14="Off",Constants!$H64*'Activity data'!BI6*Constants!$H82*FracLEACHMM*MMLeachEF*NtoN2O*kgtoGg,IF('Net zero activities &amp; levers'!$C$14="On",Constants!$H64*'Net zero Activity data'!BI6*Constants!$H82*FracLEACHMM*MMLeachEF*NtoN2O*kgtoGg,"ERROR"))</f>
        <v>3.473922955648686E-2</v>
      </c>
      <c r="AQ1202" s="94">
        <f>IF('Net zero activities &amp; levers'!$C$14="Off",Constants!$H64*'Activity data'!BJ6*Constants!$H82*FracLEACHMM*MMLeachEF*NtoN2O*kgtoGg,IF('Net zero activities &amp; levers'!$C$14="On",Constants!$H64*'Net zero Activity data'!BJ6*Constants!$H82*FracLEACHMM*MMLeachEF*NtoN2O*kgtoGg,"ERROR"))</f>
        <v>3.5220271034501774E-2</v>
      </c>
      <c r="AR1202" s="94">
        <f>IF('Net zero activities &amp; levers'!$C$14="Off",Constants!$H64*'Activity data'!BK6*Constants!$H82*FracLEACHMM*MMLeachEF*NtoN2O*kgtoGg,IF('Net zero activities &amp; levers'!$C$14="On",Constants!$H64*'Net zero Activity data'!BK6*Constants!$H82*FracLEACHMM*MMLeachEF*NtoN2O*kgtoGg,"ERROR"))</f>
        <v>3.5719473352913658E-2</v>
      </c>
      <c r="AS1202" s="94">
        <f>IF('Net zero activities &amp; levers'!$C$14="Off",Constants!$H64*'Activity data'!BL6*Constants!$H82*FracLEACHMM*MMLeachEF*NtoN2O*kgtoGg,IF('Net zero activities &amp; levers'!$C$14="On",Constants!$H64*'Net zero Activity data'!BL6*Constants!$H82*FracLEACHMM*MMLeachEF*NtoN2O*kgtoGg,"ERROR"))</f>
        <v>3.6215464008871552E-2</v>
      </c>
      <c r="AT1202" s="94">
        <f>IF('Net zero activities &amp; levers'!$C$14="Off",Constants!$H64*'Activity data'!BM6*Constants!$H82*FracLEACHMM*MMLeachEF*NtoN2O*kgtoGg,IF('Net zero activities &amp; levers'!$C$14="On",Constants!$H64*'Net zero Activity data'!BM6*Constants!$H82*FracLEACHMM*MMLeachEF*NtoN2O*kgtoGg,"ERROR"))</f>
        <v>3.6281606199035935E-2</v>
      </c>
      <c r="AU1202" s="94">
        <f>IF('Net zero activities &amp; levers'!$C$14="Off",Constants!$H64*'Activity data'!BN6*Constants!$H82*FracLEACHMM*MMLeachEF*NtoN2O*kgtoGg,IF('Net zero activities &amp; levers'!$C$14="On",Constants!$H64*'Net zero Activity data'!BN6*Constants!$H82*FracLEACHMM*MMLeachEF*NtoN2O*kgtoGg,"ERROR"))</f>
        <v>3.6260865100295726E-2</v>
      </c>
      <c r="AV1202" s="94">
        <f>IF('Net zero activities &amp; levers'!$C$14="Off",Constants!$H64*'Activity data'!BO6*Constants!$H82*FracLEACHMM*MMLeachEF*NtoN2O*kgtoGg,IF('Net zero activities &amp; levers'!$C$14="On",Constants!$H64*'Net zero Activity data'!BO6*Constants!$H82*FracLEACHMM*MMLeachEF*NtoN2O*kgtoGg,"ERROR"))</f>
        <v>3.6235688699193122E-2</v>
      </c>
      <c r="AW1202" s="94">
        <f>IF('Net zero activities &amp; levers'!$C$14="Off",Constants!$H64*'Activity data'!BP6*Constants!$H82*FracLEACHMM*MMLeachEF*NtoN2O*kgtoGg,IF('Net zero activities &amp; levers'!$C$14="On",Constants!$H64*'Net zero Activity data'!BP6*Constants!$H82*FracLEACHMM*MMLeachEF*NtoN2O*kgtoGg,"ERROR"))</f>
        <v>3.617248717578124E-2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1.4802406304505133E-3</v>
      </c>
      <c r="P1203" s="94">
        <f>IF('Net zero activities &amp; levers'!$C$14="Off",Constants!$H65*'Activity data'!AI7*Constants!$H83*FracLEACHMM*MMLeachEF*NtoN2O*kgtoGg,IF('Net zero activities &amp; levers'!$C$14="On",Constants!$H65*'Net zero Activity data'!AI7*Constants!$H83*FracLEACHMM*MMLeachEF*NtoN2O*kgtoGg,"ERROR"))</f>
        <v>1.4826212670547866E-3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1.4490082473863142E-3</v>
      </c>
      <c r="T1203" s="94">
        <f>IF('Net zero activities &amp; levers'!$C$14="Off",Constants!$H65*'Activity data'!AM7*Constants!$H83*FracLEACHMM*MMLeachEF*NtoN2O*kgtoGg,IF('Net zero activities &amp; levers'!$C$14="On",Constants!$H65*'Net zero Activity data'!AM7*Constants!$H83*FracLEACHMM*MMLeachEF*NtoN2O*kgtoGg,"ERROR"))</f>
        <v>1.4642448073340431E-3</v>
      </c>
      <c r="U1203" s="94">
        <f>IF('Net zero activities &amp; levers'!$C$14="Off",Constants!$H65*'Activity data'!AN7*Constants!$H83*FracLEACHMM*MMLeachEF*NtoN2O*kgtoGg,IF('Net zero activities &amp; levers'!$C$14="On",Constants!$H65*'Net zero Activity data'!AN7*Constants!$H83*FracLEACHMM*MMLeachEF*NtoN2O*kgtoGg,"ERROR"))</f>
        <v>1.4734546936605608E-3</v>
      </c>
      <c r="V1203" s="94">
        <f>IF('Net zero activities &amp; levers'!$C$14="Off",Constants!$H65*'Activity data'!AO7*Constants!$H83*FracLEACHMM*MMLeachEF*NtoN2O*kgtoGg,IF('Net zero activities &amp; levers'!$C$14="On",Constants!$H65*'Net zero Activity data'!AO7*Constants!$H83*FracLEACHMM*MMLeachEF*NtoN2O*kgtoGg,"ERROR"))</f>
        <v>1.4813383736035544E-3</v>
      </c>
      <c r="W1203" s="94">
        <f>IF('Net zero activities &amp; levers'!$C$14="Off",Constants!$H65*'Activity data'!AP7*Constants!$H83*FracLEACHMM*MMLeachEF*NtoN2O*kgtoGg,IF('Net zero activities &amp; levers'!$C$14="On",Constants!$H65*'Net zero Activity data'!AP7*Constants!$H83*FracLEACHMM*MMLeachEF*NtoN2O*kgtoGg,"ERROR"))</f>
        <v>1.4906615053974703E-3</v>
      </c>
      <c r="X1203" s="94">
        <f>IF('Net zero activities &amp; levers'!$C$14="Off",Constants!$H65*'Activity data'!AQ7*Constants!$H83*FracLEACHMM*MMLeachEF*NtoN2O*kgtoGg,IF('Net zero activities &amp; levers'!$C$14="On",Constants!$H65*'Net zero Activity data'!AQ7*Constants!$H83*FracLEACHMM*MMLeachEF*NtoN2O*kgtoGg,"ERROR"))</f>
        <v>1.5019278603032773E-3</v>
      </c>
      <c r="Y1203" s="94">
        <f>IF('Net zero activities &amp; levers'!$C$14="Off",Constants!$H65*'Activity data'!AR7*Constants!$H83*FracLEACHMM*MMLeachEF*NtoN2O*kgtoGg,IF('Net zero activities &amp; levers'!$C$14="On",Constants!$H65*'Net zero Activity data'!AR7*Constants!$H83*FracLEACHMM*MMLeachEF*NtoN2O*kgtoGg,"ERROR"))</f>
        <v>1.513214068401244E-3</v>
      </c>
      <c r="Z1203" s="94">
        <f>IF('Net zero activities &amp; levers'!$C$14="Off",Constants!$H65*'Activity data'!AS7*Constants!$H83*FracLEACHMM*MMLeachEF*NtoN2O*kgtoGg,IF('Net zero activities &amp; levers'!$C$14="On",Constants!$H65*'Net zero Activity data'!AS7*Constants!$H83*FracLEACHMM*MMLeachEF*NtoN2O*kgtoGg,"ERROR"))</f>
        <v>1.526143665267985E-3</v>
      </c>
      <c r="AA1203" s="94">
        <f>IF('Net zero activities &amp; levers'!$C$14="Off",Constants!$H65*'Activity data'!AT7*Constants!$H83*FracLEACHMM*MMLeachEF*NtoN2O*kgtoGg,IF('Net zero activities &amp; levers'!$C$14="On",Constants!$H65*'Net zero Activity data'!AT7*Constants!$H83*FracLEACHMM*MMLeachEF*NtoN2O*kgtoGg,"ERROR"))</f>
        <v>1.5402243596289937E-3</v>
      </c>
      <c r="AB1203" s="94">
        <f>IF('Net zero activities &amp; levers'!$C$14="Off",Constants!$H65*'Activity data'!AU7*Constants!$H83*FracLEACHMM*MMLeachEF*NtoN2O*kgtoGg,IF('Net zero activities &amp; levers'!$C$14="On",Constants!$H65*'Net zero Activity data'!AU7*Constants!$H83*FracLEACHMM*MMLeachEF*NtoN2O*kgtoGg,"ERROR"))</f>
        <v>1.5551787670272522E-3</v>
      </c>
      <c r="AC1203" s="94">
        <f>IF('Net zero activities &amp; levers'!$C$14="Off",Constants!$H65*'Activity data'!AV7*Constants!$H83*FracLEACHMM*MMLeachEF*NtoN2O*kgtoGg,IF('Net zero activities &amp; levers'!$C$14="On",Constants!$H65*'Net zero Activity data'!AV7*Constants!$H83*FracLEACHMM*MMLeachEF*NtoN2O*kgtoGg,"ERROR"))</f>
        <v>1.5701900681636706E-3</v>
      </c>
      <c r="AD1203" s="94">
        <f>IF('Net zero activities &amp; levers'!$C$14="Off",Constants!$H65*'Activity data'!AW7*Constants!$H83*FracLEACHMM*MMLeachEF*NtoN2O*kgtoGg,IF('Net zero activities &amp; levers'!$C$14="On",Constants!$H65*'Net zero Activity data'!AW7*Constants!$H83*FracLEACHMM*MMLeachEF*NtoN2O*kgtoGg,"ERROR"))</f>
        <v>1.5876584056516031E-3</v>
      </c>
      <c r="AE1203" s="94">
        <f>IF('Net zero activities &amp; levers'!$C$14="Off",Constants!$H65*'Activity data'!AX7*Constants!$H83*FracLEACHMM*MMLeachEF*NtoN2O*kgtoGg,IF('Net zero activities &amp; levers'!$C$14="On",Constants!$H65*'Net zero Activity data'!AX7*Constants!$H83*FracLEACHMM*MMLeachEF*NtoN2O*kgtoGg,"ERROR"))</f>
        <v>1.6063502203249454E-3</v>
      </c>
      <c r="AF1203" s="94">
        <f>IF('Net zero activities &amp; levers'!$C$14="Off",Constants!$H65*'Activity data'!AY7*Constants!$H83*FracLEACHMM*MMLeachEF*NtoN2O*kgtoGg,IF('Net zero activities &amp; levers'!$C$14="On",Constants!$H65*'Net zero Activity data'!AY7*Constants!$H83*FracLEACHMM*MMLeachEF*NtoN2O*kgtoGg,"ERROR"))</f>
        <v>1.6262713016711409E-3</v>
      </c>
      <c r="AG1203" s="94">
        <f>IF('Net zero activities &amp; levers'!$C$14="Off",Constants!$H65*'Activity data'!AZ7*Constants!$H83*FracLEACHMM*MMLeachEF*NtoN2O*kgtoGg,IF('Net zero activities &amp; levers'!$C$14="On",Constants!$H65*'Net zero Activity data'!AZ7*Constants!$H83*FracLEACHMM*MMLeachEF*NtoN2O*kgtoGg,"ERROR"))</f>
        <v>1.6493856383984103E-3</v>
      </c>
      <c r="AH1203" s="94">
        <f>IF('Net zero activities &amp; levers'!$C$14="Off",Constants!$H65*'Activity data'!BA7*Constants!$H83*FracLEACHMM*MMLeachEF*NtoN2O*kgtoGg,IF('Net zero activities &amp; levers'!$C$14="On",Constants!$H65*'Net zero Activity data'!BA7*Constants!$H83*FracLEACHMM*MMLeachEF*NtoN2O*kgtoGg,"ERROR"))</f>
        <v>1.6712741738741754E-3</v>
      </c>
      <c r="AI1203" s="94">
        <f>IF('Net zero activities &amp; levers'!$C$14="Off",Constants!$H65*'Activity data'!BB7*Constants!$H83*FracLEACHMM*MMLeachEF*NtoN2O*kgtoGg,IF('Net zero activities &amp; levers'!$C$14="On",Constants!$H65*'Net zero Activity data'!BB7*Constants!$H83*FracLEACHMM*MMLeachEF*NtoN2O*kgtoGg,"ERROR"))</f>
        <v>1.6941469537251745E-3</v>
      </c>
      <c r="AJ1203" s="94">
        <f>IF('Net zero activities &amp; levers'!$C$14="Off",Constants!$H65*'Activity data'!BC7*Constants!$H83*FracLEACHMM*MMLeachEF*NtoN2O*kgtoGg,IF('Net zero activities &amp; levers'!$C$14="On",Constants!$H65*'Net zero Activity data'!BC7*Constants!$H83*FracLEACHMM*MMLeachEF*NtoN2O*kgtoGg,"ERROR"))</f>
        <v>1.719367451696055E-3</v>
      </c>
      <c r="AK1203" s="94">
        <f>IF('Net zero activities &amp; levers'!$C$14="Off",Constants!$H65*'Activity data'!BD7*Constants!$H83*FracLEACHMM*MMLeachEF*NtoN2O*kgtoGg,IF('Net zero activities &amp; levers'!$C$14="On",Constants!$H65*'Net zero Activity data'!BD7*Constants!$H83*FracLEACHMM*MMLeachEF*NtoN2O*kgtoGg,"ERROR"))</f>
        <v>1.7431202576832982E-3</v>
      </c>
      <c r="AL1203" s="94">
        <f>IF('Net zero activities &amp; levers'!$C$14="Off",Constants!$H65*'Activity data'!BE7*Constants!$H83*FracLEACHMM*MMLeachEF*NtoN2O*kgtoGg,IF('Net zero activities &amp; levers'!$C$14="On",Constants!$H65*'Net zero Activity data'!BE7*Constants!$H83*FracLEACHMM*MMLeachEF*NtoN2O*kgtoGg,"ERROR"))</f>
        <v>1.7674065025490553E-3</v>
      </c>
      <c r="AM1203" s="94">
        <f>IF('Net zero activities &amp; levers'!$C$14="Off",Constants!$H65*'Activity data'!BF7*Constants!$H83*FracLEACHMM*MMLeachEF*NtoN2O*kgtoGg,IF('Net zero activities &amp; levers'!$C$14="On",Constants!$H65*'Net zero Activity data'!BF7*Constants!$H83*FracLEACHMM*MMLeachEF*NtoN2O*kgtoGg,"ERROR"))</f>
        <v>1.7918874214886084E-3</v>
      </c>
      <c r="AN1203" s="94">
        <f>IF('Net zero activities &amp; levers'!$C$14="Off",Constants!$H65*'Activity data'!BG7*Constants!$H83*FracLEACHMM*MMLeachEF*NtoN2O*kgtoGg,IF('Net zero activities &amp; levers'!$C$14="On",Constants!$H65*'Net zero Activity data'!BG7*Constants!$H83*FracLEACHMM*MMLeachEF*NtoN2O*kgtoGg,"ERROR"))</f>
        <v>1.8180437038217894E-3</v>
      </c>
      <c r="AO1203" s="94">
        <f>IF('Net zero activities &amp; levers'!$C$14="Off",Constants!$H65*'Activity data'!BH7*Constants!$H83*FracLEACHMM*MMLeachEF*NtoN2O*kgtoGg,IF('Net zero activities &amp; levers'!$C$14="On",Constants!$H65*'Net zero Activity data'!BH7*Constants!$H83*FracLEACHMM*MMLeachEF*NtoN2O*kgtoGg,"ERROR"))</f>
        <v>1.8426887215013264E-3</v>
      </c>
      <c r="AP1203" s="94">
        <f>IF('Net zero activities &amp; levers'!$C$14="Off",Constants!$H65*'Activity data'!BI7*Constants!$H83*FracLEACHMM*MMLeachEF*NtoN2O*kgtoGg,IF('Net zero activities &amp; levers'!$C$14="On",Constants!$H65*'Net zero Activity data'!BI7*Constants!$H83*FracLEACHMM*MMLeachEF*NtoN2O*kgtoGg,"ERROR"))</f>
        <v>1.8677094486967004E-3</v>
      </c>
      <c r="AQ1203" s="94">
        <f>IF('Net zero activities &amp; levers'!$C$14="Off",Constants!$H65*'Activity data'!BJ7*Constants!$H83*FracLEACHMM*MMLeachEF*NtoN2O*kgtoGg,IF('Net zero activities &amp; levers'!$C$14="On",Constants!$H65*'Net zero Activity data'!BJ7*Constants!$H83*FracLEACHMM*MMLeachEF*NtoN2O*kgtoGg,"ERROR"))</f>
        <v>1.893572017474819E-3</v>
      </c>
      <c r="AR1203" s="94">
        <f>IF('Net zero activities &amp; levers'!$C$14="Off",Constants!$H65*'Activity data'!BK7*Constants!$H83*FracLEACHMM*MMLeachEF*NtoN2O*kgtoGg,IF('Net zero activities &amp; levers'!$C$14="On",Constants!$H65*'Net zero Activity data'!BK7*Constants!$H83*FracLEACHMM*MMLeachEF*NtoN2O*kgtoGg,"ERROR"))</f>
        <v>1.9204109801925469E-3</v>
      </c>
      <c r="AS1203" s="94">
        <f>IF('Net zero activities &amp; levers'!$C$14="Off",Constants!$H65*'Activity data'!BL7*Constants!$H83*FracLEACHMM*MMLeachEF*NtoN2O*kgtoGg,IF('Net zero activities &amp; levers'!$C$14="On",Constants!$H65*'Net zero Activity data'!BL7*Constants!$H83*FracLEACHMM*MMLeachEF*NtoN2O*kgtoGg,"ERROR"))</f>
        <v>1.9470772720598308E-3</v>
      </c>
      <c r="AT1203" s="94">
        <f>IF('Net zero activities &amp; levers'!$C$14="Off",Constants!$H65*'Activity data'!BM7*Constants!$H83*FracLEACHMM*MMLeachEF*NtoN2O*kgtoGg,IF('Net zero activities &amp; levers'!$C$14="On",Constants!$H65*'Net zero Activity data'!BM7*Constants!$H83*FracLEACHMM*MMLeachEF*NtoN2O*kgtoGg,"ERROR"))</f>
        <v>1.950633320800826E-3</v>
      </c>
      <c r="AU1203" s="94">
        <f>IF('Net zero activities &amp; levers'!$C$14="Off",Constants!$H65*'Activity data'!BN7*Constants!$H83*FracLEACHMM*MMLeachEF*NtoN2O*kgtoGg,IF('Net zero activities &amp; levers'!$C$14="On",Constants!$H65*'Net zero Activity data'!BN7*Constants!$H83*FracLEACHMM*MMLeachEF*NtoN2O*kgtoGg,"ERROR"))</f>
        <v>1.9495182026307342E-3</v>
      </c>
      <c r="AV1203" s="94">
        <f>IF('Net zero activities &amp; levers'!$C$14="Off",Constants!$H65*'Activity data'!BO7*Constants!$H83*FracLEACHMM*MMLeachEF*NtoN2O*kgtoGg,IF('Net zero activities &amp; levers'!$C$14="On",Constants!$H65*'Net zero Activity data'!BO7*Constants!$H83*FracLEACHMM*MMLeachEF*NtoN2O*kgtoGg,"ERROR"))</f>
        <v>1.9481646262036276E-3</v>
      </c>
      <c r="AW1203" s="94">
        <f>IF('Net zero activities &amp; levers'!$C$14="Off",Constants!$H65*'Activity data'!BP7*Constants!$H83*FracLEACHMM*MMLeachEF*NtoN2O*kgtoGg,IF('Net zero activities &amp; levers'!$C$14="On",Constants!$H65*'Net zero Activity data'!BP7*Constants!$H83*FracLEACHMM*MMLeachEF*NtoN2O*kgtoGg,"ERROR"))</f>
        <v>1.9447666785820073E-3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3.0040206026371367E-2</v>
      </c>
      <c r="M1204" s="94">
        <f>IF('Net zero activities &amp; levers'!$C$14="Off",Constants!$H66*'Activity data'!AF8*Constants!$H84*FracLEACHMM*MMLeachEF*NtoN2O*kgtoGg,IF('Net zero activities &amp; levers'!$C$14="On",Constants!$H66*'Net zero Activity data'!AF8*Constants!$H84*FracLEACHMM*MMLeachEF*NtoN2O*kgtoGg,"ERROR"))</f>
        <v>2.994016283719321E-2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2.7620505669412019E-2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2.3806392540351405E-2</v>
      </c>
      <c r="T1204" s="94">
        <f>IF('Net zero activities &amp; levers'!$C$14="Off",Constants!$H66*'Activity data'!AM8*Constants!$H84*FracLEACHMM*MMLeachEF*NtoN2O*kgtoGg,IF('Net zero activities &amp; levers'!$C$14="On",Constants!$H66*'Net zero Activity data'!AM8*Constants!$H84*FracLEACHMM*MMLeachEF*NtoN2O*kgtoGg,"ERROR"))</f>
        <v>2.4193083541638325E-2</v>
      </c>
      <c r="U1204" s="94">
        <f>IF('Net zero activities &amp; levers'!$C$14="Off",Constants!$H66*'Activity data'!AN8*Constants!$H84*FracLEACHMM*MMLeachEF*NtoN2O*kgtoGg,IF('Net zero activities &amp; levers'!$C$14="On",Constants!$H66*'Net zero Activity data'!AN8*Constants!$H84*FracLEACHMM*MMLeachEF*NtoN2O*kgtoGg,"ERROR"))</f>
        <v>2.4244751236175342E-2</v>
      </c>
      <c r="V1204" s="94">
        <f>IF('Net zero activities &amp; levers'!$C$14="Off",Constants!$H66*'Activity data'!AO8*Constants!$H84*FracLEACHMM*MMLeachEF*NtoN2O*kgtoGg,IF('Net zero activities &amp; levers'!$C$14="On",Constants!$H66*'Net zero Activity data'!AO8*Constants!$H84*FracLEACHMM*MMLeachEF*NtoN2O*kgtoGg,"ERROR"))</f>
        <v>2.4213542757026627E-2</v>
      </c>
      <c r="W1204" s="94">
        <f>IF('Net zero activities &amp; levers'!$C$14="Off",Constants!$H66*'Activity data'!AP8*Constants!$H84*FracLEACHMM*MMLeachEF*NtoN2O*kgtoGg,IF('Net zero activities &amp; levers'!$C$14="On",Constants!$H66*'Net zero Activity data'!AP8*Constants!$H84*FracLEACHMM*MMLeachEF*NtoN2O*kgtoGg,"ERROR"))</f>
        <v>2.4240806999592503E-2</v>
      </c>
      <c r="X1204" s="94">
        <f>IF('Net zero activities &amp; levers'!$C$14="Off",Constants!$H66*'Activity data'!AQ8*Constants!$H84*FracLEACHMM*MMLeachEF*NtoN2O*kgtoGg,IF('Net zero activities &amp; levers'!$C$14="On",Constants!$H66*'Net zero Activity data'!AQ8*Constants!$H84*FracLEACHMM*MMLeachEF*NtoN2O*kgtoGg,"ERROR"))</f>
        <v>2.4348932328445559E-2</v>
      </c>
      <c r="Y1204" s="94">
        <f>IF('Net zero activities &amp; levers'!$C$14="Off",Constants!$H66*'Activity data'!AR8*Constants!$H84*FracLEACHMM*MMLeachEF*NtoN2O*kgtoGg,IF('Net zero activities &amp; levers'!$C$14="On",Constants!$H66*'Net zero Activity data'!AR8*Constants!$H84*FracLEACHMM*MMLeachEF*NtoN2O*kgtoGg,"ERROR"))</f>
        <v>2.4490511284030972E-2</v>
      </c>
      <c r="Z1204" s="94">
        <f>IF('Net zero activities &amp; levers'!$C$14="Off",Constants!$H66*'Activity data'!AS8*Constants!$H84*FracLEACHMM*MMLeachEF*NtoN2O*kgtoGg,IF('Net zero activities &amp; levers'!$C$14="On",Constants!$H66*'Net zero Activity data'!AS8*Constants!$H84*FracLEACHMM*MMLeachEF*NtoN2O*kgtoGg,"ERROR"))</f>
        <v>2.4693995717248608E-2</v>
      </c>
      <c r="AA1204" s="94">
        <f>IF('Net zero activities &amp; levers'!$C$14="Off",Constants!$H66*'Activity data'!AT8*Constants!$H84*FracLEACHMM*MMLeachEF*NtoN2O*kgtoGg,IF('Net zero activities &amp; levers'!$C$14="On",Constants!$H66*'Net zero Activity data'!AT8*Constants!$H84*FracLEACHMM*MMLeachEF*NtoN2O*kgtoGg,"ERROR"))</f>
        <v>2.4933755629167303E-2</v>
      </c>
      <c r="AB1204" s="94">
        <f>IF('Net zero activities &amp; levers'!$C$14="Off",Constants!$H66*'Activity data'!AU8*Constants!$H84*FracLEACHMM*MMLeachEF*NtoN2O*kgtoGg,IF('Net zero activities &amp; levers'!$C$14="On",Constants!$H66*'Net zero Activity data'!AU8*Constants!$H84*FracLEACHMM*MMLeachEF*NtoN2O*kgtoGg,"ERROR"))</f>
        <v>2.5195456120674233E-2</v>
      </c>
      <c r="AC1204" s="94">
        <f>IF('Net zero activities &amp; levers'!$C$14="Off",Constants!$H66*'Activity data'!AV8*Constants!$H84*FracLEACHMM*MMLeachEF*NtoN2O*kgtoGg,IF('Net zero activities &amp; levers'!$C$14="On",Constants!$H66*'Net zero Activity data'!AV8*Constants!$H84*FracLEACHMM*MMLeachEF*NtoN2O*kgtoGg,"ERROR"))</f>
        <v>2.5440996600346759E-2</v>
      </c>
      <c r="AD1204" s="94">
        <f>IF('Net zero activities &amp; levers'!$C$14="Off",Constants!$H66*'Activity data'!AW8*Constants!$H84*FracLEACHMM*MMLeachEF*NtoN2O*kgtoGg,IF('Net zero activities &amp; levers'!$C$14="On",Constants!$H66*'Net zero Activity data'!AW8*Constants!$H84*FracLEACHMM*MMLeachEF*NtoN2O*kgtoGg,"ERROR"))</f>
        <v>2.5598070309367119E-2</v>
      </c>
      <c r="AE1204" s="94">
        <f>IF('Net zero activities &amp; levers'!$C$14="Off",Constants!$H66*'Activity data'!AX8*Constants!$H84*FracLEACHMM*MMLeachEF*NtoN2O*kgtoGg,IF('Net zero activities &amp; levers'!$C$14="On",Constants!$H66*'Net zero Activity data'!AX8*Constants!$H84*FracLEACHMM*MMLeachEF*NtoN2O*kgtoGg,"ERROR"))</f>
        <v>2.5777319387410531E-2</v>
      </c>
      <c r="AF1204" s="94">
        <f>IF('Net zero activities &amp; levers'!$C$14="Off",Constants!$H66*'Activity data'!AY8*Constants!$H84*FracLEACHMM*MMLeachEF*NtoN2O*kgtoGg,IF('Net zero activities &amp; levers'!$C$14="On",Constants!$H66*'Net zero Activity data'!AY8*Constants!$H84*FracLEACHMM*MMLeachEF*NtoN2O*kgtoGg,"ERROR"))</f>
        <v>2.5976317402752185E-2</v>
      </c>
      <c r="AG1204" s="94">
        <f>IF('Net zero activities &amp; levers'!$C$14="Off",Constants!$H66*'Activity data'!AZ8*Constants!$H84*FracLEACHMM*MMLeachEF*NtoN2O*kgtoGg,IF('Net zero activities &amp; levers'!$C$14="On",Constants!$H66*'Net zero Activity data'!AZ8*Constants!$H84*FracLEACHMM*MMLeachEF*NtoN2O*kgtoGg,"ERROR"))</f>
        <v>2.627372867492429E-2</v>
      </c>
      <c r="AH1204" s="94">
        <f>IF('Net zero activities &amp; levers'!$C$14="Off",Constants!$H66*'Activity data'!BA8*Constants!$H84*FracLEACHMM*MMLeachEF*NtoN2O*kgtoGg,IF('Net zero activities &amp; levers'!$C$14="On",Constants!$H66*'Net zero Activity data'!BA8*Constants!$H84*FracLEACHMM*MMLeachEF*NtoN2O*kgtoGg,"ERROR"))</f>
        <v>2.6482535929321333E-2</v>
      </c>
      <c r="AI1204" s="94">
        <f>IF('Net zero activities &amp; levers'!$C$14="Off",Constants!$H66*'Activity data'!BB8*Constants!$H84*FracLEACHMM*MMLeachEF*NtoN2O*kgtoGg,IF('Net zero activities &amp; levers'!$C$14="On",Constants!$H66*'Net zero Activity data'!BB8*Constants!$H84*FracLEACHMM*MMLeachEF*NtoN2O*kgtoGg,"ERROR"))</f>
        <v>2.6724933781653751E-2</v>
      </c>
      <c r="AJ1204" s="94">
        <f>IF('Net zero activities &amp; levers'!$C$14="Off",Constants!$H66*'Activity data'!BC8*Constants!$H84*FracLEACHMM*MMLeachEF*NtoN2O*kgtoGg,IF('Net zero activities &amp; levers'!$C$14="On",Constants!$H66*'Net zero Activity data'!BC8*Constants!$H84*FracLEACHMM*MMLeachEF*NtoN2O*kgtoGg,"ERROR"))</f>
        <v>2.7019975260661341E-2</v>
      </c>
      <c r="AK1204" s="94">
        <f>IF('Net zero activities &amp; levers'!$C$14="Off",Constants!$H66*'Activity data'!BD8*Constants!$H84*FracLEACHMM*MMLeachEF*NtoN2O*kgtoGg,IF('Net zero activities &amp; levers'!$C$14="On",Constants!$H66*'Net zero Activity data'!BD8*Constants!$H84*FracLEACHMM*MMLeachEF*NtoN2O*kgtoGg,"ERROR"))</f>
        <v>2.721865824122132E-2</v>
      </c>
      <c r="AL1204" s="94">
        <f>IF('Net zero activities &amp; levers'!$C$14="Off",Constants!$H66*'Activity data'!BE8*Constants!$H84*FracLEACHMM*MMLeachEF*NtoN2O*kgtoGg,IF('Net zero activities &amp; levers'!$C$14="On",Constants!$H66*'Net zero Activity data'!BE8*Constants!$H84*FracLEACHMM*MMLeachEF*NtoN2O*kgtoGg,"ERROR"))</f>
        <v>2.7399388894615552E-2</v>
      </c>
      <c r="AM1204" s="94">
        <f>IF('Net zero activities &amp; levers'!$C$14="Off",Constants!$H66*'Activity data'!BF8*Constants!$H84*FracLEACHMM*MMLeachEF*NtoN2O*kgtoGg,IF('Net zero activities &amp; levers'!$C$14="On",Constants!$H66*'Net zero Activity data'!BF8*Constants!$H84*FracLEACHMM*MMLeachEF*NtoN2O*kgtoGg,"ERROR"))</f>
        <v>2.7549495314602303E-2</v>
      </c>
      <c r="AN1204" s="94">
        <f>IF('Net zero activities &amp; levers'!$C$14="Off",Constants!$H66*'Activity data'!BG8*Constants!$H84*FracLEACHMM*MMLeachEF*NtoN2O*kgtoGg,IF('Net zero activities &amp; levers'!$C$14="On",Constants!$H66*'Net zero Activity data'!BG8*Constants!$H84*FracLEACHMM*MMLeachEF*NtoN2O*kgtoGg,"ERROR"))</f>
        <v>2.7887421185767935E-2</v>
      </c>
      <c r="AO1204" s="94">
        <f>IF('Net zero activities &amp; levers'!$C$14="Off",Constants!$H66*'Activity data'!BH8*Constants!$H84*FracLEACHMM*MMLeachEF*NtoN2O*kgtoGg,IF('Net zero activities &amp; levers'!$C$14="On",Constants!$H66*'Net zero Activity data'!BH8*Constants!$H84*FracLEACHMM*MMLeachEF*NtoN2O*kgtoGg,"ERROR"))</f>
        <v>2.8140730091611818E-2</v>
      </c>
      <c r="AP1204" s="94">
        <f>IF('Net zero activities &amp; levers'!$C$14="Off",Constants!$H66*'Activity data'!BI8*Constants!$H84*FracLEACHMM*MMLeachEF*NtoN2O*kgtoGg,IF('Net zero activities &amp; levers'!$C$14="On",Constants!$H66*'Net zero Activity data'!BI8*Constants!$H84*FracLEACHMM*MMLeachEF*NtoN2O*kgtoGg,"ERROR"))</f>
        <v>2.8376706221257122E-2</v>
      </c>
      <c r="AQ1204" s="94">
        <f>IF('Net zero activities &amp; levers'!$C$14="Off",Constants!$H66*'Activity data'!BJ8*Constants!$H84*FracLEACHMM*MMLeachEF*NtoN2O*kgtoGg,IF('Net zero activities &amp; levers'!$C$14="On",Constants!$H66*'Net zero Activity data'!BJ8*Constants!$H84*FracLEACHMM*MMLeachEF*NtoN2O*kgtoGg,"ERROR"))</f>
        <v>2.8610530774908279E-2</v>
      </c>
      <c r="AR1204" s="94">
        <f>IF('Net zero activities &amp; levers'!$C$14="Off",Constants!$H66*'Activity data'!BK8*Constants!$H84*FracLEACHMM*MMLeachEF*NtoN2O*kgtoGg,IF('Net zero activities &amp; levers'!$C$14="On",Constants!$H66*'Net zero Activity data'!BK8*Constants!$H84*FracLEACHMM*MMLeachEF*NtoN2O*kgtoGg,"ERROR"))</f>
        <v>2.884541432086454E-2</v>
      </c>
      <c r="AS1204" s="94">
        <f>IF('Net zero activities &amp; levers'!$C$14="Off",Constants!$H66*'Activity data'!BL8*Constants!$H84*FracLEACHMM*MMLeachEF*NtoN2O*kgtoGg,IF('Net zero activities &amp; levers'!$C$14="On",Constants!$H66*'Net zero Activity data'!BL8*Constants!$H84*FracLEACHMM*MMLeachEF*NtoN2O*kgtoGg,"ERROR"))</f>
        <v>2.906663219106943E-2</v>
      </c>
      <c r="AT1204" s="94">
        <f>IF('Net zero activities &amp; levers'!$C$14="Off",Constants!$H66*'Activity data'!BM8*Constants!$H84*FracLEACHMM*MMLeachEF*NtoN2O*kgtoGg,IF('Net zero activities &amp; levers'!$C$14="On",Constants!$H66*'Net zero Activity data'!BM8*Constants!$H84*FracLEACHMM*MMLeachEF*NtoN2O*kgtoGg,"ERROR"))</f>
        <v>2.854486488328653E-2</v>
      </c>
      <c r="AU1204" s="94">
        <f>IF('Net zero activities &amp; levers'!$C$14="Off",Constants!$H66*'Activity data'!BN8*Constants!$H84*FracLEACHMM*MMLeachEF*NtoN2O*kgtoGg,IF('Net zero activities &amp; levers'!$C$14="On",Constants!$H66*'Net zero Activity data'!BN8*Constants!$H84*FracLEACHMM*MMLeachEF*NtoN2O*kgtoGg,"ERROR"))</f>
        <v>2.7882896926607576E-2</v>
      </c>
      <c r="AV1204" s="94">
        <f>IF('Net zero activities &amp; levers'!$C$14="Off",Constants!$H66*'Activity data'!BO8*Constants!$H84*FracLEACHMM*MMLeachEF*NtoN2O*kgtoGg,IF('Net zero activities &amp; levers'!$C$14="On",Constants!$H66*'Net zero Activity data'!BO8*Constants!$H84*FracLEACHMM*MMLeachEF*NtoN2O*kgtoGg,"ERROR"))</f>
        <v>2.7220745297735088E-2</v>
      </c>
      <c r="AW1204" s="94">
        <f>IF('Net zero activities &amp; levers'!$C$14="Off",Constants!$H66*'Activity data'!BP8*Constants!$H84*FracLEACHMM*MMLeachEF*NtoN2O*kgtoGg,IF('Net zero activities &amp; levers'!$C$14="On",Constants!$H66*'Net zero Activity data'!BP8*Constants!$H84*FracLEACHMM*MMLeachEF*NtoN2O*kgtoGg,"ERROR"))</f>
        <v>2.6506822033700889E-2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4.0226293185258929E-2</v>
      </c>
      <c r="L1205" s="94">
        <f>IF('Net zero activities &amp; levers'!$C$14="Off",Constants!$H67*'Activity data'!AE9*Constants!$H85*FracLEACHMM*MMLeachEF*NtoN2O*kgtoGg,IF('Net zero activities &amp; levers'!$C$14="On",Constants!$H67*'Net zero Activity data'!AE9*Constants!$H85*FracLEACHMM*MMLeachEF*NtoN2O*kgtoGg,"ERROR"))</f>
        <v>3.9877423391049029E-2</v>
      </c>
      <c r="M1205" s="94">
        <f>IF('Net zero activities &amp; levers'!$C$14="Off",Constants!$H67*'Activity data'!AF9*Constants!$H85*FracLEACHMM*MMLeachEF*NtoN2O*kgtoGg,IF('Net zero activities &amp; levers'!$C$14="On",Constants!$H67*'Net zero Activity data'!AF9*Constants!$H85*FracLEACHMM*MMLeachEF*NtoN2O*kgtoGg,"ERROR"))</f>
        <v>3.9744619221572103E-2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3.6665347697252743E-2</v>
      </c>
      <c r="R1205" s="94">
        <f>IF('Net zero activities &amp; levers'!$C$14="Off",Constants!$H67*'Activity data'!AK9*Constants!$H85*FracLEACHMM*MMLeachEF*NtoN2O*kgtoGg,IF('Net zero activities &amp; levers'!$C$14="On",Constants!$H67*'Net zero Activity data'!AK9*Constants!$H85*FracLEACHMM*MMLeachEF*NtoN2O*kgtoGg,"ERROR"))</f>
        <v>3.5923531179771248E-2</v>
      </c>
      <c r="S1205" s="94">
        <f>IF('Net zero activities &amp; levers'!$C$14="Off",Constants!$H67*'Activity data'!AL9*Constants!$H85*FracLEACHMM*MMLeachEF*NtoN2O*kgtoGg,IF('Net zero activities &amp; levers'!$C$14="On",Constants!$H67*'Net zero Activity data'!AL9*Constants!$H85*FracLEACHMM*MMLeachEF*NtoN2O*kgtoGg,"ERROR"))</f>
        <v>3.1602233150854891E-2</v>
      </c>
      <c r="T1205" s="94">
        <f>IF('Net zero activities &amp; levers'!$C$14="Off",Constants!$H67*'Activity data'!AM9*Constants!$H85*FracLEACHMM*MMLeachEF*NtoN2O*kgtoGg,IF('Net zero activities &amp; levers'!$C$14="On",Constants!$H67*'Net zero Activity data'!AM9*Constants!$H85*FracLEACHMM*MMLeachEF*NtoN2O*kgtoGg,"ERROR"))</f>
        <v>3.211555322483476E-2</v>
      </c>
      <c r="U1205" s="94">
        <f>IF('Net zero activities &amp; levers'!$C$14="Off",Constants!$H67*'Activity data'!AN9*Constants!$H85*FracLEACHMM*MMLeachEF*NtoN2O*kgtoGg,IF('Net zero activities &amp; levers'!$C$14="On",Constants!$H67*'Net zero Activity data'!AN9*Constants!$H85*FracLEACHMM*MMLeachEF*NtoN2O*kgtoGg,"ERROR"))</f>
        <v>3.2184140455191405E-2</v>
      </c>
      <c r="V1205" s="94">
        <f>IF('Net zero activities &amp; levers'!$C$14="Off",Constants!$H67*'Activity data'!AO9*Constants!$H85*FracLEACHMM*MMLeachEF*NtoN2O*kgtoGg,IF('Net zero activities &amp; levers'!$C$14="On",Constants!$H67*'Net zero Activity data'!AO9*Constants!$H85*FracLEACHMM*MMLeachEF*NtoN2O*kgtoGg,"ERROR"))</f>
        <v>3.2142712186180492E-2</v>
      </c>
      <c r="W1205" s="94">
        <f>IF('Net zero activities &amp; levers'!$C$14="Off",Constants!$H67*'Activity data'!AP9*Constants!$H85*FracLEACHMM*MMLeachEF*NtoN2O*kgtoGg,IF('Net zero activities &amp; levers'!$C$14="On",Constants!$H67*'Net zero Activity data'!AP9*Constants!$H85*FracLEACHMM*MMLeachEF*NtoN2O*kgtoGg,"ERROR"))</f>
        <v>3.2178904605875663E-2</v>
      </c>
      <c r="X1205" s="94">
        <f>IF('Net zero activities &amp; levers'!$C$14="Off",Constants!$H67*'Activity data'!AQ9*Constants!$H85*FracLEACHMM*MMLeachEF*NtoN2O*kgtoGg,IF('Net zero activities &amp; levers'!$C$14="On",Constants!$H67*'Net zero Activity data'!AQ9*Constants!$H85*FracLEACHMM*MMLeachEF*NtoN2O*kgtoGg,"ERROR"))</f>
        <v>3.2322437560149811E-2</v>
      </c>
      <c r="Y1205" s="94">
        <f>IF('Net zero activities &amp; levers'!$C$14="Off",Constants!$H67*'Activity data'!AR9*Constants!$H85*FracLEACHMM*MMLeachEF*NtoN2O*kgtoGg,IF('Net zero activities &amp; levers'!$C$14="On",Constants!$H67*'Net zero Activity data'!AR9*Constants!$H85*FracLEACHMM*MMLeachEF*NtoN2O*kgtoGg,"ERROR"))</f>
        <v>3.2510379145842865E-2</v>
      </c>
      <c r="Z1205" s="94">
        <f>IF('Net zero activities &amp; levers'!$C$14="Off",Constants!$H67*'Activity data'!AS9*Constants!$H85*FracLEACHMM*MMLeachEF*NtoN2O*kgtoGg,IF('Net zero activities &amp; levers'!$C$14="On",Constants!$H67*'Net zero Activity data'!AS9*Constants!$H85*FracLEACHMM*MMLeachEF*NtoN2O*kgtoGg,"ERROR"))</f>
        <v>3.2780498295151762E-2</v>
      </c>
      <c r="AA1205" s="94">
        <f>IF('Net zero activities &amp; levers'!$C$14="Off",Constants!$H67*'Activity data'!AT9*Constants!$H85*FracLEACHMM*MMLeachEF*NtoN2O*kgtoGg,IF('Net zero activities &amp; levers'!$C$14="On",Constants!$H67*'Net zero Activity data'!AT9*Constants!$H85*FracLEACHMM*MMLeachEF*NtoN2O*kgtoGg,"ERROR"))</f>
        <v>3.3098771995118695E-2</v>
      </c>
      <c r="AB1205" s="94">
        <f>IF('Net zero activities &amp; levers'!$C$14="Off",Constants!$H67*'Activity data'!AU9*Constants!$H85*FracLEACHMM*MMLeachEF*NtoN2O*kgtoGg,IF('Net zero activities &amp; levers'!$C$14="On",Constants!$H67*'Net zero Activity data'!AU9*Constants!$H85*FracLEACHMM*MMLeachEF*NtoN2O*kgtoGg,"ERROR"))</f>
        <v>3.3446171120554334E-2</v>
      </c>
      <c r="AC1205" s="94">
        <f>IF('Net zero activities &amp; levers'!$C$14="Off",Constants!$H67*'Activity data'!AV9*Constants!$H85*FracLEACHMM*MMLeachEF*NtoN2O*kgtoGg,IF('Net zero activities &amp; levers'!$C$14="On",Constants!$H67*'Net zero Activity data'!AV9*Constants!$H85*FracLEACHMM*MMLeachEF*NtoN2O*kgtoGg,"ERROR"))</f>
        <v>3.37721183413872E-2</v>
      </c>
      <c r="AD1205" s="94">
        <f>IF('Net zero activities &amp; levers'!$C$14="Off",Constants!$H67*'Activity data'!AW9*Constants!$H85*FracLEACHMM*MMLeachEF*NtoN2O*kgtoGg,IF('Net zero activities &amp; levers'!$C$14="On",Constants!$H67*'Net zero Activity data'!AW9*Constants!$H85*FracLEACHMM*MMLeachEF*NtoN2O*kgtoGg,"ERROR"))</f>
        <v>3.398062872219846E-2</v>
      </c>
      <c r="AE1205" s="94">
        <f>IF('Net zero activities &amp; levers'!$C$14="Off",Constants!$H67*'Activity data'!AX9*Constants!$H85*FracLEACHMM*MMLeachEF*NtoN2O*kgtoGg,IF('Net zero activities &amp; levers'!$C$14="On",Constants!$H67*'Net zero Activity data'!AX9*Constants!$H85*FracLEACHMM*MMLeachEF*NtoN2O*kgtoGg,"ERROR"))</f>
        <v>3.4218576204027212E-2</v>
      </c>
      <c r="AF1205" s="94">
        <f>IF('Net zero activities &amp; levers'!$C$14="Off",Constants!$H67*'Activity data'!AY9*Constants!$H85*FracLEACHMM*MMLeachEF*NtoN2O*kgtoGg,IF('Net zero activities &amp; levers'!$C$14="On",Constants!$H67*'Net zero Activity data'!AY9*Constants!$H85*FracLEACHMM*MMLeachEF*NtoN2O*kgtoGg,"ERROR"))</f>
        <v>3.4482739775501765E-2</v>
      </c>
      <c r="AG1205" s="94">
        <f>IF('Net zero activities &amp; levers'!$C$14="Off",Constants!$H67*'Activity data'!AZ9*Constants!$H85*FracLEACHMM*MMLeachEF*NtoN2O*kgtoGg,IF('Net zero activities &amp; levers'!$C$14="On",Constants!$H67*'Net zero Activity data'!AZ9*Constants!$H85*FracLEACHMM*MMLeachEF*NtoN2O*kgtoGg,"ERROR"))</f>
        <v>3.4877543832813024E-2</v>
      </c>
      <c r="AH1205" s="94">
        <f>IF('Net zero activities &amp; levers'!$C$14="Off",Constants!$H67*'Activity data'!BA9*Constants!$H85*FracLEACHMM*MMLeachEF*NtoN2O*kgtoGg,IF('Net zero activities &amp; levers'!$C$14="On",Constants!$H67*'Net zero Activity data'!BA9*Constants!$H85*FracLEACHMM*MMLeachEF*NtoN2O*kgtoGg,"ERROR"))</f>
        <v>3.5154728858887874E-2</v>
      </c>
      <c r="AI1205" s="94">
        <f>IF('Net zero activities &amp; levers'!$C$14="Off",Constants!$H67*'Activity data'!BB9*Constants!$H85*FracLEACHMM*MMLeachEF*NtoN2O*kgtoGg,IF('Net zero activities &amp; levers'!$C$14="On",Constants!$H67*'Net zero Activity data'!BB9*Constants!$H85*FracLEACHMM*MMLeachEF*NtoN2O*kgtoGg,"ERROR"))</f>
        <v>3.5476504341321484E-2</v>
      </c>
      <c r="AJ1205" s="94">
        <f>IF('Net zero activities &amp; levers'!$C$14="Off",Constants!$H67*'Activity data'!BC9*Constants!$H85*FracLEACHMM*MMLeachEF*NtoN2O*kgtoGg,IF('Net zero activities &amp; levers'!$C$14="On",Constants!$H67*'Net zero Activity data'!BC9*Constants!$H85*FracLEACHMM*MMLeachEF*NtoN2O*kgtoGg,"ERROR"))</f>
        <v>3.5868162573158446E-2</v>
      </c>
      <c r="AK1205" s="94">
        <f>IF('Net zero activities &amp; levers'!$C$14="Off",Constants!$H67*'Activity data'!BD9*Constants!$H85*FracLEACHMM*MMLeachEF*NtoN2O*kgtoGg,IF('Net zero activities &amp; levers'!$C$14="On",Constants!$H67*'Net zero Activity data'!BD9*Constants!$H85*FracLEACHMM*MMLeachEF*NtoN2O*kgtoGg,"ERROR"))</f>
        <v>3.6131907945924219E-2</v>
      </c>
      <c r="AL1205" s="94">
        <f>IF('Net zero activities &amp; levers'!$C$14="Off",Constants!$H67*'Activity data'!BE9*Constants!$H85*FracLEACHMM*MMLeachEF*NtoN2O*kgtoGg,IF('Net zero activities &amp; levers'!$C$14="On",Constants!$H67*'Net zero Activity data'!BE9*Constants!$H85*FracLEACHMM*MMLeachEF*NtoN2O*kgtoGg,"ERROR"))</f>
        <v>3.637182217217208E-2</v>
      </c>
      <c r="AM1205" s="94">
        <f>IF('Net zero activities &amp; levers'!$C$14="Off",Constants!$H67*'Activity data'!BF9*Constants!$H85*FracLEACHMM*MMLeachEF*NtoN2O*kgtoGg,IF('Net zero activities &amp; levers'!$C$14="On",Constants!$H67*'Net zero Activity data'!BF9*Constants!$H85*FracLEACHMM*MMLeachEF*NtoN2O*kgtoGg,"ERROR"))</f>
        <v>3.6571083697152014E-2</v>
      </c>
      <c r="AN1205" s="94">
        <f>IF('Net zero activities &amp; levers'!$C$14="Off",Constants!$H67*'Activity data'!BG9*Constants!$H85*FracLEACHMM*MMLeachEF*NtoN2O*kgtoGg,IF('Net zero activities &amp; levers'!$C$14="On",Constants!$H67*'Net zero Activity data'!BG9*Constants!$H85*FracLEACHMM*MMLeachEF*NtoN2O*kgtoGg,"ERROR"))</f>
        <v>3.701966960323505E-2</v>
      </c>
      <c r="AO1205" s="94">
        <f>IF('Net zero activities &amp; levers'!$C$14="Off",Constants!$H67*'Activity data'!BH9*Constants!$H85*FracLEACHMM*MMLeachEF*NtoN2O*kgtoGg,IF('Net zero activities &amp; levers'!$C$14="On",Constants!$H67*'Net zero Activity data'!BH9*Constants!$H85*FracLEACHMM*MMLeachEF*NtoN2O*kgtoGg,"ERROR"))</f>
        <v>3.7355929164111297E-2</v>
      </c>
      <c r="AP1205" s="94">
        <f>IF('Net zero activities &amp; levers'!$C$14="Off",Constants!$H67*'Activity data'!BI9*Constants!$H85*FracLEACHMM*MMLeachEF*NtoN2O*kgtoGg,IF('Net zero activities &amp; levers'!$C$14="On",Constants!$H67*'Net zero Activity data'!BI9*Constants!$H85*FracLEACHMM*MMLeachEF*NtoN2O*kgtoGg,"ERROR"))</f>
        <v>3.7669180012783451E-2</v>
      </c>
      <c r="AQ1205" s="94">
        <f>IF('Net zero activities &amp; levers'!$C$14="Off",Constants!$H67*'Activity data'!BJ9*Constants!$H85*FracLEACHMM*MMLeachEF*NtoN2O*kgtoGg,IF('Net zero activities &amp; levers'!$C$14="On",Constants!$H67*'Net zero Activity data'!BJ9*Constants!$H85*FracLEACHMM*MMLeachEF*NtoN2O*kgtoGg,"ERROR"))</f>
        <v>3.7979574712373218E-2</v>
      </c>
      <c r="AR1205" s="94">
        <f>IF('Net zero activities &amp; levers'!$C$14="Off",Constants!$H67*'Activity data'!BK9*Constants!$H85*FracLEACHMM*MMLeachEF*NtoN2O*kgtoGg,IF('Net zero activities &amp; levers'!$C$14="On",Constants!$H67*'Net zero Activity data'!BK9*Constants!$H85*FracLEACHMM*MMLeachEF*NtoN2O*kgtoGg,"ERROR"))</f>
        <v>3.8291375190754297E-2</v>
      </c>
      <c r="AS1205" s="94">
        <f>IF('Net zero activities &amp; levers'!$C$14="Off",Constants!$H67*'Activity data'!BL9*Constants!$H85*FracLEACHMM*MMLeachEF*NtoN2O*kgtoGg,IF('Net zero activities &amp; levers'!$C$14="On",Constants!$H67*'Net zero Activity data'!BL9*Constants!$H85*FracLEACHMM*MMLeachEF*NtoN2O*kgtoGg,"ERROR"))</f>
        <v>3.8585034916792202E-2</v>
      </c>
      <c r="AT1205" s="94">
        <f>IF('Net zero activities &amp; levers'!$C$14="Off",Constants!$H67*'Activity data'!BM9*Constants!$H85*FracLEACHMM*MMLeachEF*NtoN2O*kgtoGg,IF('Net zero activities &amp; levers'!$C$14="On",Constants!$H67*'Net zero Activity data'!BM9*Constants!$H85*FracLEACHMM*MMLeachEF*NtoN2O*kgtoGg,"ERROR"))</f>
        <v>3.7892405318120319E-2</v>
      </c>
      <c r="AU1205" s="94">
        <f>IF('Net zero activities &amp; levers'!$C$14="Off",Constants!$H67*'Activity data'!BN9*Constants!$H85*FracLEACHMM*MMLeachEF*NtoN2O*kgtoGg,IF('Net zero activities &amp; levers'!$C$14="On",Constants!$H67*'Net zero Activity data'!BN9*Constants!$H85*FracLEACHMM*MMLeachEF*NtoN2O*kgtoGg,"ERROR"))</f>
        <v>3.7013663792292539E-2</v>
      </c>
      <c r="AV1205" s="94">
        <f>IF('Net zero activities &amp; levers'!$C$14="Off",Constants!$H67*'Activity data'!BO9*Constants!$H85*FracLEACHMM*MMLeachEF*NtoN2O*kgtoGg,IF('Net zero activities &amp; levers'!$C$14="On",Constants!$H67*'Net zero Activity data'!BO9*Constants!$H85*FracLEACHMM*MMLeachEF*NtoN2O*kgtoGg,"ERROR"))</f>
        <v>3.6134678447437021E-2</v>
      </c>
      <c r="AW1205" s="94">
        <f>IF('Net zero activities &amp; levers'!$C$14="Off",Constants!$H67*'Activity data'!BP9*Constants!$H85*FracLEACHMM*MMLeachEF*NtoN2O*kgtoGg,IF('Net zero activities &amp; levers'!$C$14="On",Constants!$H67*'Net zero Activity data'!BP9*Constants!$H85*FracLEACHMM*MMLeachEF*NtoN2O*kgtoGg,"ERROR"))</f>
        <v>3.5186967894332989E-2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4.3383434779753489E-2</v>
      </c>
      <c r="M1206" s="94">
        <f>IF('Net zero activities &amp; levers'!$C$14="Off",Constants!$H68*'Activity data'!AF10*Constants!$H86*FracLEACHMM*MMLeachEF*NtoN2O*kgtoGg,IF('Net zero activities &amp; levers'!$C$14="On",Constants!$H68*'Net zero Activity data'!AF10*Constants!$H86*FracLEACHMM*MMLeachEF*NtoN2O*kgtoGg,"ERROR"))</f>
        <v>4.506300766682491E-2</v>
      </c>
      <c r="N1206" s="94">
        <f>IF('Net zero activities &amp; levers'!$C$14="Off",Constants!$H68*'Activity data'!AG10*Constants!$H86*FracLEACHMM*MMLeachEF*NtoN2O*kgtoGg,IF('Net zero activities &amp; levers'!$C$14="On",Constants!$H68*'Net zero Activity data'!AG10*Constants!$H86*FracLEACHMM*MMLeachEF*NtoN2O*kgtoGg,"ERROR"))</f>
        <v>4.6315596244033509E-2</v>
      </c>
      <c r="O1206" s="94">
        <f>IF('Net zero activities &amp; levers'!$C$14="Off",Constants!$H68*'Activity data'!AH10*Constants!$H86*FracLEACHMM*MMLeachEF*NtoN2O*kgtoGg,IF('Net zero activities &amp; levers'!$C$14="On",Constants!$H68*'Net zero Activity data'!AH10*Constants!$H86*FracLEACHMM*MMLeachEF*NtoN2O*kgtoGg,"ERROR"))</f>
        <v>4.7281576900430208E-2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4.8855920576585839E-2</v>
      </c>
      <c r="R1206" s="94">
        <f>IF('Net zero activities &amp; levers'!$C$14="Off",Constants!$H68*'Activity data'!AK10*Constants!$H86*FracLEACHMM*MMLeachEF*NtoN2O*kgtoGg,IF('Net zero activities &amp; levers'!$C$14="On",Constants!$H68*'Net zero Activity data'!AK10*Constants!$H86*FracLEACHMM*MMLeachEF*NtoN2O*kgtoGg,"ERROR"))</f>
        <v>4.9808583705724545E-2</v>
      </c>
      <c r="S1206" s="94">
        <f>IF('Net zero activities &amp; levers'!$C$14="Off",Constants!$H68*'Activity data'!AL10*Constants!$H86*FracLEACHMM*MMLeachEF*NtoN2O*kgtoGg,IF('Net zero activities &amp; levers'!$C$14="On",Constants!$H68*'Net zero Activity data'!AL10*Constants!$H86*FracLEACHMM*MMLeachEF*NtoN2O*kgtoGg,"ERROR"))</f>
        <v>4.5587921766798704E-2</v>
      </c>
      <c r="T1206" s="94">
        <f>IF('Net zero activities &amp; levers'!$C$14="Off",Constants!$H68*'Activity data'!AM10*Constants!$H86*FracLEACHMM*MMLeachEF*NtoN2O*kgtoGg,IF('Net zero activities &amp; levers'!$C$14="On",Constants!$H68*'Net zero Activity data'!AM10*Constants!$H86*FracLEACHMM*MMLeachEF*NtoN2O*kgtoGg,"ERROR"))</f>
        <v>4.7444589873239178E-2</v>
      </c>
      <c r="U1206" s="94">
        <f>IF('Net zero activities &amp; levers'!$C$14="Off",Constants!$H68*'Activity data'!AN10*Constants!$H86*FracLEACHMM*MMLeachEF*NtoN2O*kgtoGg,IF('Net zero activities &amp; levers'!$C$14="On",Constants!$H68*'Net zero Activity data'!AN10*Constants!$H86*FracLEACHMM*MMLeachEF*NtoN2O*kgtoGg,"ERROR"))</f>
        <v>4.8675693498531999E-2</v>
      </c>
      <c r="V1206" s="94">
        <f>IF('Net zero activities &amp; levers'!$C$14="Off",Constants!$H68*'Activity data'!AO10*Constants!$H86*FracLEACHMM*MMLeachEF*NtoN2O*kgtoGg,IF('Net zero activities &amp; levers'!$C$14="On",Constants!$H68*'Net zero Activity data'!AO10*Constants!$H86*FracLEACHMM*MMLeachEF*NtoN2O*kgtoGg,"ERROR"))</f>
        <v>4.9753491367982787E-2</v>
      </c>
      <c r="W1206" s="94">
        <f>IF('Net zero activities &amp; levers'!$C$14="Off",Constants!$H68*'Activity data'!AP10*Constants!$H86*FracLEACHMM*MMLeachEF*NtoN2O*kgtoGg,IF('Net zero activities &amp; levers'!$C$14="On",Constants!$H68*'Net zero Activity data'!AP10*Constants!$H86*FracLEACHMM*MMLeachEF*NtoN2O*kgtoGg,"ERROR"))</f>
        <v>5.0964282749035708E-2</v>
      </c>
      <c r="X1206" s="94">
        <f>IF('Net zero activities &amp; levers'!$C$14="Off",Constants!$H68*'Activity data'!AQ10*Constants!$H86*FracLEACHMM*MMLeachEF*NtoN2O*kgtoGg,IF('Net zero activities &amp; levers'!$C$14="On",Constants!$H68*'Net zero Activity data'!AQ10*Constants!$H86*FracLEACHMM*MMLeachEF*NtoN2O*kgtoGg,"ERROR"))</f>
        <v>5.2365476718386338E-2</v>
      </c>
      <c r="Y1206" s="94">
        <f>IF('Net zero activities &amp; levers'!$C$14="Off",Constants!$H68*'Activity data'!AR10*Constants!$H86*FracLEACHMM*MMLeachEF*NtoN2O*kgtoGg,IF('Net zero activities &amp; levers'!$C$14="On",Constants!$H68*'Net zero Activity data'!AR10*Constants!$H86*FracLEACHMM*MMLeachEF*NtoN2O*kgtoGg,"ERROR"))</f>
        <v>5.3865526657034854E-2</v>
      </c>
      <c r="Z1206" s="94">
        <f>IF('Net zero activities &amp; levers'!$C$14="Off",Constants!$H68*'Activity data'!AS10*Constants!$H86*FracLEACHMM*MMLeachEF*NtoN2O*kgtoGg,IF('Net zero activities &amp; levers'!$C$14="On",Constants!$H68*'Net zero Activity data'!AS10*Constants!$H86*FracLEACHMM*MMLeachEF*NtoN2O*kgtoGg,"ERROR"))</f>
        <v>5.553440351992113E-2</v>
      </c>
      <c r="AA1206" s="94">
        <f>IF('Net zero activities &amp; levers'!$C$14="Off",Constants!$H68*'Activity data'!AT10*Constants!$H86*FracLEACHMM*MMLeachEF*NtoN2O*kgtoGg,IF('Net zero activities &amp; levers'!$C$14="On",Constants!$H68*'Net zero Activity data'!AT10*Constants!$H86*FracLEACHMM*MMLeachEF*NtoN2O*kgtoGg,"ERROR"))</f>
        <v>5.7323583582187129E-2</v>
      </c>
      <c r="AB1206" s="94">
        <f>IF('Net zero activities &amp; levers'!$C$14="Off",Constants!$H68*'Activity data'!AU10*Constants!$H86*FracLEACHMM*MMLeachEF*NtoN2O*kgtoGg,IF('Net zero activities &amp; levers'!$C$14="On",Constants!$H68*'Net zero Activity data'!AU10*Constants!$H86*FracLEACHMM*MMLeachEF*NtoN2O*kgtoGg,"ERROR"))</f>
        <v>5.9206144807574981E-2</v>
      </c>
      <c r="AC1206" s="94">
        <f>IF('Net zero activities &amp; levers'!$C$14="Off",Constants!$H68*'Activity data'!AV10*Constants!$H86*FracLEACHMM*MMLeachEF*NtoN2O*kgtoGg,IF('Net zero activities &amp; levers'!$C$14="On",Constants!$H68*'Net zero Activity data'!AV10*Constants!$H86*FracLEACHMM*MMLeachEF*NtoN2O*kgtoGg,"ERROR"))</f>
        <v>6.1095317274313235E-2</v>
      </c>
      <c r="AD1206" s="94">
        <f>IF('Net zero activities &amp; levers'!$C$14="Off",Constants!$H68*'Activity data'!AW10*Constants!$H86*FracLEACHMM*MMLeachEF*NtoN2O*kgtoGg,IF('Net zero activities &amp; levers'!$C$14="On",Constants!$H68*'Net zero Activity data'!AW10*Constants!$H86*FracLEACHMM*MMLeachEF*NtoN2O*kgtoGg,"ERROR"))</f>
        <v>6.3511117536360712E-2</v>
      </c>
      <c r="AE1206" s="94">
        <f>IF('Net zero activities &amp; levers'!$C$14="Off",Constants!$H68*'Activity data'!AX10*Constants!$H86*FracLEACHMM*MMLeachEF*NtoN2O*kgtoGg,IF('Net zero activities &amp; levers'!$C$14="On",Constants!$H68*'Net zero Activity data'!AX10*Constants!$H86*FracLEACHMM*MMLeachEF*NtoN2O*kgtoGg,"ERROR"))</f>
        <v>6.6080865898967542E-2</v>
      </c>
      <c r="AF1206" s="94">
        <f>IF('Net zero activities &amp; levers'!$C$14="Off",Constants!$H68*'Activity data'!AY10*Constants!$H86*FracLEACHMM*MMLeachEF*NtoN2O*kgtoGg,IF('Net zero activities &amp; levers'!$C$14="On",Constants!$H68*'Net zero Activity data'!AY10*Constants!$H86*FracLEACHMM*MMLeachEF*NtoN2O*kgtoGg,"ERROR"))</f>
        <v>6.8809225199609456E-2</v>
      </c>
      <c r="AG1206" s="94">
        <f>IF('Net zero activities &amp; levers'!$C$14="Off",Constants!$H68*'Activity data'!AZ10*Constants!$H86*FracLEACHMM*MMLeachEF*NtoN2O*kgtoGg,IF('Net zero activities &amp; levers'!$C$14="On",Constants!$H68*'Net zero Activity data'!AZ10*Constants!$H86*FracLEACHMM*MMLeachEF*NtoN2O*kgtoGg,"ERROR"))</f>
        <v>7.192276958910758E-2</v>
      </c>
      <c r="AH1206" s="94">
        <f>IF('Net zero activities &amp; levers'!$C$14="Off",Constants!$H68*'Activity data'!BA10*Constants!$H86*FracLEACHMM*MMLeachEF*NtoN2O*kgtoGg,IF('Net zero activities &amp; levers'!$C$14="On",Constants!$H68*'Net zero Activity data'!BA10*Constants!$H86*FracLEACHMM*MMLeachEF*NtoN2O*kgtoGg,"ERROR"))</f>
        <v>7.4926099369719654E-2</v>
      </c>
      <c r="AI1206" s="94">
        <f>IF('Net zero activities &amp; levers'!$C$14="Off",Constants!$H68*'Activity data'!BB10*Constants!$H86*FracLEACHMM*MMLeachEF*NtoN2O*kgtoGg,IF('Net zero activities &amp; levers'!$C$14="On",Constants!$H68*'Net zero Activity data'!BB10*Constants!$H86*FracLEACHMM*MMLeachEF*NtoN2O*kgtoGg,"ERROR"))</f>
        <v>7.8159370531136113E-2</v>
      </c>
      <c r="AJ1206" s="94">
        <f>IF('Net zero activities &amp; levers'!$C$14="Off",Constants!$H68*'Activity data'!BC10*Constants!$H86*FracLEACHMM*MMLeachEF*NtoN2O*kgtoGg,IF('Net zero activities &amp; levers'!$C$14="On",Constants!$H68*'Net zero Activity data'!BC10*Constants!$H86*FracLEACHMM*MMLeachEF*NtoN2O*kgtoGg,"ERROR"))</f>
        <v>8.1697919874436864E-2</v>
      </c>
      <c r="AK1206" s="94">
        <f>IF('Net zero activities &amp; levers'!$C$14="Off",Constants!$H68*'Activity data'!BD10*Constants!$H86*FracLEACHMM*MMLeachEF*NtoN2O*kgtoGg,IF('Net zero activities &amp; levers'!$C$14="On",Constants!$H68*'Net zero Activity data'!BD10*Constants!$H86*FracLEACHMM*MMLeachEF*NtoN2O*kgtoGg,"ERROR"))</f>
        <v>8.5100875537397508E-2</v>
      </c>
      <c r="AL1206" s="94">
        <f>IF('Net zero activities &amp; levers'!$C$14="Off",Constants!$H68*'Activity data'!BE10*Constants!$H86*FracLEACHMM*MMLeachEF*NtoN2O*kgtoGg,IF('Net zero activities &amp; levers'!$C$14="On",Constants!$H68*'Net zero Activity data'!BE10*Constants!$H86*FracLEACHMM*MMLeachEF*NtoN2O*kgtoGg,"ERROR"))</f>
        <v>8.8600884162707408E-2</v>
      </c>
      <c r="AM1206" s="94">
        <f>IF('Net zero activities &amp; levers'!$C$14="Off",Constants!$H68*'Activity data'!BF10*Constants!$H86*FracLEACHMM*MMLeachEF*NtoN2O*kgtoGg,IF('Net zero activities &amp; levers'!$C$14="On",Constants!$H68*'Net zero Activity data'!BF10*Constants!$H86*FracLEACHMM*MMLeachEF*NtoN2O*kgtoGg,"ERROR"))</f>
        <v>9.2159143373990393E-2</v>
      </c>
      <c r="AN1206" s="94">
        <f>IF('Net zero activities &amp; levers'!$C$14="Off",Constants!$H68*'Activity data'!BG10*Constants!$H86*FracLEACHMM*MMLeachEF*NtoN2O*kgtoGg,IF('Net zero activities &amp; levers'!$C$14="On",Constants!$H68*'Net zero Activity data'!BG10*Constants!$H86*FracLEACHMM*MMLeachEF*NtoN2O*kgtoGg,"ERROR"))</f>
        <v>9.5921767459323404E-2</v>
      </c>
      <c r="AO1206" s="94">
        <f>IF('Net zero activities &amp; levers'!$C$14="Off",Constants!$H68*'Activity data'!BH10*Constants!$H86*FracLEACHMM*MMLeachEF*NtoN2O*kgtoGg,IF('Net zero activities &amp; levers'!$C$14="On",Constants!$H68*'Net zero Activity data'!BH10*Constants!$H86*FracLEACHMM*MMLeachEF*NtoN2O*kgtoGg,"ERROR"))</f>
        <v>9.9533530215680496E-2</v>
      </c>
      <c r="AP1206" s="94">
        <f>IF('Net zero activities &amp; levers'!$C$14="Off",Constants!$H68*'Activity data'!BI10*Constants!$H86*FracLEACHMM*MMLeachEF*NtoN2O*kgtoGg,IF('Net zero activities &amp; levers'!$C$14="On",Constants!$H68*'Net zero Activity data'!BI10*Constants!$H86*FracLEACHMM*MMLeachEF*NtoN2O*kgtoGg,"ERROR"))</f>
        <v>0.10322094567807474</v>
      </c>
      <c r="AQ1206" s="94">
        <f>IF('Net zero activities &amp; levers'!$C$14="Off",Constants!$H68*'Activity data'!BJ10*Constants!$H86*FracLEACHMM*MMLeachEF*NtoN2O*kgtoGg,IF('Net zero activities &amp; levers'!$C$14="On",Constants!$H68*'Net zero Activity data'!BJ10*Constants!$H86*FracLEACHMM*MMLeachEF*NtoN2O*kgtoGg,"ERROR"))</f>
        <v>0.10704232453849112</v>
      </c>
      <c r="AR1206" s="94">
        <f>IF('Net zero activities &amp; levers'!$C$14="Off",Constants!$H68*'Activity data'!BK10*Constants!$H86*FracLEACHMM*MMLeachEF*NtoN2O*kgtoGg,IF('Net zero activities &amp; levers'!$C$14="On",Constants!$H68*'Net zero Activity data'!BK10*Constants!$H86*FracLEACHMM*MMLeachEF*NtoN2O*kgtoGg,"ERROR"))</f>
        <v>0.11101650720311504</v>
      </c>
      <c r="AS1206" s="94">
        <f>IF('Net zero activities &amp; levers'!$C$14="Off",Constants!$H68*'Activity data'!BL10*Constants!$H86*FracLEACHMM*MMLeachEF*NtoN2O*kgtoGg,IF('Net zero activities &amp; levers'!$C$14="On",Constants!$H68*'Net zero Activity data'!BL10*Constants!$H86*FracLEACHMM*MMLeachEF*NtoN2O*kgtoGg,"ERROR"))</f>
        <v>0.11509316526147187</v>
      </c>
      <c r="AT1206" s="94">
        <f>IF('Net zero activities &amp; levers'!$C$14="Off",Constants!$H68*'Activity data'!BM10*Constants!$H86*FracLEACHMM*MMLeachEF*NtoN2O*kgtoGg,IF('Net zero activities &amp; levers'!$C$14="On",Constants!$H68*'Net zero Activity data'!BM10*Constants!$H86*FracLEACHMM*MMLeachEF*NtoN2O*kgtoGg,"ERROR"))</f>
        <v>0.11630417184721657</v>
      </c>
      <c r="AU1206" s="94">
        <f>IF('Net zero activities &amp; levers'!$C$14="Off",Constants!$H68*'Activity data'!BN10*Constants!$H86*FracLEACHMM*MMLeachEF*NtoN2O*kgtoGg,IF('Net zero activities &amp; levers'!$C$14="On",Constants!$H68*'Net zero Activity data'!BN10*Constants!$H86*FracLEACHMM*MMLeachEF*NtoN2O*kgtoGg,"ERROR"))</f>
        <v>0.11692079991573261</v>
      </c>
      <c r="AV1206" s="94">
        <f>IF('Net zero activities &amp; levers'!$C$14="Off",Constants!$H68*'Activity data'!BO10*Constants!$H86*FracLEACHMM*MMLeachEF*NtoN2O*kgtoGg,IF('Net zero activities &amp; levers'!$C$14="On",Constants!$H68*'Net zero Activity data'!BO10*Constants!$H86*FracLEACHMM*MMLeachEF*NtoN2O*kgtoGg,"ERROR"))</f>
        <v>0.11749526238619695</v>
      </c>
      <c r="AW1206" s="94">
        <f>IF('Net zero activities &amp; levers'!$C$14="Off",Constants!$H68*'Activity data'!BP10*Constants!$H86*FracLEACHMM*MMLeachEF*NtoN2O*kgtoGg,IF('Net zero activities &amp; levers'!$C$14="On",Constants!$H68*'Net zero Activity data'!BP10*Constants!$H86*FracLEACHMM*MMLeachEF*NtoN2O*kgtoGg,"ERROR"))</f>
        <v>0.1177959214516491</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4.4829106289562513E-3</v>
      </c>
      <c r="T1207" s="94">
        <f>IF('Net zero activities &amp; levers'!$C$14="Off",Constants!$H69*'Activity data'!AM11*Constants!$H87*FracLEACHMM*MMLeachEF*NtoN2O*kgtoGg,IF('Net zero activities &amp; levers'!$C$14="On",Constants!$H69*'Net zero Activity data'!AM11*Constants!$H87*FracLEACHMM*MMLeachEF*NtoN2O*kgtoGg,"ERROR"))</f>
        <v>4.48965560494188E-3</v>
      </c>
      <c r="U1207" s="94">
        <f>IF('Net zero activities &amp; levers'!$C$14="Off",Constants!$H69*'Activity data'!AN11*Constants!$H87*FracLEACHMM*MMLeachEF*NtoN2O*kgtoGg,IF('Net zero activities &amp; levers'!$C$14="On",Constants!$H69*'Net zero Activity data'!AN11*Constants!$H87*FracLEACHMM*MMLeachEF*NtoN2O*kgtoGg,"ERROR"))</f>
        <v>4.4971535974653457E-3</v>
      </c>
      <c r="V1207" s="94">
        <f>IF('Net zero activities &amp; levers'!$C$14="Off",Constants!$H69*'Activity data'!AO11*Constants!$H87*FracLEACHMM*MMLeachEF*NtoN2O*kgtoGg,IF('Net zero activities &amp; levers'!$C$14="On",Constants!$H69*'Net zero Activity data'!AO11*Constants!$H87*FracLEACHMM*MMLeachEF*NtoN2O*kgtoGg,"ERROR"))</f>
        <v>4.505604120735569E-3</v>
      </c>
      <c r="W1207" s="94">
        <f>IF('Net zero activities &amp; levers'!$C$14="Off",Constants!$H69*'Activity data'!AP11*Constants!$H87*FracLEACHMM*MMLeachEF*NtoN2O*kgtoGg,IF('Net zero activities &amp; levers'!$C$14="On",Constants!$H69*'Net zero Activity data'!AP11*Constants!$H87*FracLEACHMM*MMLeachEF*NtoN2O*kgtoGg,"ERROR"))</f>
        <v>4.5151052075954505E-3</v>
      </c>
      <c r="X1207" s="94">
        <f>IF('Net zero activities &amp; levers'!$C$14="Off",Constants!$H69*'Activity data'!AQ11*Constants!$H87*FracLEACHMM*MMLeachEF*NtoN2O*kgtoGg,IF('Net zero activities &amp; levers'!$C$14="On",Constants!$H69*'Net zero Activity data'!AQ11*Constants!$H87*FracLEACHMM*MMLeachEF*NtoN2O*kgtoGg,"ERROR"))</f>
        <v>4.5256339463796754E-3</v>
      </c>
      <c r="Y1207" s="94">
        <f>IF('Net zero activities &amp; levers'!$C$14="Off",Constants!$H69*'Activity data'!AR11*Constants!$H87*FracLEACHMM*MMLeachEF*NtoN2O*kgtoGg,IF('Net zero activities &amp; levers'!$C$14="On",Constants!$H69*'Net zero Activity data'!AR11*Constants!$H87*FracLEACHMM*MMLeachEF*NtoN2O*kgtoGg,"ERROR"))</f>
        <v>4.5321072345291145E-3</v>
      </c>
      <c r="Z1207" s="94">
        <f>IF('Net zero activities &amp; levers'!$C$14="Off",Constants!$H69*'Activity data'!AS11*Constants!$H87*FracLEACHMM*MMLeachEF*NtoN2O*kgtoGg,IF('Net zero activities &amp; levers'!$C$14="On",Constants!$H69*'Net zero Activity data'!AS11*Constants!$H87*FracLEACHMM*MMLeachEF*NtoN2O*kgtoGg,"ERROR"))</f>
        <v>4.5394507130689567E-3</v>
      </c>
      <c r="AA1207" s="94">
        <f>IF('Net zero activities &amp; levers'!$C$14="Off",Constants!$H69*'Activity data'!AT11*Constants!$H87*FracLEACHMM*MMLeachEF*NtoN2O*kgtoGg,IF('Net zero activities &amp; levers'!$C$14="On",Constants!$H69*'Net zero Activity data'!AT11*Constants!$H87*FracLEACHMM*MMLeachEF*NtoN2O*kgtoGg,"ERROR"))</f>
        <v>4.5475979767254163E-3</v>
      </c>
      <c r="AB1207" s="94">
        <f>IF('Net zero activities &amp; levers'!$C$14="Off",Constants!$H69*'Activity data'!AU11*Constants!$H87*FracLEACHMM*MMLeachEF*NtoN2O*kgtoGg,IF('Net zero activities &amp; levers'!$C$14="On",Constants!$H69*'Net zero Activity data'!AU11*Constants!$H87*FracLEACHMM*MMLeachEF*NtoN2O*kgtoGg,"ERROR"))</f>
        <v>4.5564986955605171E-3</v>
      </c>
      <c r="AC1207" s="94">
        <f>IF('Net zero activities &amp; levers'!$C$14="Off",Constants!$H69*'Activity data'!AV11*Constants!$H87*FracLEACHMM*MMLeachEF*NtoN2O*kgtoGg,IF('Net zero activities &amp; levers'!$C$14="On",Constants!$H69*'Net zero Activity data'!AV11*Constants!$H87*FracLEACHMM*MMLeachEF*NtoN2O*kgtoGg,"ERROR"))</f>
        <v>4.5660756102727657E-3</v>
      </c>
      <c r="AD1207" s="94">
        <f>IF('Net zero activities &amp; levers'!$C$14="Off",Constants!$H69*'Activity data'!AW11*Constants!$H87*FracLEACHMM*MMLeachEF*NtoN2O*kgtoGg,IF('Net zero activities &amp; levers'!$C$14="On",Constants!$H69*'Net zero Activity data'!AW11*Constants!$H87*FracLEACHMM*MMLeachEF*NtoN2O*kgtoGg,"ERROR"))</f>
        <v>4.5724598894970733E-3</v>
      </c>
      <c r="AE1207" s="94">
        <f>IF('Net zero activities &amp; levers'!$C$14="Off",Constants!$H69*'Activity data'!AX11*Constants!$H87*FracLEACHMM*MMLeachEF*NtoN2O*kgtoGg,IF('Net zero activities &amp; levers'!$C$14="On",Constants!$H69*'Net zero Activity data'!AX11*Constants!$H87*FracLEACHMM*MMLeachEF*NtoN2O*kgtoGg,"ERROR"))</f>
        <v>4.5794949947998683E-3</v>
      </c>
      <c r="AF1207" s="94">
        <f>IF('Net zero activities &amp; levers'!$C$14="Off",Constants!$H69*'Activity data'!AY11*Constants!$H87*FracLEACHMM*MMLeachEF*NtoN2O*kgtoGg,IF('Net zero activities &amp; levers'!$C$14="On",Constants!$H69*'Net zero Activity data'!AY11*Constants!$H87*FracLEACHMM*MMLeachEF*NtoN2O*kgtoGg,"ERROR"))</f>
        <v>4.5871565472346268E-3</v>
      </c>
      <c r="AG1207" s="94">
        <f>IF('Net zero activities &amp; levers'!$C$14="Off",Constants!$H69*'Activity data'!AZ11*Constants!$H87*FracLEACHMM*MMLeachEF*NtoN2O*kgtoGg,IF('Net zero activities &amp; levers'!$C$14="On",Constants!$H69*'Net zero Activity data'!AZ11*Constants!$H87*FracLEACHMM*MMLeachEF*NtoN2O*kgtoGg,"ERROR"))</f>
        <v>4.5955325829946797E-3</v>
      </c>
      <c r="AH1207" s="94">
        <f>IF('Net zero activities &amp; levers'!$C$14="Off",Constants!$H69*'Activity data'!BA11*Constants!$H87*FracLEACHMM*MMLeachEF*NtoN2O*kgtoGg,IF('Net zero activities &amp; levers'!$C$14="On",Constants!$H69*'Net zero Activity data'!BA11*Constants!$H87*FracLEACHMM*MMLeachEF*NtoN2O*kgtoGg,"ERROR"))</f>
        <v>4.6043537276849655E-3</v>
      </c>
      <c r="AI1207" s="94">
        <f>IF('Net zero activities &amp; levers'!$C$14="Off",Constants!$H69*'Activity data'!BB11*Constants!$H87*FracLEACHMM*MMLeachEF*NtoN2O*kgtoGg,IF('Net zero activities &amp; levers'!$C$14="On",Constants!$H69*'Net zero Activity data'!BB11*Constants!$H87*FracLEACHMM*MMLeachEF*NtoN2O*kgtoGg,"ERROR"))</f>
        <v>4.6099711610644188E-3</v>
      </c>
      <c r="AJ1207" s="94">
        <f>IF('Net zero activities &amp; levers'!$C$14="Off",Constants!$H69*'Activity data'!BC11*Constants!$H87*FracLEACHMM*MMLeachEF*NtoN2O*kgtoGg,IF('Net zero activities &amp; levers'!$C$14="On",Constants!$H69*'Net zero Activity data'!BC11*Constants!$H87*FracLEACHMM*MMLeachEF*NtoN2O*kgtoGg,"ERROR"))</f>
        <v>4.6161692861023612E-3</v>
      </c>
      <c r="AK1207" s="94">
        <f>IF('Net zero activities &amp; levers'!$C$14="Off",Constants!$H69*'Activity data'!BD11*Constants!$H87*FracLEACHMM*MMLeachEF*NtoN2O*kgtoGg,IF('Net zero activities &amp; levers'!$C$14="On",Constants!$H69*'Net zero Activity data'!BD11*Constants!$H87*FracLEACHMM*MMLeachEF*NtoN2O*kgtoGg,"ERROR"))</f>
        <v>4.6227164509916301E-3</v>
      </c>
      <c r="AL1207" s="94">
        <f>IF('Net zero activities &amp; levers'!$C$14="Off",Constants!$H69*'Activity data'!BE11*Constants!$H87*FracLEACHMM*MMLeachEF*NtoN2O*kgtoGg,IF('Net zero activities &amp; levers'!$C$14="On",Constants!$H69*'Net zero Activity data'!BE11*Constants!$H87*FracLEACHMM*MMLeachEF*NtoN2O*kgtoGg,"ERROR"))</f>
        <v>4.6297096077087705E-3</v>
      </c>
      <c r="AM1207" s="94">
        <f>IF('Net zero activities &amp; levers'!$C$14="Off",Constants!$H69*'Activity data'!BF11*Constants!$H87*FracLEACHMM*MMLeachEF*NtoN2O*kgtoGg,IF('Net zero activities &amp; levers'!$C$14="On",Constants!$H69*'Net zero Activity data'!BF11*Constants!$H87*FracLEACHMM*MMLeachEF*NtoN2O*kgtoGg,"ERROR"))</f>
        <v>4.6371152352036576E-3</v>
      </c>
      <c r="AN1207" s="94">
        <f>IF('Net zero activities &amp; levers'!$C$14="Off",Constants!$H69*'Activity data'!BG11*Constants!$H87*FracLEACHMM*MMLeachEF*NtoN2O*kgtoGg,IF('Net zero activities &amp; levers'!$C$14="On",Constants!$H69*'Net zero Activity data'!BG11*Constants!$H87*FracLEACHMM*MMLeachEF*NtoN2O*kgtoGg,"ERROR"))</f>
        <v>4.6415070170726727E-3</v>
      </c>
      <c r="AO1207" s="94">
        <f>IF('Net zero activities &amp; levers'!$C$14="Off",Constants!$H69*'Activity data'!BH11*Constants!$H87*FracLEACHMM*MMLeachEF*NtoN2O*kgtoGg,IF('Net zero activities &amp; levers'!$C$14="On",Constants!$H69*'Net zero Activity data'!BH11*Constants!$H87*FracLEACHMM*MMLeachEF*NtoN2O*kgtoGg,"ERROR"))</f>
        <v>4.6461675491862534E-3</v>
      </c>
      <c r="AP1207" s="94">
        <f>IF('Net zero activities &amp; levers'!$C$14="Off",Constants!$H69*'Activity data'!BI11*Constants!$H87*FracLEACHMM*MMLeachEF*NtoN2O*kgtoGg,IF('Net zero activities &amp; levers'!$C$14="On",Constants!$H69*'Net zero Activity data'!BI11*Constants!$H87*FracLEACHMM*MMLeachEF*NtoN2O*kgtoGg,"ERROR"))</f>
        <v>4.6511906117678676E-3</v>
      </c>
      <c r="AQ1207" s="94">
        <f>IF('Net zero activities &amp; levers'!$C$14="Off",Constants!$H69*'Activity data'!BJ11*Constants!$H87*FracLEACHMM*MMLeachEF*NtoN2O*kgtoGg,IF('Net zero activities &amp; levers'!$C$14="On",Constants!$H69*'Net zero Activity data'!BJ11*Constants!$H87*FracLEACHMM*MMLeachEF*NtoN2O*kgtoGg,"ERROR"))</f>
        <v>4.6565909141927618E-3</v>
      </c>
      <c r="AR1207" s="94">
        <f>IF('Net zero activities &amp; levers'!$C$14="Off",Constants!$H69*'Activity data'!BK11*Constants!$H87*FracLEACHMM*MMLeachEF*NtoN2O*kgtoGg,IF('Net zero activities &amp; levers'!$C$14="On",Constants!$H69*'Net zero Activity data'!BK11*Constants!$H87*FracLEACHMM*MMLeachEF*NtoN2O*kgtoGg,"ERROR"))</f>
        <v>4.6623652909472532E-3</v>
      </c>
      <c r="AS1207" s="94">
        <f>IF('Net zero activities &amp; levers'!$C$14="Off",Constants!$H69*'Activity data'!BL11*Constants!$H87*FracLEACHMM*MMLeachEF*NtoN2O*kgtoGg,IF('Net zero activities &amp; levers'!$C$14="On",Constants!$H69*'Net zero Activity data'!BL11*Constants!$H87*FracLEACHMM*MMLeachEF*NtoN2O*kgtoGg,"ERROR"))</f>
        <v>4.6649083535143842E-3</v>
      </c>
      <c r="AT1207" s="94">
        <f>IF('Net zero activities &amp; levers'!$C$14="Off",Constants!$H69*'Activity data'!BM11*Constants!$H87*FracLEACHMM*MMLeachEF*NtoN2O*kgtoGg,IF('Net zero activities &amp; levers'!$C$14="On",Constants!$H69*'Net zero Activity data'!BM11*Constants!$H87*FracLEACHMM*MMLeachEF*NtoN2O*kgtoGg,"ERROR"))</f>
        <v>4.6664367174679752E-3</v>
      </c>
      <c r="AU1207" s="94">
        <f>IF('Net zero activities &amp; levers'!$C$14="Off",Constants!$H69*'Activity data'!BN11*Constants!$H87*FracLEACHMM*MMLeachEF*NtoN2O*kgtoGg,IF('Net zero activities &amp; levers'!$C$14="On",Constants!$H69*'Net zero Activity data'!BN11*Constants!$H87*FracLEACHMM*MMLeachEF*NtoN2O*kgtoGg,"ERROR"))</f>
        <v>4.6679770682306323E-3</v>
      </c>
      <c r="AV1207" s="94">
        <f>IF('Net zero activities &amp; levers'!$C$14="Off",Constants!$H69*'Activity data'!BO11*Constants!$H87*FracLEACHMM*MMLeachEF*NtoN2O*kgtoGg,IF('Net zero activities &amp; levers'!$C$14="On",Constants!$H69*'Net zero Activity data'!BO11*Constants!$H87*FracLEACHMM*MMLeachEF*NtoN2O*kgtoGg,"ERROR"))</f>
        <v>4.6697695871623975E-3</v>
      </c>
      <c r="AW1207" s="94">
        <f>IF('Net zero activities &amp; levers'!$C$14="Off",Constants!$H69*'Activity data'!BP11*Constants!$H87*FracLEACHMM*MMLeachEF*NtoN2O*kgtoGg,IF('Net zero activities &amp; levers'!$C$14="On",Constants!$H69*'Net zero Activity data'!BP11*Constants!$H87*FracLEACHMM*MMLeachEF*NtoN2O*kgtoGg,"ERROR"))</f>
        <v>4.6717046078673255E-3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3.7289748230975848E-3</v>
      </c>
      <c r="T1208" s="94">
        <f>IF('Net zero activities &amp; levers'!$C$14="Off",Constants!$H70*'Activity data'!AM12*Constants!$H88*FracLEACHMM*MMLeachEF*NtoN2O*kgtoGg,IF('Net zero activities &amp; levers'!$C$14="On",Constants!$H70*'Net zero Activity data'!AM12*Constants!$H88*FracLEACHMM*MMLeachEF*NtoN2O*kgtoGg,"ERROR"))</f>
        <v>3.7345854291780068E-3</v>
      </c>
      <c r="U1208" s="94">
        <f>IF('Net zero activities &amp; levers'!$C$14="Off",Constants!$H70*'Activity data'!AN12*Constants!$H88*FracLEACHMM*MMLeachEF*NtoN2O*kgtoGg,IF('Net zero activities &amp; levers'!$C$14="On",Constants!$H70*'Net zero Activity data'!AN12*Constants!$H88*FracLEACHMM*MMLeachEF*NtoN2O*kgtoGg,"ERROR"))</f>
        <v>3.7408224094923528E-3</v>
      </c>
      <c r="V1208" s="94">
        <f>IF('Net zero activities &amp; levers'!$C$14="Off",Constants!$H70*'Activity data'!AO12*Constants!$H88*FracLEACHMM*MMLeachEF*NtoN2O*kgtoGg,IF('Net zero activities &amp; levers'!$C$14="On",Constants!$H70*'Net zero Activity data'!AO12*Constants!$H88*FracLEACHMM*MMLeachEF*NtoN2O*kgtoGg,"ERROR"))</f>
        <v>3.7478517239545078E-3</v>
      </c>
      <c r="W1208" s="94">
        <f>IF('Net zero activities &amp; levers'!$C$14="Off",Constants!$H70*'Activity data'!AP12*Constants!$H88*FracLEACHMM*MMLeachEF*NtoN2O*kgtoGg,IF('Net zero activities &amp; levers'!$C$14="On",Constants!$H70*'Net zero Activity data'!AP12*Constants!$H88*FracLEACHMM*MMLeachEF*NtoN2O*kgtoGg,"ERROR"))</f>
        <v>3.755754918246115E-3</v>
      </c>
      <c r="X1208" s="94">
        <f>IF('Net zero activities &amp; levers'!$C$14="Off",Constants!$H70*'Activity data'!AQ12*Constants!$H88*FracLEACHMM*MMLeachEF*NtoN2O*kgtoGg,IF('Net zero activities &amp; levers'!$C$14="On",Constants!$H70*'Net zero Activity data'!AQ12*Constants!$H88*FracLEACHMM*MMLeachEF*NtoN2O*kgtoGg,"ERROR"))</f>
        <v>3.7645129339852093E-3</v>
      </c>
      <c r="Y1208" s="94">
        <f>IF('Net zero activities &amp; levers'!$C$14="Off",Constants!$H70*'Activity data'!AR12*Constants!$H88*FracLEACHMM*MMLeachEF*NtoN2O*kgtoGg,IF('Net zero activities &amp; levers'!$C$14="On",Constants!$H70*'Net zero Activity data'!AR12*Constants!$H88*FracLEACHMM*MMLeachEF*NtoN2O*kgtoGg,"ERROR"))</f>
        <v>3.7698975446834454E-3</v>
      </c>
      <c r="Z1208" s="94">
        <f>IF('Net zero activities &amp; levers'!$C$14="Off",Constants!$H70*'Activity data'!AS12*Constants!$H88*FracLEACHMM*MMLeachEF*NtoN2O*kgtoGg,IF('Net zero activities &amp; levers'!$C$14="On",Constants!$H70*'Net zero Activity data'!AS12*Constants!$H88*FracLEACHMM*MMLeachEF*NtoN2O*kgtoGg,"ERROR"))</f>
        <v>3.7760059971723601E-3</v>
      </c>
      <c r="AA1208" s="94">
        <f>IF('Net zero activities &amp; levers'!$C$14="Off",Constants!$H70*'Activity data'!AT12*Constants!$H88*FracLEACHMM*MMLeachEF*NtoN2O*kgtoGg,IF('Net zero activities &amp; levers'!$C$14="On",Constants!$H70*'Net zero Activity data'!AT12*Constants!$H88*FracLEACHMM*MMLeachEF*NtoN2O*kgtoGg,"ERROR"))</f>
        <v>3.7827830542155757E-3</v>
      </c>
      <c r="AB1208" s="94">
        <f>IF('Net zero activities &amp; levers'!$C$14="Off",Constants!$H70*'Activity data'!AU12*Constants!$H88*FracLEACHMM*MMLeachEF*NtoN2O*kgtoGg,IF('Net zero activities &amp; levers'!$C$14="On",Constants!$H70*'Net zero Activity data'!AU12*Constants!$H88*FracLEACHMM*MMLeachEF*NtoN2O*kgtoGg,"ERROR"))</f>
        <v>3.7901868503629212E-3</v>
      </c>
      <c r="AC1208" s="94">
        <f>IF('Net zero activities &amp; levers'!$C$14="Off",Constants!$H70*'Activity data'!AV12*Constants!$H88*FracLEACHMM*MMLeachEF*NtoN2O*kgtoGg,IF('Net zero activities &amp; levers'!$C$14="On",Constants!$H70*'Net zero Activity data'!AV12*Constants!$H88*FracLEACHMM*MMLeachEF*NtoN2O*kgtoGg,"ERROR"))</f>
        <v>3.7981531197804411E-3</v>
      </c>
      <c r="AD1208" s="94">
        <f>IF('Net zero activities &amp; levers'!$C$14="Off",Constants!$H70*'Activity data'!AW12*Constants!$H88*FracLEACHMM*MMLeachEF*NtoN2O*kgtoGg,IF('Net zero activities &amp; levers'!$C$14="On",Constants!$H70*'Net zero Activity data'!AW12*Constants!$H88*FracLEACHMM*MMLeachEF*NtoN2O*kgtoGg,"ERROR"))</f>
        <v>3.8034636910725143E-3</v>
      </c>
      <c r="AE1208" s="94">
        <f>IF('Net zero activities &amp; levers'!$C$14="Off",Constants!$H70*'Activity data'!AX12*Constants!$H88*FracLEACHMM*MMLeachEF*NtoN2O*kgtoGg,IF('Net zero activities &amp; levers'!$C$14="On",Constants!$H70*'Net zero Activity data'!AX12*Constants!$H88*FracLEACHMM*MMLeachEF*NtoN2O*kgtoGg,"ERROR"))</f>
        <v>3.8093156325282552E-3</v>
      </c>
      <c r="AF1208" s="94">
        <f>IF('Net zero activities &amp; levers'!$C$14="Off",Constants!$H70*'Activity data'!AY12*Constants!$H88*FracLEACHMM*MMLeachEF*NtoN2O*kgtoGg,IF('Net zero activities &amp; levers'!$C$14="On",Constants!$H70*'Net zero Activity data'!AY12*Constants!$H88*FracLEACHMM*MMLeachEF*NtoN2O*kgtoGg,"ERROR"))</f>
        <v>3.8156886652517962E-3</v>
      </c>
      <c r="AG1208" s="94">
        <f>IF('Net zero activities &amp; levers'!$C$14="Off",Constants!$H70*'Activity data'!AZ12*Constants!$H88*FracLEACHMM*MMLeachEF*NtoN2O*kgtoGg,IF('Net zero activities &amp; levers'!$C$14="On",Constants!$H70*'Net zero Activity data'!AZ12*Constants!$H88*FracLEACHMM*MMLeachEF*NtoN2O*kgtoGg,"ERROR"))</f>
        <v>3.8226560195115172E-3</v>
      </c>
      <c r="AH1208" s="94">
        <f>IF('Net zero activities &amp; levers'!$C$14="Off",Constants!$H70*'Activity data'!BA12*Constants!$H88*FracLEACHMM*MMLeachEF*NtoN2O*kgtoGg,IF('Net zero activities &amp; levers'!$C$14="On",Constants!$H70*'Net zero Activity data'!BA12*Constants!$H88*FracLEACHMM*MMLeachEF*NtoN2O*kgtoGg,"ERROR"))</f>
        <v>3.8299936242918819E-3</v>
      </c>
      <c r="AI1208" s="94">
        <f>IF('Net zero activities &amp; levers'!$C$14="Off",Constants!$H70*'Activity data'!BB12*Constants!$H88*FracLEACHMM*MMLeachEF*NtoN2O*kgtoGg,IF('Net zero activities &amp; levers'!$C$14="On",Constants!$H70*'Net zero Activity data'!BB12*Constants!$H88*FracLEACHMM*MMLeachEF*NtoN2O*kgtoGg,"ERROR"))</f>
        <v>3.8346663178555475E-3</v>
      </c>
      <c r="AJ1208" s="94">
        <f>IF('Net zero activities &amp; levers'!$C$14="Off",Constants!$H70*'Activity data'!BC12*Constants!$H88*FracLEACHMM*MMLeachEF*NtoN2O*kgtoGg,IF('Net zero activities &amp; levers'!$C$14="On",Constants!$H70*'Net zero Activity data'!BC12*Constants!$H88*FracLEACHMM*MMLeachEF*NtoN2O*kgtoGg,"ERROR"))</f>
        <v>3.8398220423680111E-3</v>
      </c>
      <c r="AK1208" s="94">
        <f>IF('Net zero activities &amp; levers'!$C$14="Off",Constants!$H70*'Activity data'!BD12*Constants!$H88*FracLEACHMM*MMLeachEF*NtoN2O*kgtoGg,IF('Net zero activities &amp; levers'!$C$14="On",Constants!$H70*'Net zero Activity data'!BD12*Constants!$H88*FracLEACHMM*MMLeachEF*NtoN2O*kgtoGg,"ERROR"))</f>
        <v>3.8452681052176816E-3</v>
      </c>
      <c r="AL1208" s="94">
        <f>IF('Net zero activities &amp; levers'!$C$14="Off",Constants!$H70*'Activity data'!BE12*Constants!$H88*FracLEACHMM*MMLeachEF*NtoN2O*kgtoGg,IF('Net zero activities &amp; levers'!$C$14="On",Constants!$H70*'Net zero Activity data'!BE12*Constants!$H88*FracLEACHMM*MMLeachEF*NtoN2O*kgtoGg,"ERROR"))</f>
        <v>3.8510851529999311E-3</v>
      </c>
      <c r="AM1208" s="94">
        <f>IF('Net zero activities &amp; levers'!$C$14="Off",Constants!$H70*'Activity data'!BF12*Constants!$H88*FracLEACHMM*MMLeachEF*NtoN2O*kgtoGg,IF('Net zero activities &amp; levers'!$C$14="On",Constants!$H70*'Net zero Activity data'!BF12*Constants!$H88*FracLEACHMM*MMLeachEF*NtoN2O*kgtoGg,"ERROR"))</f>
        <v>3.8572453022340698E-3</v>
      </c>
      <c r="AN1208" s="94">
        <f>IF('Net zero activities &amp; levers'!$C$14="Off",Constants!$H70*'Activity data'!BG12*Constants!$H88*FracLEACHMM*MMLeachEF*NtoN2O*kgtoGg,IF('Net zero activities &amp; levers'!$C$14="On",Constants!$H70*'Net zero Activity data'!BG12*Constants!$H88*FracLEACHMM*MMLeachEF*NtoN2O*kgtoGg,"ERROR"))</f>
        <v>3.8608984743299644E-3</v>
      </c>
      <c r="AO1208" s="94">
        <f>IF('Net zero activities &amp; levers'!$C$14="Off",Constants!$H70*'Activity data'!BH12*Constants!$H88*FracLEACHMM*MMLeachEF*NtoN2O*kgtoGg,IF('Net zero activities &amp; levers'!$C$14="On",Constants!$H70*'Net zero Activity data'!BH12*Constants!$H88*FracLEACHMM*MMLeachEF*NtoN2O*kgtoGg,"ERROR"))</f>
        <v>3.8647751982605109E-3</v>
      </c>
      <c r="AP1208" s="94">
        <f>IF('Net zero activities &amp; levers'!$C$14="Off",Constants!$H70*'Activity data'!BI12*Constants!$H88*FracLEACHMM*MMLeachEF*NtoN2O*kgtoGg,IF('Net zero activities &amp; levers'!$C$14="On",Constants!$H70*'Net zero Activity data'!BI12*Constants!$H88*FracLEACHMM*MMLeachEF*NtoN2O*kgtoGg,"ERROR"))</f>
        <v>3.8689534822933655E-3</v>
      </c>
      <c r="AQ1208" s="94">
        <f>IF('Net zero activities &amp; levers'!$C$14="Off",Constants!$H70*'Activity data'!BJ12*Constants!$H88*FracLEACHMM*MMLeachEF*NtoN2O*kgtoGg,IF('Net zero activities &amp; levers'!$C$14="On",Constants!$H70*'Net zero Activity data'!BJ12*Constants!$H88*FracLEACHMM*MMLeachEF*NtoN2O*kgtoGg,"ERROR"))</f>
        <v>3.8734455619813856E-3</v>
      </c>
      <c r="AR1208" s="94">
        <f>IF('Net zero activities &amp; levers'!$C$14="Off",Constants!$H70*'Activity data'!BK12*Constants!$H88*FracLEACHMM*MMLeachEF*NtoN2O*kgtoGg,IF('Net zero activities &amp; levers'!$C$14="On",Constants!$H70*'Net zero Activity data'!BK12*Constants!$H88*FracLEACHMM*MMLeachEF*NtoN2O*kgtoGg,"ERROR"))</f>
        <v>3.8782488041869062E-3</v>
      </c>
      <c r="AS1208" s="94">
        <f>IF('Net zero activities &amp; levers'!$C$14="Off",Constants!$H70*'Activity data'!BL12*Constants!$H88*FracLEACHMM*MMLeachEF*NtoN2O*kgtoGg,IF('Net zero activities &amp; levers'!$C$14="On",Constants!$H70*'Net zero Activity data'!BL12*Constants!$H88*FracLEACHMM*MMLeachEF*NtoN2O*kgtoGg,"ERROR"))</f>
        <v>3.8803641745503359E-3</v>
      </c>
      <c r="AT1208" s="94">
        <f>IF('Net zero activities &amp; levers'!$C$14="Off",Constants!$H70*'Activity data'!BM12*Constants!$H88*FracLEACHMM*MMLeachEF*NtoN2O*kgtoGg,IF('Net zero activities &amp; levers'!$C$14="On",Constants!$H70*'Net zero Activity data'!BM12*Constants!$H88*FracLEACHMM*MMLeachEF*NtoN2O*kgtoGg,"ERROR"))</f>
        <v>3.8816354982895724E-3</v>
      </c>
      <c r="AU1208" s="94">
        <f>IF('Net zero activities &amp; levers'!$C$14="Off",Constants!$H70*'Activity data'!BN12*Constants!$H88*FracLEACHMM*MMLeachEF*NtoN2O*kgtoGg,IF('Net zero activities &amp; levers'!$C$14="On",Constants!$H70*'Net zero Activity data'!BN12*Constants!$H88*FracLEACHMM*MMLeachEF*NtoN2O*kgtoGg,"ERROR"))</f>
        <v>3.8829167928966031E-3</v>
      </c>
      <c r="AV1208" s="94">
        <f>IF('Net zero activities &amp; levers'!$C$14="Off",Constants!$H70*'Activity data'!BO12*Constants!$H88*FracLEACHMM*MMLeachEF*NtoN2O*kgtoGg,IF('Net zero activities &amp; levers'!$C$14="On",Constants!$H70*'Net zero Activity data'!BO12*Constants!$H88*FracLEACHMM*MMLeachEF*NtoN2O*kgtoGg,"ERROR"))</f>
        <v>3.8844078460358979E-3</v>
      </c>
      <c r="AW1208" s="94">
        <f>IF('Net zero activities &amp; levers'!$C$14="Off",Constants!$H70*'Activity data'!BP12*Constants!$H88*FracLEACHMM*MMLeachEF*NtoN2O*kgtoGg,IF('Net zero activities &amp; levers'!$C$14="On",Constants!$H70*'Net zero Activity data'!BP12*Constants!$H88*FracLEACHMM*MMLeachEF*NtoN2O*kgtoGg,"ERROR"))</f>
        <v>3.8860174350034411E-3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5.4322987485311551E-4</v>
      </c>
      <c r="L1209" s="94">
        <f>IF('Net zero activities &amp; levers'!$C$14="Off",Constants!$H71*'Activity data'!AE13*Constants!$H89*FracLEACHMM*MMLeachEF*NtoN2O*kgtoGg,IF('Net zero activities &amp; levers'!$C$14="On",Constants!$H71*'Net zero Activity data'!AE13*Constants!$H89*FracLEACHMM*MMLeachEF*NtoN2O*kgtoGg,"ERROR"))</f>
        <v>5.4464201031358161E-4</v>
      </c>
      <c r="M1209" s="94">
        <f>IF('Net zero activities &amp; levers'!$C$14="Off",Constants!$H71*'Activity data'!AF13*Constants!$H89*FracLEACHMM*MMLeachEF*NtoN2O*kgtoGg,IF('Net zero activities &amp; levers'!$C$14="On",Constants!$H71*'Net zero Activity data'!AF13*Constants!$H89*FracLEACHMM*MMLeachEF*NtoN2O*kgtoGg,"ERROR"))</f>
        <v>5.4659000127818633E-4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5.5840147541839707E-4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5.6540708222041177E-4</v>
      </c>
      <c r="T1209" s="94">
        <f>IF('Net zero activities &amp; levers'!$C$14="Off",Constants!$H71*'Activity data'!AM13*Constants!$H89*FracLEACHMM*MMLeachEF*NtoN2O*kgtoGg,IF('Net zero activities &amp; levers'!$C$14="On",Constants!$H71*'Net zero Activity data'!AM13*Constants!$H89*FracLEACHMM*MMLeachEF*NtoN2O*kgtoGg,"ERROR"))</f>
        <v>5.6703451796367857E-4</v>
      </c>
      <c r="U1209" s="94">
        <f>IF('Net zero activities &amp; levers'!$C$14="Off",Constants!$H71*'Activity data'!AN13*Constants!$H89*FracLEACHMM*MMLeachEF*NtoN2O*kgtoGg,IF('Net zero activities &amp; levers'!$C$14="On",Constants!$H71*'Net zero Activity data'!AN13*Constants!$H89*FracLEACHMM*MMLeachEF*NtoN2O*kgtoGg,"ERROR"))</f>
        <v>5.6875902125281142E-4</v>
      </c>
      <c r="V1209" s="94">
        <f>IF('Net zero activities &amp; levers'!$C$14="Off",Constants!$H71*'Activity data'!AO13*Constants!$H89*FracLEACHMM*MMLeachEF*NtoN2O*kgtoGg,IF('Net zero activities &amp; levers'!$C$14="On",Constants!$H71*'Net zero Activity data'!AO13*Constants!$H89*FracLEACHMM*MMLeachEF*NtoN2O*kgtoGg,"ERROR"))</f>
        <v>5.7062145320981202E-4</v>
      </c>
      <c r="W1209" s="94">
        <f>IF('Net zero activities &amp; levers'!$C$14="Off",Constants!$H71*'Activity data'!AP13*Constants!$H89*FracLEACHMM*MMLeachEF*NtoN2O*kgtoGg,IF('Net zero activities &amp; levers'!$C$14="On",Constants!$H71*'Net zero Activity data'!AP13*Constants!$H89*FracLEACHMM*MMLeachEF*NtoN2O*kgtoGg,"ERROR"))</f>
        <v>5.7264263424993431E-4</v>
      </c>
      <c r="X1209" s="94">
        <f>IF('Net zero activities &amp; levers'!$C$14="Off",Constants!$H71*'Activity data'!AQ13*Constants!$H89*FracLEACHMM*MMLeachEF*NtoN2O*kgtoGg,IF('Net zero activities &amp; levers'!$C$14="On",Constants!$H71*'Net zero Activity data'!AQ13*Constants!$H89*FracLEACHMM*MMLeachEF*NtoN2O*kgtoGg,"ERROR"))</f>
        <v>5.7481997628860461E-4</v>
      </c>
      <c r="Y1209" s="94">
        <f>IF('Net zero activities &amp; levers'!$C$14="Off",Constants!$H71*'Activity data'!AR13*Constants!$H89*FracLEACHMM*MMLeachEF*NtoN2O*kgtoGg,IF('Net zero activities &amp; levers'!$C$14="On",Constants!$H71*'Net zero Activity data'!AR13*Constants!$H89*FracLEACHMM*MMLeachEF*NtoN2O*kgtoGg,"ERROR"))</f>
        <v>5.7619508147860592E-4</v>
      </c>
      <c r="Z1209" s="94">
        <f>IF('Net zero activities &amp; levers'!$C$14="Off",Constants!$H71*'Activity data'!AS13*Constants!$H89*FracLEACHMM*MMLeachEF*NtoN2O*kgtoGg,IF('Net zero activities &amp; levers'!$C$14="On",Constants!$H71*'Net zero Activity data'!AS13*Constants!$H89*FracLEACHMM*MMLeachEF*NtoN2O*kgtoGg,"ERROR"))</f>
        <v>5.7770373840752148E-4</v>
      </c>
      <c r="AA1209" s="94">
        <f>IF('Net zero activities &amp; levers'!$C$14="Off",Constants!$H71*'Activity data'!AT13*Constants!$H89*FracLEACHMM*MMLeachEF*NtoN2O*kgtoGg,IF('Net zero activities &amp; levers'!$C$14="On",Constants!$H71*'Net zero Activity data'!AT13*Constants!$H89*FracLEACHMM*MMLeachEF*NtoN2O*kgtoGg,"ERROR"))</f>
        <v>5.793345579171859E-4</v>
      </c>
      <c r="AB1209" s="94">
        <f>IF('Net zero activities &amp; levers'!$C$14="Off",Constants!$H71*'Activity data'!AU13*Constants!$H89*FracLEACHMM*MMLeachEF*NtoN2O*kgtoGg,IF('Net zero activities &amp; levers'!$C$14="On",Constants!$H71*'Net zero Activity data'!AU13*Constants!$H89*FracLEACHMM*MMLeachEF*NtoN2O*kgtoGg,"ERROR"))</f>
        <v>5.8107910018373368E-4</v>
      </c>
      <c r="AC1209" s="94">
        <f>IF('Net zero activities &amp; levers'!$C$14="Off",Constants!$H71*'Activity data'!AV13*Constants!$H89*FracLEACHMM*MMLeachEF*NtoN2O*kgtoGg,IF('Net zero activities &amp; levers'!$C$14="On",Constants!$H71*'Net zero Activity data'!AV13*Constants!$H89*FracLEACHMM*MMLeachEF*NtoN2O*kgtoGg,"ERROR"))</f>
        <v>5.8292381082324085E-4</v>
      </c>
      <c r="AD1209" s="94">
        <f>IF('Net zero activities &amp; levers'!$C$14="Off",Constants!$H71*'Activity data'!AW13*Constants!$H89*FracLEACHMM*MMLeachEF*NtoN2O*kgtoGg,IF('Net zero activities &amp; levers'!$C$14="On",Constants!$H71*'Net zero Activity data'!AW13*Constants!$H89*FracLEACHMM*MMLeachEF*NtoN2O*kgtoGg,"ERROR"))</f>
        <v>5.84146805418094E-4</v>
      </c>
      <c r="AE1209" s="94">
        <f>IF('Net zero activities &amp; levers'!$C$14="Off",Constants!$H71*'Activity data'!AX13*Constants!$H89*FracLEACHMM*MMLeachEF*NtoN2O*kgtoGg,IF('Net zero activities &amp; levers'!$C$14="On",Constants!$H71*'Net zero Activity data'!AX13*Constants!$H89*FracLEACHMM*MMLeachEF*NtoN2O*kgtoGg,"ERROR"))</f>
        <v>5.8546978628344225E-4</v>
      </c>
      <c r="AF1209" s="94">
        <f>IF('Net zero activities &amp; levers'!$C$14="Off",Constants!$H71*'Activity data'!AY13*Constants!$H89*FracLEACHMM*MMLeachEF*NtoN2O*kgtoGg,IF('Net zero activities &amp; levers'!$C$14="On",Constants!$H71*'Net zero Activity data'!AY13*Constants!$H89*FracLEACHMM*MMLeachEF*NtoN2O*kgtoGg,"ERROR"))</f>
        <v>5.868887967513984E-4</v>
      </c>
      <c r="AG1209" s="94">
        <f>IF('Net zero activities &amp; levers'!$C$14="Off",Constants!$H71*'Activity data'!AZ13*Constants!$H89*FracLEACHMM*MMLeachEF*NtoN2O*kgtoGg,IF('Net zero activities &amp; levers'!$C$14="On",Constants!$H71*'Net zero Activity data'!AZ13*Constants!$H89*FracLEACHMM*MMLeachEF*NtoN2O*kgtoGg,"ERROR"))</f>
        <v>5.8842070274036111E-4</v>
      </c>
      <c r="AH1209" s="94">
        <f>IF('Net zero activities &amp; levers'!$C$14="Off",Constants!$H71*'Activity data'!BA13*Constants!$H89*FracLEACHMM*MMLeachEF*NtoN2O*kgtoGg,IF('Net zero activities &amp; levers'!$C$14="On",Constants!$H71*'Net zero Activity data'!BA13*Constants!$H89*FracLEACHMM*MMLeachEF*NtoN2O*kgtoGg,"ERROR"))</f>
        <v>5.9001592469927011E-4</v>
      </c>
      <c r="AI1209" s="94">
        <f>IF('Net zero activities &amp; levers'!$C$14="Off",Constants!$H71*'Activity data'!BB13*Constants!$H89*FracLEACHMM*MMLeachEF*NtoN2O*kgtoGg,IF('Net zero activities &amp; levers'!$C$14="On",Constants!$H71*'Net zero Activity data'!BB13*Constants!$H89*FracLEACHMM*MMLeachEF*NtoN2O*kgtoGg,"ERROR"))</f>
        <v>5.9100005640467634E-4</v>
      </c>
      <c r="AJ1209" s="94">
        <f>IF('Net zero activities &amp; levers'!$C$14="Off",Constants!$H71*'Activity data'!BC13*Constants!$H89*FracLEACHMM*MMLeachEF*NtoN2O*kgtoGg,IF('Net zero activities &amp; levers'!$C$14="On",Constants!$H71*'Net zero Activity data'!BC13*Constants!$H89*FracLEACHMM*MMLeachEF*NtoN2O*kgtoGg,"ERROR"))</f>
        <v>5.9207612635205867E-4</v>
      </c>
      <c r="AK1209" s="94">
        <f>IF('Net zero activities &amp; levers'!$C$14="Off",Constants!$H71*'Activity data'!BD13*Constants!$H89*FracLEACHMM*MMLeachEF*NtoN2O*kgtoGg,IF('Net zero activities &amp; levers'!$C$14="On",Constants!$H71*'Net zero Activity data'!BD13*Constants!$H89*FracLEACHMM*MMLeachEF*NtoN2O*kgtoGg,"ERROR"))</f>
        <v>5.9320167613261812E-4</v>
      </c>
      <c r="AL1209" s="94">
        <f>IF('Net zero activities &amp; levers'!$C$14="Off",Constants!$H71*'Activity data'!BE13*Constants!$H89*FracLEACHMM*MMLeachEF*NtoN2O*kgtoGg,IF('Net zero activities &amp; levers'!$C$14="On",Constants!$H71*'Net zero Activity data'!BE13*Constants!$H89*FracLEACHMM*MMLeachEF*NtoN2O*kgtoGg,"ERROR"))</f>
        <v>5.9439496284276454E-4</v>
      </c>
      <c r="AM1209" s="94">
        <f>IF('Net zero activities &amp; levers'!$C$14="Off",Constants!$H71*'Activity data'!BF13*Constants!$H89*FracLEACHMM*MMLeachEF*NtoN2O*kgtoGg,IF('Net zero activities &amp; levers'!$C$14="On",Constants!$H71*'Net zero Activity data'!BF13*Constants!$H89*FracLEACHMM*MMLeachEF*NtoN2O*kgtoGg,"ERROR"))</f>
        <v>5.9565010910208878E-4</v>
      </c>
      <c r="AN1209" s="94">
        <f>IF('Net zero activities &amp; levers'!$C$14="Off",Constants!$H71*'Activity data'!BG13*Constants!$H89*FracLEACHMM*MMLeachEF*NtoN2O*kgtoGg,IF('Net zero activities &amp; levers'!$C$14="On",Constants!$H71*'Net zero Activity data'!BG13*Constants!$H89*FracLEACHMM*MMLeachEF*NtoN2O*kgtoGg,"ERROR"))</f>
        <v>5.9633931391522366E-4</v>
      </c>
      <c r="AO1209" s="94">
        <f>IF('Net zero activities &amp; levers'!$C$14="Off",Constants!$H71*'Activity data'!BH13*Constants!$H89*FracLEACHMM*MMLeachEF*NtoN2O*kgtoGg,IF('Net zero activities &amp; levers'!$C$14="On",Constants!$H71*'Net zero Activity data'!BH13*Constants!$H89*FracLEACHMM*MMLeachEF*NtoN2O*kgtoGg,"ERROR"))</f>
        <v>5.9706677218228225E-4</v>
      </c>
      <c r="AP1209" s="94">
        <f>IF('Net zero activities &amp; levers'!$C$14="Off",Constants!$H71*'Activity data'!BI13*Constants!$H89*FracLEACHMM*MMLeachEF*NtoN2O*kgtoGg,IF('Net zero activities &amp; levers'!$C$14="On",Constants!$H71*'Net zero Activity data'!BI13*Constants!$H89*FracLEACHMM*MMLeachEF*NtoN2O*kgtoGg,"ERROR"))</f>
        <v>5.9784990336629216E-4</v>
      </c>
      <c r="AQ1209" s="94">
        <f>IF('Net zero activities &amp; levers'!$C$14="Off",Constants!$H71*'Activity data'!BJ13*Constants!$H89*FracLEACHMM*MMLeachEF*NtoN2O*kgtoGg,IF('Net zero activities &amp; levers'!$C$14="On",Constants!$H71*'Net zero Activity data'!BJ13*Constants!$H89*FracLEACHMM*MMLeachEF*NtoN2O*kgtoGg,"ERROR"))</f>
        <v>5.9869155998021925E-4</v>
      </c>
      <c r="AR1209" s="94">
        <f>IF('Net zero activities &amp; levers'!$C$14="Off",Constants!$H71*'Activity data'!BK13*Constants!$H89*FracLEACHMM*MMLeachEF*NtoN2O*kgtoGg,IF('Net zero activities &amp; levers'!$C$14="On",Constants!$H71*'Net zero Activity data'!BK13*Constants!$H89*FracLEACHMM*MMLeachEF*NtoN2O*kgtoGg,"ERROR"))</f>
        <v>5.9959129676664838E-4</v>
      </c>
      <c r="AS1209" s="94">
        <f>IF('Net zero activities &amp; levers'!$C$14="Off",Constants!$H71*'Activity data'!BL13*Constants!$H89*FracLEACHMM*MMLeachEF*NtoN2O*kgtoGg,IF('Net zero activities &amp; levers'!$C$14="On",Constants!$H71*'Net zero Activity data'!BL13*Constants!$H89*FracLEACHMM*MMLeachEF*NtoN2O*kgtoGg,"ERROR"))</f>
        <v>5.9989391616373721E-4</v>
      </c>
      <c r="AT1209" s="94">
        <f>IF('Net zero activities &amp; levers'!$C$14="Off",Constants!$H71*'Activity data'!BM13*Constants!$H89*FracLEACHMM*MMLeachEF*NtoN2O*kgtoGg,IF('Net zero activities &amp; levers'!$C$14="On",Constants!$H71*'Net zero Activity data'!BM13*Constants!$H89*FracLEACHMM*MMLeachEF*NtoN2O*kgtoGg,"ERROR"))</f>
        <v>6.0000495126574663E-4</v>
      </c>
      <c r="AU1209" s="94">
        <f>IF('Net zero activities &amp; levers'!$C$14="Off",Constants!$H71*'Activity data'!BN13*Constants!$H89*FracLEACHMM*MMLeachEF*NtoN2O*kgtoGg,IF('Net zero activities &amp; levers'!$C$14="On",Constants!$H71*'Net zero Activity data'!BN13*Constants!$H89*FracLEACHMM*MMLeachEF*NtoN2O*kgtoGg,"ERROR"))</f>
        <v>6.0011165491844658E-4</v>
      </c>
      <c r="AV1209" s="94">
        <f>IF('Net zero activities &amp; levers'!$C$14="Off",Constants!$H71*'Activity data'!BO13*Constants!$H89*FracLEACHMM*MMLeachEF*NtoN2O*kgtoGg,IF('Net zero activities &amp; levers'!$C$14="On",Constants!$H71*'Net zero Activity data'!BO13*Constants!$H89*FracLEACHMM*MMLeachEF*NtoN2O*kgtoGg,"ERROR"))</f>
        <v>6.0025778344359828E-4</v>
      </c>
      <c r="AW1209" s="94">
        <f>IF('Net zero activities &amp; levers'!$C$14="Off",Constants!$H71*'Activity data'!BP13*Constants!$H89*FracLEACHMM*MMLeachEF*NtoN2O*kgtoGg,IF('Net zero activities &amp; levers'!$C$14="On",Constants!$H71*'Net zero Activity data'!BP13*Constants!$H89*FracLEACHMM*MMLeachEF*NtoN2O*kgtoGg,"ERROR"))</f>
        <v>6.0042361794918314E-4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6.6992563985089938E-3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6.7406943780734287E-3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6.8044291009834827E-3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6.8863566425632549E-3</v>
      </c>
      <c r="R1210" s="94">
        <f>IF('Net zero activities &amp; levers'!$C$14="Off",Constants!$H72*'Activity data'!AK14*Constants!$H90*FracLEACHMM*MMLeachEF*NtoN2O*kgtoGg,IF('Net zero activities &amp; levers'!$C$14="On",Constants!$H72*'Net zero Activity data'!AK14*Constants!$H90*FracLEACHMM*MMLeachEF*NtoN2O*kgtoGg,"ERROR"))</f>
        <v>6.9316634884048281E-3</v>
      </c>
      <c r="S1210" s="94">
        <f>IF('Net zero activities &amp; levers'!$C$14="Off",Constants!$H72*'Activity data'!AL14*Constants!$H90*FracLEACHMM*MMLeachEF*NtoN2O*kgtoGg,IF('Net zero activities &amp; levers'!$C$14="On",Constants!$H72*'Net zero Activity data'!AL14*Constants!$H90*FracLEACHMM*MMLeachEF*NtoN2O*kgtoGg,"ERROR"))</f>
        <v>6.9727516630994982E-3</v>
      </c>
      <c r="T1210" s="94">
        <f>IF('Net zero activities &amp; levers'!$C$14="Off",Constants!$H72*'Activity data'!AM14*Constants!$H90*FracLEACHMM*MMLeachEF*NtoN2O*kgtoGg,IF('Net zero activities &amp; levers'!$C$14="On",Constants!$H72*'Net zero Activity data'!AM14*Constants!$H90*FracLEACHMM*MMLeachEF*NtoN2O*kgtoGg,"ERROR"))</f>
        <v>6.9928216368269E-3</v>
      </c>
      <c r="U1210" s="94">
        <f>IF('Net zero activities &amp; levers'!$C$14="Off",Constants!$H72*'Activity data'!AN14*Constants!$H90*FracLEACHMM*MMLeachEF*NtoN2O*kgtoGg,IF('Net zero activities &amp; levers'!$C$14="On",Constants!$H72*'Net zero Activity data'!AN14*Constants!$H90*FracLEACHMM*MMLeachEF*NtoN2O*kgtoGg,"ERROR"))</f>
        <v>7.0140886735433504E-3</v>
      </c>
      <c r="V1210" s="94">
        <f>IF('Net zero activities &amp; levers'!$C$14="Off",Constants!$H72*'Activity data'!AO14*Constants!$H90*FracLEACHMM*MMLeachEF*NtoN2O*kgtoGg,IF('Net zero activities &amp; levers'!$C$14="On",Constants!$H72*'Net zero Activity data'!AO14*Constants!$H90*FracLEACHMM*MMLeachEF*NtoN2O*kgtoGg,"ERROR"))</f>
        <v>7.0370566835558646E-3</v>
      </c>
      <c r="W1210" s="94">
        <f>IF('Net zero activities &amp; levers'!$C$14="Off",Constants!$H72*'Activity data'!AP14*Constants!$H90*FracLEACHMM*MMLeachEF*NtoN2O*kgtoGg,IF('Net zero activities &amp; levers'!$C$14="On",Constants!$H72*'Net zero Activity data'!AP14*Constants!$H90*FracLEACHMM*MMLeachEF*NtoN2O*kgtoGg,"ERROR"))</f>
        <v>7.061982429805087E-3</v>
      </c>
      <c r="X1210" s="94">
        <f>IF('Net zero activities &amp; levers'!$C$14="Off",Constants!$H72*'Activity data'!AQ14*Constants!$H90*FracLEACHMM*MMLeachEF*NtoN2O*kgtoGg,IF('Net zero activities &amp; levers'!$C$14="On",Constants!$H72*'Net zero Activity data'!AQ14*Constants!$H90*FracLEACHMM*MMLeachEF*NtoN2O*kgtoGg,"ERROR"))</f>
        <v>7.0888339953384602E-3</v>
      </c>
      <c r="Y1210" s="94">
        <f>IF('Net zero activities &amp; levers'!$C$14="Off",Constants!$H72*'Activity data'!AR14*Constants!$H90*FracLEACHMM*MMLeachEF*NtoN2O*kgtoGg,IF('Net zero activities &amp; levers'!$C$14="On",Constants!$H72*'Net zero Activity data'!AR14*Constants!$H90*FracLEACHMM*MMLeachEF*NtoN2O*kgtoGg,"ERROR"))</f>
        <v>7.1057921610601614E-3</v>
      </c>
      <c r="Z1210" s="94">
        <f>IF('Net zero activities &amp; levers'!$C$14="Off",Constants!$H72*'Activity data'!AS14*Constants!$H90*FracLEACHMM*MMLeachEF*NtoN2O*kgtoGg,IF('Net zero activities &amp; levers'!$C$14="On",Constants!$H72*'Net zero Activity data'!AS14*Constants!$H90*FracLEACHMM*MMLeachEF*NtoN2O*kgtoGg,"ERROR"))</f>
        <v>7.1243973226170904E-3</v>
      </c>
      <c r="AA1210" s="94">
        <f>IF('Net zero activities &amp; levers'!$C$14="Off",Constants!$H72*'Activity data'!AT14*Constants!$H90*FracLEACHMM*MMLeachEF*NtoN2O*kgtoGg,IF('Net zero activities &amp; levers'!$C$14="On",Constants!$H72*'Net zero Activity data'!AT14*Constants!$H90*FracLEACHMM*MMLeachEF*NtoN2O*kgtoGg,"ERROR"))</f>
        <v>7.1445090258585361E-3</v>
      </c>
      <c r="AB1210" s="94">
        <f>IF('Net zero activities &amp; levers'!$C$14="Off",Constants!$H72*'Activity data'!AU14*Constants!$H90*FracLEACHMM*MMLeachEF*NtoN2O*kgtoGg,IF('Net zero activities &amp; levers'!$C$14="On",Constants!$H72*'Net zero Activity data'!AU14*Constants!$H90*FracLEACHMM*MMLeachEF*NtoN2O*kgtoGg,"ERROR"))</f>
        <v>7.1660231886147702E-3</v>
      </c>
      <c r="AC1210" s="94">
        <f>IF('Net zero activities &amp; levers'!$C$14="Off",Constants!$H72*'Activity data'!AV14*Constants!$H90*FracLEACHMM*MMLeachEF*NtoN2O*kgtoGg,IF('Net zero activities &amp; levers'!$C$14="On",Constants!$H72*'Net zero Activity data'!AV14*Constants!$H90*FracLEACHMM*MMLeachEF*NtoN2O*kgtoGg,"ERROR"))</f>
        <v>7.1887726545907674E-3</v>
      </c>
      <c r="AD1210" s="94">
        <f>IF('Net zero activities &amp; levers'!$C$14="Off",Constants!$H72*'Activity data'!AW14*Constants!$H90*FracLEACHMM*MMLeachEF*NtoN2O*kgtoGg,IF('Net zero activities &amp; levers'!$C$14="On",Constants!$H72*'Net zero Activity data'!AW14*Constants!$H90*FracLEACHMM*MMLeachEF*NtoN2O*kgtoGg,"ERROR"))</f>
        <v>7.203854951688524E-3</v>
      </c>
      <c r="AE1210" s="94">
        <f>IF('Net zero activities &amp; levers'!$C$14="Off",Constants!$H72*'Activity data'!AX14*Constants!$H90*FracLEACHMM*MMLeachEF*NtoN2O*kgtoGg,IF('Net zero activities &amp; levers'!$C$14="On",Constants!$H72*'Net zero Activity data'!AX14*Constants!$H90*FracLEACHMM*MMLeachEF*NtoN2O*kgtoGg,"ERROR"))</f>
        <v>7.2201703062696491E-3</v>
      </c>
      <c r="AF1210" s="94">
        <f>IF('Net zero activities &amp; levers'!$C$14="Off",Constants!$H72*'Activity data'!AY14*Constants!$H90*FracLEACHMM*MMLeachEF*NtoN2O*kgtoGg,IF('Net zero activities &amp; levers'!$C$14="On",Constants!$H72*'Net zero Activity data'!AY14*Constants!$H90*FracLEACHMM*MMLeachEF*NtoN2O*kgtoGg,"ERROR"))</f>
        <v>7.2376699236454027E-3</v>
      </c>
      <c r="AG1210" s="94">
        <f>IF('Net zero activities &amp; levers'!$C$14="Off",Constants!$H72*'Activity data'!AZ14*Constants!$H90*FracLEACHMM*MMLeachEF*NtoN2O*kgtoGg,IF('Net zero activities &amp; levers'!$C$14="On",Constants!$H72*'Net zero Activity data'!AZ14*Constants!$H90*FracLEACHMM*MMLeachEF*NtoN2O*kgtoGg,"ERROR"))</f>
        <v>7.2565617988414174E-3</v>
      </c>
      <c r="AH1210" s="94">
        <f>IF('Net zero activities &amp; levers'!$C$14="Off",Constants!$H72*'Activity data'!BA14*Constants!$H90*FracLEACHMM*MMLeachEF*NtoN2O*kgtoGg,IF('Net zero activities &amp; levers'!$C$14="On",Constants!$H72*'Net zero Activity data'!BA14*Constants!$H90*FracLEACHMM*MMLeachEF*NtoN2O*kgtoGg,"ERROR"))</f>
        <v>7.2762345035470499E-3</v>
      </c>
      <c r="AI1210" s="94">
        <f>IF('Net zero activities &amp; levers'!$C$14="Off",Constants!$H72*'Activity data'!BB14*Constants!$H90*FracLEACHMM*MMLeachEF*NtoN2O*kgtoGg,IF('Net zero activities &amp; levers'!$C$14="On",Constants!$H72*'Net zero Activity data'!BB14*Constants!$H90*FracLEACHMM*MMLeachEF*NtoN2O*kgtoGg,"ERROR"))</f>
        <v>7.2883710794785584E-3</v>
      </c>
      <c r="AJ1210" s="94">
        <f>IF('Net zero activities &amp; levers'!$C$14="Off",Constants!$H72*'Activity data'!BC14*Constants!$H90*FracLEACHMM*MMLeachEF*NtoN2O*kgtoGg,IF('Net zero activities &amp; levers'!$C$14="On",Constants!$H72*'Net zero Activity data'!BC14*Constants!$H90*FracLEACHMM*MMLeachEF*NtoN2O*kgtoGg,"ERROR"))</f>
        <v>7.3016414624489231E-3</v>
      </c>
      <c r="AK1210" s="94">
        <f>IF('Net zero activities &amp; levers'!$C$14="Off",Constants!$H72*'Activity data'!BD14*Constants!$H90*FracLEACHMM*MMLeachEF*NtoN2O*kgtoGg,IF('Net zero activities &amp; levers'!$C$14="On",Constants!$H72*'Net zero Activity data'!BD14*Constants!$H90*FracLEACHMM*MMLeachEF*NtoN2O*kgtoGg,"ERROR"))</f>
        <v>7.3155220439822801E-3</v>
      </c>
      <c r="AL1210" s="94">
        <f>IF('Net zero activities &amp; levers'!$C$14="Off",Constants!$H72*'Activity data'!BE14*Constants!$H90*FracLEACHMM*MMLeachEF*NtoN2O*kgtoGg,IF('Net zero activities &amp; levers'!$C$14="On",Constants!$H72*'Net zero Activity data'!BE14*Constants!$H90*FracLEACHMM*MMLeachEF*NtoN2O*kgtoGg,"ERROR"))</f>
        <v>7.3302379754843251E-3</v>
      </c>
      <c r="AM1210" s="94">
        <f>IF('Net zero activities &amp; levers'!$C$14="Off",Constants!$H72*'Activity data'!BF14*Constants!$H90*FracLEACHMM*MMLeachEF*NtoN2O*kgtoGg,IF('Net zero activities &amp; levers'!$C$14="On",Constants!$H72*'Net zero Activity data'!BF14*Constants!$H90*FracLEACHMM*MMLeachEF*NtoN2O*kgtoGg,"ERROR"))</f>
        <v>7.345716775524762E-3</v>
      </c>
      <c r="AN1210" s="94">
        <f>IF('Net zero activities &amp; levers'!$C$14="Off",Constants!$H72*'Activity data'!BG14*Constants!$H90*FracLEACHMM*MMLeachEF*NtoN2O*kgtoGg,IF('Net zero activities &amp; levers'!$C$14="On",Constants!$H72*'Net zero Activity data'!BG14*Constants!$H90*FracLEACHMM*MMLeachEF*NtoN2O*kgtoGg,"ERROR"))</f>
        <v>7.3542162339824248E-3</v>
      </c>
      <c r="AO1210" s="94">
        <f>IF('Net zero activities &amp; levers'!$C$14="Off",Constants!$H72*'Activity data'!BH14*Constants!$H90*FracLEACHMM*MMLeachEF*NtoN2O*kgtoGg,IF('Net zero activities &amp; levers'!$C$14="On",Constants!$H72*'Net zero Activity data'!BH14*Constants!$H90*FracLEACHMM*MMLeachEF*NtoN2O*kgtoGg,"ERROR"))</f>
        <v>7.3631874442855383E-3</v>
      </c>
      <c r="AP1210" s="94">
        <f>IF('Net zero activities &amp; levers'!$C$14="Off",Constants!$H72*'Activity data'!BI14*Constants!$H90*FracLEACHMM*MMLeachEF*NtoN2O*kgtoGg,IF('Net zero activities &amp; levers'!$C$14="On",Constants!$H72*'Net zero Activity data'!BI14*Constants!$H90*FracLEACHMM*MMLeachEF*NtoN2O*kgtoGg,"ERROR"))</f>
        <v>7.3728452279204493E-3</v>
      </c>
      <c r="AQ1210" s="94">
        <f>IF('Net zero activities &amp; levers'!$C$14="Off",Constants!$H72*'Activity data'!BJ14*Constants!$H90*FracLEACHMM*MMLeachEF*NtoN2O*kgtoGg,IF('Net zero activities &amp; levers'!$C$14="On",Constants!$H72*'Net zero Activity data'!BJ14*Constants!$H90*FracLEACHMM*MMLeachEF*NtoN2O*kgtoGg,"ERROR"))</f>
        <v>7.3832247628415025E-3</v>
      </c>
      <c r="AR1210" s="94">
        <f>IF('Net zero activities &amp; levers'!$C$14="Off",Constants!$H72*'Activity data'!BK14*Constants!$H90*FracLEACHMM*MMLeachEF*NtoN2O*kgtoGg,IF('Net zero activities &amp; levers'!$C$14="On",Constants!$H72*'Net zero Activity data'!BK14*Constants!$H90*FracLEACHMM*MMLeachEF*NtoN2O*kgtoGg,"ERROR"))</f>
        <v>7.3943205580149366E-3</v>
      </c>
      <c r="AS1210" s="94">
        <f>IF('Net zero activities &amp; levers'!$C$14="Off",Constants!$H72*'Activity data'!BL14*Constants!$H90*FracLEACHMM*MMLeachEF*NtoN2O*kgtoGg,IF('Net zero activities &amp; levers'!$C$14="On",Constants!$H72*'Net zero Activity data'!BL14*Constants!$H90*FracLEACHMM*MMLeachEF*NtoN2O*kgtoGg,"ERROR"))</f>
        <v>7.3980525415197253E-3</v>
      </c>
      <c r="AT1210" s="94">
        <f>IF('Net zero activities &amp; levers'!$C$14="Off",Constants!$H72*'Activity data'!BM14*Constants!$H90*FracLEACHMM*MMLeachEF*NtoN2O*kgtoGg,IF('Net zero activities &amp; levers'!$C$14="On",Constants!$H72*'Net zero Activity data'!BM14*Constants!$H90*FracLEACHMM*MMLeachEF*NtoN2O*kgtoGg,"ERROR"))</f>
        <v>7.3994218561543382E-3</v>
      </c>
      <c r="AU1210" s="94">
        <f>IF('Net zero activities &amp; levers'!$C$14="Off",Constants!$H72*'Activity data'!BN14*Constants!$H90*FracLEACHMM*MMLeachEF*NtoN2O*kgtoGg,IF('Net zero activities &amp; levers'!$C$14="On",Constants!$H72*'Net zero Activity data'!BN14*Constants!$H90*FracLEACHMM*MMLeachEF*NtoN2O*kgtoGg,"ERROR"))</f>
        <v>7.4007377541952706E-3</v>
      </c>
      <c r="AV1210" s="94">
        <f>IF('Net zero activities &amp; levers'!$C$14="Off",Constants!$H72*'Activity data'!BO14*Constants!$H90*FracLEACHMM*MMLeachEF*NtoN2O*kgtoGg,IF('Net zero activities &amp; levers'!$C$14="On",Constants!$H72*'Net zero Activity data'!BO14*Constants!$H90*FracLEACHMM*MMLeachEF*NtoN2O*kgtoGg,"ERROR"))</f>
        <v>7.402539850328866E-3</v>
      </c>
      <c r="AW1210" s="94">
        <f>IF('Net zero activities &amp; levers'!$C$14="Off",Constants!$H72*'Activity data'!BP14*Constants!$H90*FracLEACHMM*MMLeachEF*NtoN2O*kgtoGg,IF('Net zero activities &amp; levers'!$C$14="On",Constants!$H72*'Net zero Activity data'!BP14*Constants!$H90*FracLEACHMM*MMLeachEF*NtoN2O*kgtoGg,"ERROR"))</f>
        <v>7.4045849658942297E-3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2.6729002214214585E-2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2.1880479511974839E-2</v>
      </c>
      <c r="T1213" s="94">
        <f>IF('Net zero activities &amp; levers'!$C$14="Off",Constants!$H75*'Activity data'!AM17*Constants!$H93*FracLEACHMM*MMLeachEF*NtoN2O*kgtoGg,IF('Net zero activities &amp; levers'!$C$14="On",Constants!$H75*'Net zero Activity data'!AM17*Constants!$H93*FracLEACHMM*MMLeachEF*NtoN2O*kgtoGg,"ERROR"))</f>
        <v>2.2157176233354871E-2</v>
      </c>
      <c r="U1213" s="94">
        <f>IF('Net zero activities &amp; levers'!$C$14="Off",Constants!$H75*'Activity data'!AN17*Constants!$H93*FracLEACHMM*MMLeachEF*NtoN2O*kgtoGg,IF('Net zero activities &amp; levers'!$C$14="On",Constants!$H75*'Net zero Activity data'!AN17*Constants!$H93*FracLEACHMM*MMLeachEF*NtoN2O*kgtoGg,"ERROR"))</f>
        <v>2.2121902898777659E-2</v>
      </c>
      <c r="V1213" s="94">
        <f>IF('Net zero activities &amp; levers'!$C$14="Off",Constants!$H75*'Activity data'!AO17*Constants!$H93*FracLEACHMM*MMLeachEF*NtoN2O*kgtoGg,IF('Net zero activities &amp; levers'!$C$14="On",Constants!$H75*'Net zero Activity data'!AO17*Constants!$H93*FracLEACHMM*MMLeachEF*NtoN2O*kgtoGg,"ERROR"))</f>
        <v>2.2012548787333792E-2</v>
      </c>
      <c r="W1213" s="94">
        <f>IF('Net zero activities &amp; levers'!$C$14="Off",Constants!$H75*'Activity data'!AP17*Constants!$H93*FracLEACHMM*MMLeachEF*NtoN2O*kgtoGg,IF('Net zero activities &amp; levers'!$C$14="On",Constants!$H75*'Net zero Activity data'!AP17*Constants!$H93*FracLEACHMM*MMLeachEF*NtoN2O*kgtoGg,"ERROR"))</f>
        <v>2.1961582225571961E-2</v>
      </c>
      <c r="X1213" s="94">
        <f>IF('Net zero activities &amp; levers'!$C$14="Off",Constants!$H75*'Activity data'!AQ17*Constants!$H93*FracLEACHMM*MMLeachEF*NtoN2O*kgtoGg,IF('Net zero activities &amp; levers'!$C$14="On",Constants!$H75*'Net zero Activity data'!AQ17*Constants!$H93*FracLEACHMM*MMLeachEF*NtoN2O*kgtoGg,"ERROR"))</f>
        <v>2.1989455688781814E-2</v>
      </c>
      <c r="Y1213" s="94">
        <f>IF('Net zero activities &amp; levers'!$C$14="Off",Constants!$H75*'Activity data'!AR17*Constants!$H93*FracLEACHMM*MMLeachEF*NtoN2O*kgtoGg,IF('Net zero activities &amp; levers'!$C$14="On",Constants!$H75*'Net zero Activity data'!AR17*Constants!$H93*FracLEACHMM*MMLeachEF*NtoN2O*kgtoGg,"ERROR"))</f>
        <v>2.2059184434067524E-2</v>
      </c>
      <c r="Z1213" s="94">
        <f>IF('Net zero activities &amp; levers'!$C$14="Off",Constants!$H75*'Activity data'!AS17*Constants!$H93*FracLEACHMM*MMLeachEF*NtoN2O*kgtoGg,IF('Net zero activities &amp; levers'!$C$14="On",Constants!$H75*'Net zero Activity data'!AS17*Constants!$H93*FracLEACHMM*MMLeachEF*NtoN2O*kgtoGg,"ERROR"))</f>
        <v>2.2189076744054705E-2</v>
      </c>
      <c r="AA1213" s="94">
        <f>IF('Net zero activities &amp; levers'!$C$14="Off",Constants!$H75*'Activity data'!AT17*Constants!$H93*FracLEACHMM*MMLeachEF*NtoN2O*kgtoGg,IF('Net zero activities &amp; levers'!$C$14="On",Constants!$H75*'Net zero Activity data'!AT17*Constants!$H93*FracLEACHMM*MMLeachEF*NtoN2O*kgtoGg,"ERROR"))</f>
        <v>2.2354932911608817E-2</v>
      </c>
      <c r="AB1213" s="94">
        <f>IF('Net zero activities &amp; levers'!$C$14="Off",Constants!$H75*'Activity data'!AU17*Constants!$H93*FracLEACHMM*MMLeachEF*NtoN2O*kgtoGg,IF('Net zero activities &amp; levers'!$C$14="On",Constants!$H75*'Net zero Activity data'!AU17*Constants!$H93*FracLEACHMM*MMLeachEF*NtoN2O*kgtoGg,"ERROR"))</f>
        <v>2.2543206182629286E-2</v>
      </c>
      <c r="AC1213" s="94">
        <f>IF('Net zero activities &amp; levers'!$C$14="Off",Constants!$H75*'Activity data'!AV17*Constants!$H93*FracLEACHMM*MMLeachEF*NtoN2O*kgtoGg,IF('Net zero activities &amp; levers'!$C$14="On",Constants!$H75*'Net zero Activity data'!AV17*Constants!$H93*FracLEACHMM*MMLeachEF*NtoN2O*kgtoGg,"ERROR"))</f>
        <v>2.2718361707734662E-2</v>
      </c>
      <c r="AD1213" s="94">
        <f>IF('Net zero activities &amp; levers'!$C$14="Off",Constants!$H75*'Activity data'!AW17*Constants!$H93*FracLEACHMM*MMLeachEF*NtoN2O*kgtoGg,IF('Net zero activities &amp; levers'!$C$14="On",Constants!$H75*'Net zero Activity data'!AW17*Constants!$H93*FracLEACHMM*MMLeachEF*NtoN2O*kgtoGg,"ERROR"))</f>
        <v>2.3020347598077539E-2</v>
      </c>
      <c r="AE1213" s="94">
        <f>IF('Net zero activities &amp; levers'!$C$14="Off",Constants!$H75*'Activity data'!AX17*Constants!$H93*FracLEACHMM*MMLeachEF*NtoN2O*kgtoGg,IF('Net zero activities &amp; levers'!$C$14="On",Constants!$H75*'Net zero Activity data'!AX17*Constants!$H93*FracLEACHMM*MMLeachEF*NtoN2O*kgtoGg,"ERROR"))</f>
        <v>2.3354103133938115E-2</v>
      </c>
      <c r="AF1213" s="94">
        <f>IF('Net zero activities &amp; levers'!$C$14="Off",Constants!$H75*'Activity data'!AY17*Constants!$H93*FracLEACHMM*MMLeachEF*NtoN2O*kgtoGg,IF('Net zero activities &amp; levers'!$C$14="On",Constants!$H75*'Net zero Activity data'!AY17*Constants!$H93*FracLEACHMM*MMLeachEF*NtoN2O*kgtoGg,"ERROR"))</f>
        <v>2.371825576874538E-2</v>
      </c>
      <c r="AG1213" s="94">
        <f>IF('Net zero activities &amp; levers'!$C$14="Off",Constants!$H75*'Activity data'!AZ17*Constants!$H93*FracLEACHMM*MMLeachEF*NtoN2O*kgtoGg,IF('Net zero activities &amp; levers'!$C$14="On",Constants!$H75*'Net zero Activity data'!AZ17*Constants!$H93*FracLEACHMM*MMLeachEF*NtoN2O*kgtoGg,"ERROR"))</f>
        <v>2.4189134778027799E-2</v>
      </c>
      <c r="AH1213" s="94">
        <f>IF('Net zero activities &amp; levers'!$C$14="Off",Constants!$H75*'Activity data'!BA17*Constants!$H93*FracLEACHMM*MMLeachEF*NtoN2O*kgtoGg,IF('Net zero activities &amp; levers'!$C$14="On",Constants!$H75*'Net zero Activity data'!BA17*Constants!$H93*FracLEACHMM*MMLeachEF*NtoN2O*kgtoGg,"ERROR"))</f>
        <v>2.4589005635902859E-2</v>
      </c>
      <c r="AI1213" s="94">
        <f>IF('Net zero activities &amp; levers'!$C$14="Off",Constants!$H75*'Activity data'!BB17*Constants!$H93*FracLEACHMM*MMLeachEF*NtoN2O*kgtoGg,IF('Net zero activities &amp; levers'!$C$14="On",Constants!$H75*'Net zero Activity data'!BB17*Constants!$H93*FracLEACHMM*MMLeachEF*NtoN2O*kgtoGg,"ERROR"))</f>
        <v>2.5040506952968489E-2</v>
      </c>
      <c r="AJ1213" s="94">
        <f>IF('Net zero activities &amp; levers'!$C$14="Off",Constants!$H75*'Activity data'!BC17*Constants!$H93*FracLEACHMM*MMLeachEF*NtoN2O*kgtoGg,IF('Net zero activities &amp; levers'!$C$14="On",Constants!$H75*'Net zero Activity data'!BC17*Constants!$H93*FracLEACHMM*MMLeachEF*NtoN2O*kgtoGg,"ERROR"))</f>
        <v>2.5558770959666043E-2</v>
      </c>
      <c r="AK1213" s="94">
        <f>IF('Net zero activities &amp; levers'!$C$14="Off",Constants!$H75*'Activity data'!BD17*Constants!$H93*FracLEACHMM*MMLeachEF*NtoN2O*kgtoGg,IF('Net zero activities &amp; levers'!$C$14="On",Constants!$H75*'Net zero Activity data'!BD17*Constants!$H93*FracLEACHMM*MMLeachEF*NtoN2O*kgtoGg,"ERROR"))</f>
        <v>2.5998066125161857E-2</v>
      </c>
      <c r="AL1213" s="94">
        <f>IF('Net zero activities &amp; levers'!$C$14="Off",Constants!$H75*'Activity data'!BE17*Constants!$H93*FracLEACHMM*MMLeachEF*NtoN2O*kgtoGg,IF('Net zero activities &amp; levers'!$C$14="On",Constants!$H75*'Net zero Activity data'!BE17*Constants!$H93*FracLEACHMM*MMLeachEF*NtoN2O*kgtoGg,"ERROR"))</f>
        <v>2.6435110118439676E-2</v>
      </c>
      <c r="AM1213" s="94">
        <f>IF('Net zero activities &amp; levers'!$C$14="Off",Constants!$H75*'Activity data'!BF17*Constants!$H93*FracLEACHMM*MMLeachEF*NtoN2O*kgtoGg,IF('Net zero activities &amp; levers'!$C$14="On",Constants!$H75*'Net zero Activity data'!BF17*Constants!$H93*FracLEACHMM*MMLeachEF*NtoN2O*kgtoGg,"ERROR"))</f>
        <v>2.6857367489303636E-2</v>
      </c>
      <c r="AN1213" s="94">
        <f>IF('Net zero activities &amp; levers'!$C$14="Off",Constants!$H75*'Activity data'!BG17*Constants!$H93*FracLEACHMM*MMLeachEF*NtoN2O*kgtoGg,IF('Net zero activities &amp; levers'!$C$14="On",Constants!$H75*'Net zero Activity data'!BG17*Constants!$H93*FracLEACHMM*MMLeachEF*NtoN2O*kgtoGg,"ERROR"))</f>
        <v>2.7347857914930294E-2</v>
      </c>
      <c r="AO1213" s="94">
        <f>IF('Net zero activities &amp; levers'!$C$14="Off",Constants!$H75*'Activity data'!BH17*Constants!$H93*FracLEACHMM*MMLeachEF*NtoN2O*kgtoGg,IF('Net zero activities &amp; levers'!$C$14="On",Constants!$H75*'Net zero Activity data'!BH17*Constants!$H93*FracLEACHMM*MMLeachEF*NtoN2O*kgtoGg,"ERROR"))</f>
        <v>2.7761887760397373E-2</v>
      </c>
      <c r="AP1213" s="94">
        <f>IF('Net zero activities &amp; levers'!$C$14="Off",Constants!$H75*'Activity data'!BI17*Constants!$H93*FracLEACHMM*MMLeachEF*NtoN2O*kgtoGg,IF('Net zero activities &amp; levers'!$C$14="On",Constants!$H75*'Net zero Activity data'!BI17*Constants!$H93*FracLEACHMM*MMLeachEF*NtoN2O*kgtoGg,"ERROR"))</f>
        <v>2.8167703132600332E-2</v>
      </c>
      <c r="AQ1213" s="94">
        <f>IF('Net zero activities &amp; levers'!$C$14="Off",Constants!$H75*'Activity data'!BJ17*Constants!$H93*FracLEACHMM*MMLeachEF*NtoN2O*kgtoGg,IF('Net zero activities &amp; levers'!$C$14="On",Constants!$H75*'Net zero Activity data'!BJ17*Constants!$H93*FracLEACHMM*MMLeachEF*NtoN2O*kgtoGg,"ERROR"))</f>
        <v>2.8581117639726164E-2</v>
      </c>
      <c r="AR1213" s="94">
        <f>IF('Net zero activities &amp; levers'!$C$14="Off",Constants!$H75*'Activity data'!BK17*Constants!$H93*FracLEACHMM*MMLeachEF*NtoN2O*kgtoGg,IF('Net zero activities &amp; levers'!$C$14="On",Constants!$H75*'Net zero Activity data'!BK17*Constants!$H93*FracLEACHMM*MMLeachEF*NtoN2O*kgtoGg,"ERROR"))</f>
        <v>2.9005853032834639E-2</v>
      </c>
      <c r="AS1213" s="94">
        <f>IF('Net zero activities &amp; levers'!$C$14="Off",Constants!$H75*'Activity data'!BL17*Constants!$H93*FracLEACHMM*MMLeachEF*NtoN2O*kgtoGg,IF('Net zero activities &amp; levers'!$C$14="On",Constants!$H75*'Net zero Activity data'!BL17*Constants!$H93*FracLEACHMM*MMLeachEF*NtoN2O*kgtoGg,"ERROR"))</f>
        <v>2.9431025586438758E-2</v>
      </c>
      <c r="AT1213" s="94">
        <f>IF('Net zero activities &amp; levers'!$C$14="Off",Constants!$H75*'Activity data'!BM17*Constants!$H93*FracLEACHMM*MMLeachEF*NtoN2O*kgtoGg,IF('Net zero activities &amp; levers'!$C$14="On",Constants!$H75*'Net zero Activity data'!BM17*Constants!$H93*FracLEACHMM*MMLeachEF*NtoN2O*kgtoGg,"ERROR"))</f>
        <v>2.9082103991450552E-2</v>
      </c>
      <c r="AU1213" s="94">
        <f>IF('Net zero activities &amp; levers'!$C$14="Off",Constants!$H75*'Activity data'!BN17*Constants!$H93*FracLEACHMM*MMLeachEF*NtoN2O*kgtoGg,IF('Net zero activities &amp; levers'!$C$14="On",Constants!$H75*'Net zero Activity data'!BN17*Constants!$H93*FracLEACHMM*MMLeachEF*NtoN2O*kgtoGg,"ERROR"))</f>
        <v>2.8584700910699923E-2</v>
      </c>
      <c r="AV1213" s="94">
        <f>IF('Net zero activities &amp; levers'!$C$14="Off",Constants!$H75*'Activity data'!BO17*Constants!$H93*FracLEACHMM*MMLeachEF*NtoN2O*kgtoGg,IF('Net zero activities &amp; levers'!$C$14="On",Constants!$H75*'Net zero Activity data'!BO17*Constants!$H93*FracLEACHMM*MMLeachEF*NtoN2O*kgtoGg,"ERROR"))</f>
        <v>2.8085546854150392E-2</v>
      </c>
      <c r="AW1213" s="94">
        <f>IF('Net zero activities &amp; levers'!$C$14="Off",Constants!$H75*'Activity data'!BP17*Constants!$H93*FracLEACHMM*MMLeachEF*NtoN2O*kgtoGg,IF('Net zero activities &amp; levers'!$C$14="On",Constants!$H75*'Net zero Activity data'!BP17*Constants!$H93*FracLEACHMM*MMLeachEF*NtoN2O*kgtoGg,"ERROR"))</f>
        <v>2.7528749363619823E-2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3.9947810410006996E-3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3.8999555700251309E-3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3.2701454405940208E-3</v>
      </c>
      <c r="T1214" s="94">
        <f>IF('Net zero activities &amp; levers'!$C$14="Off",Constants!$H76*'Activity data'!AM18*Constants!$H94*FracLEACHMM*MMLeachEF*NtoN2O*kgtoGg,IF('Net zero activities &amp; levers'!$C$14="On",Constants!$H76*'Net zero Activity data'!AM18*Constants!$H94*FracLEACHMM*MMLeachEF*NtoN2O*kgtoGg,"ERROR"))</f>
        <v>3.3114991285400747E-3</v>
      </c>
      <c r="U1214" s="94">
        <f>IF('Net zero activities &amp; levers'!$C$14="Off",Constants!$H76*'Activity data'!AN18*Constants!$H94*FracLEACHMM*MMLeachEF*NtoN2O*kgtoGg,IF('Net zero activities &amp; levers'!$C$14="On",Constants!$H76*'Net zero Activity data'!AN18*Constants!$H94*FracLEACHMM*MMLeachEF*NtoN2O*kgtoGg,"ERROR"))</f>
        <v>3.3062273549402735E-3</v>
      </c>
      <c r="V1214" s="94">
        <f>IF('Net zero activities &amp; levers'!$C$14="Off",Constants!$H76*'Activity data'!AO18*Constants!$H94*FracLEACHMM*MMLeachEF*NtoN2O*kgtoGg,IF('Net zero activities &amp; levers'!$C$14="On",Constants!$H76*'Net zero Activity data'!AO18*Constants!$H94*FracLEACHMM*MMLeachEF*NtoN2O*kgtoGg,"ERROR"))</f>
        <v>3.2898838443351855E-3</v>
      </c>
      <c r="W1214" s="94">
        <f>IF('Net zero activities &amp; levers'!$C$14="Off",Constants!$H76*'Activity data'!AP18*Constants!$H94*FracLEACHMM*MMLeachEF*NtoN2O*kgtoGg,IF('Net zero activities &amp; levers'!$C$14="On",Constants!$H76*'Net zero Activity data'!AP18*Constants!$H94*FracLEACHMM*MMLeachEF*NtoN2O*kgtoGg,"ERROR"))</f>
        <v>3.2822666406319028E-3</v>
      </c>
      <c r="X1214" s="94">
        <f>IF('Net zero activities &amp; levers'!$C$14="Off",Constants!$H76*'Activity data'!AQ18*Constants!$H94*FracLEACHMM*MMLeachEF*NtoN2O*kgtoGg,IF('Net zero activities &amp; levers'!$C$14="On",Constants!$H76*'Net zero Activity data'!AQ18*Constants!$H94*FracLEACHMM*MMLeachEF*NtoN2O*kgtoGg,"ERROR"))</f>
        <v>3.2864324670060186E-3</v>
      </c>
      <c r="Y1214" s="94">
        <f>IF('Net zero activities &amp; levers'!$C$14="Off",Constants!$H76*'Activity data'!AR18*Constants!$H94*FracLEACHMM*MMLeachEF*NtoN2O*kgtoGg,IF('Net zero activities &amp; levers'!$C$14="On",Constants!$H76*'Net zero Activity data'!AR18*Constants!$H94*FracLEACHMM*MMLeachEF*NtoN2O*kgtoGg,"ERROR"))</f>
        <v>3.2968537714545615E-3</v>
      </c>
      <c r="Z1214" s="94">
        <f>IF('Net zero activities &amp; levers'!$C$14="Off",Constants!$H76*'Activity data'!AS18*Constants!$H94*FracLEACHMM*MMLeachEF*NtoN2O*kgtoGg,IF('Net zero activities &amp; levers'!$C$14="On",Constants!$H76*'Net zero Activity data'!AS18*Constants!$H94*FracLEACHMM*MMLeachEF*NtoN2O*kgtoGg,"ERROR"))</f>
        <v>3.316266816997752E-3</v>
      </c>
      <c r="AA1214" s="94">
        <f>IF('Net zero activities &amp; levers'!$C$14="Off",Constants!$H76*'Activity data'!AT18*Constants!$H94*FracLEACHMM*MMLeachEF*NtoN2O*kgtoGg,IF('Net zero activities &amp; levers'!$C$14="On",Constants!$H76*'Net zero Activity data'!AT18*Constants!$H94*FracLEACHMM*MMLeachEF*NtoN2O*kgtoGg,"ERROR"))</f>
        <v>3.3410548382028925E-3</v>
      </c>
      <c r="AB1214" s="94">
        <f>IF('Net zero activities &amp; levers'!$C$14="Off",Constants!$H76*'Activity data'!AU18*Constants!$H94*FracLEACHMM*MMLeachEF*NtoN2O*kgtoGg,IF('Net zero activities &amp; levers'!$C$14="On",Constants!$H76*'Net zero Activity data'!AU18*Constants!$H94*FracLEACHMM*MMLeachEF*NtoN2O*kgtoGg,"ERROR"))</f>
        <v>3.3691932059418794E-3</v>
      </c>
      <c r="AC1214" s="94">
        <f>IF('Net zero activities &amp; levers'!$C$14="Off",Constants!$H76*'Activity data'!AV18*Constants!$H94*FracLEACHMM*MMLeachEF*NtoN2O*kgtoGg,IF('Net zero activities &amp; levers'!$C$14="On",Constants!$H76*'Net zero Activity data'!AV18*Constants!$H94*FracLEACHMM*MMLeachEF*NtoN2O*kgtoGg,"ERROR"))</f>
        <v>3.3953710619392626E-3</v>
      </c>
      <c r="AD1214" s="94">
        <f>IF('Net zero activities &amp; levers'!$C$14="Off",Constants!$H76*'Activity data'!AW18*Constants!$H94*FracLEACHMM*MMLeachEF*NtoN2O*kgtoGg,IF('Net zero activities &amp; levers'!$C$14="On",Constants!$H76*'Net zero Activity data'!AW18*Constants!$H94*FracLEACHMM*MMLeachEF*NtoN2O*kgtoGg,"ERROR"))</f>
        <v>3.440504340754658E-3</v>
      </c>
      <c r="AE1214" s="94">
        <f>IF('Net zero activities &amp; levers'!$C$14="Off",Constants!$H76*'Activity data'!AX18*Constants!$H94*FracLEACHMM*MMLeachEF*NtoN2O*kgtoGg,IF('Net zero activities &amp; levers'!$C$14="On",Constants!$H76*'Net zero Activity data'!AX18*Constants!$H94*FracLEACHMM*MMLeachEF*NtoN2O*kgtoGg,"ERROR"))</f>
        <v>3.4903857495816515E-3</v>
      </c>
      <c r="AF1214" s="94">
        <f>IF('Net zero activities &amp; levers'!$C$14="Off",Constants!$H76*'Activity data'!AY18*Constants!$H94*FracLEACHMM*MMLeachEF*NtoN2O*kgtoGg,IF('Net zero activities &amp; levers'!$C$14="On",Constants!$H76*'Net zero Activity data'!AY18*Constants!$H94*FracLEACHMM*MMLeachEF*NtoN2O*kgtoGg,"ERROR"))</f>
        <v>3.5448101545744008E-3</v>
      </c>
      <c r="AG1214" s="94">
        <f>IF('Net zero activities &amp; levers'!$C$14="Off",Constants!$H76*'Activity data'!AZ18*Constants!$H94*FracLEACHMM*MMLeachEF*NtoN2O*kgtoGg,IF('Net zero activities &amp; levers'!$C$14="On",Constants!$H76*'Net zero Activity data'!AZ18*Constants!$H94*FracLEACHMM*MMLeachEF*NtoN2O*kgtoGg,"ERROR"))</f>
        <v>3.615185341938719E-3</v>
      </c>
      <c r="AH1214" s="94">
        <f>IF('Net zero activities &amp; levers'!$C$14="Off",Constants!$H76*'Activity data'!BA18*Constants!$H94*FracLEACHMM*MMLeachEF*NtoN2O*kgtoGg,IF('Net zero activities &amp; levers'!$C$14="On",Constants!$H76*'Net zero Activity data'!BA18*Constants!$H94*FracLEACHMM*MMLeachEF*NtoN2O*kgtoGg,"ERROR"))</f>
        <v>3.6749480113075911E-3</v>
      </c>
      <c r="AI1214" s="94">
        <f>IF('Net zero activities &amp; levers'!$C$14="Off",Constants!$H76*'Activity data'!BB18*Constants!$H94*FracLEACHMM*MMLeachEF*NtoN2O*kgtoGg,IF('Net zero activities &amp; levers'!$C$14="On",Constants!$H76*'Net zero Activity data'!BB18*Constants!$H94*FracLEACHMM*MMLeachEF*NtoN2O*kgtoGg,"ERROR"))</f>
        <v>3.7424271071206574E-3</v>
      </c>
      <c r="AJ1214" s="94">
        <f>IF('Net zero activities &amp; levers'!$C$14="Off",Constants!$H76*'Activity data'!BC18*Constants!$H94*FracLEACHMM*MMLeachEF*NtoN2O*kgtoGg,IF('Net zero activities &amp; levers'!$C$14="On",Constants!$H76*'Net zero Activity data'!BC18*Constants!$H94*FracLEACHMM*MMLeachEF*NtoN2O*kgtoGg,"ERROR"))</f>
        <v>3.8198842157547912E-3</v>
      </c>
      <c r="AK1214" s="94">
        <f>IF('Net zero activities &amp; levers'!$C$14="Off",Constants!$H76*'Activity data'!BD18*Constants!$H94*FracLEACHMM*MMLeachEF*NtoN2O*kgtoGg,IF('Net zero activities &amp; levers'!$C$14="On",Constants!$H76*'Net zero Activity data'!BD18*Constants!$H94*FracLEACHMM*MMLeachEF*NtoN2O*kgtoGg,"ERROR"))</f>
        <v>3.8855390420914327E-3</v>
      </c>
      <c r="AL1214" s="94">
        <f>IF('Net zero activities &amp; levers'!$C$14="Off",Constants!$H76*'Activity data'!BE18*Constants!$H94*FracLEACHMM*MMLeachEF*NtoN2O*kgtoGg,IF('Net zero activities &amp; levers'!$C$14="On",Constants!$H76*'Net zero Activity data'!BE18*Constants!$H94*FracLEACHMM*MMLeachEF*NtoN2O*kgtoGg,"ERROR"))</f>
        <v>3.950857419651406E-3</v>
      </c>
      <c r="AM1214" s="94">
        <f>IF('Net zero activities &amp; levers'!$C$14="Off",Constants!$H76*'Activity data'!BF18*Constants!$H94*FracLEACHMM*MMLeachEF*NtoN2O*kgtoGg,IF('Net zero activities &amp; levers'!$C$14="On",Constants!$H76*'Net zero Activity data'!BF18*Constants!$H94*FracLEACHMM*MMLeachEF*NtoN2O*kgtoGg,"ERROR"))</f>
        <v>4.0139658636565885E-3</v>
      </c>
      <c r="AN1214" s="94">
        <f>IF('Net zero activities &amp; levers'!$C$14="Off",Constants!$H76*'Activity data'!BG18*Constants!$H94*FracLEACHMM*MMLeachEF*NtoN2O*kgtoGg,IF('Net zero activities &amp; levers'!$C$14="On",Constants!$H76*'Net zero Activity data'!BG18*Constants!$H94*FracLEACHMM*MMLeachEF*NtoN2O*kgtoGg,"ERROR"))</f>
        <v>4.0872720737942696E-3</v>
      </c>
      <c r="AO1214" s="94">
        <f>IF('Net zero activities &amp; levers'!$C$14="Off",Constants!$H76*'Activity data'!BH18*Constants!$H94*FracLEACHMM*MMLeachEF*NtoN2O*kgtoGg,IF('Net zero activities &amp; levers'!$C$14="On",Constants!$H76*'Net zero Activity data'!BH18*Constants!$H94*FracLEACHMM*MMLeachEF*NtoN2O*kgtoGg,"ERROR"))</f>
        <v>4.149150873602246E-3</v>
      </c>
      <c r="AP1214" s="94">
        <f>IF('Net zero activities &amp; levers'!$C$14="Off",Constants!$H76*'Activity data'!BI18*Constants!$H94*FracLEACHMM*MMLeachEF*NtoN2O*kgtoGg,IF('Net zero activities &amp; levers'!$C$14="On",Constants!$H76*'Net zero Activity data'!BI18*Constants!$H94*FracLEACHMM*MMLeachEF*NtoN2O*kgtoGg,"ERROR"))</f>
        <v>4.2098019799185482E-3</v>
      </c>
      <c r="AQ1214" s="94">
        <f>IF('Net zero activities &amp; levers'!$C$14="Off",Constants!$H76*'Activity data'!BJ18*Constants!$H94*FracLEACHMM*MMLeachEF*NtoN2O*kgtoGg,IF('Net zero activities &amp; levers'!$C$14="On",Constants!$H76*'Net zero Activity data'!BJ18*Constants!$H94*FracLEACHMM*MMLeachEF*NtoN2O*kgtoGg,"ERROR"))</f>
        <v>4.2715888143804292E-3</v>
      </c>
      <c r="AR1214" s="94">
        <f>IF('Net zero activities &amp; levers'!$C$14="Off",Constants!$H76*'Activity data'!BK18*Constants!$H94*FracLEACHMM*MMLeachEF*NtoN2O*kgtoGg,IF('Net zero activities &amp; levers'!$C$14="On",Constants!$H76*'Net zero Activity data'!BK18*Constants!$H94*FracLEACHMM*MMLeachEF*NtoN2O*kgtoGg,"ERROR"))</f>
        <v>4.3350676110161437E-3</v>
      </c>
      <c r="AS1214" s="94">
        <f>IF('Net zero activities &amp; levers'!$C$14="Off",Constants!$H76*'Activity data'!BL18*Constants!$H94*FracLEACHMM*MMLeachEF*NtoN2O*kgtoGg,IF('Net zero activities &amp; levers'!$C$14="On",Constants!$H76*'Net zero Activity data'!BL18*Constants!$H94*FracLEACHMM*MMLeachEF*NtoN2O*kgtoGg,"ERROR"))</f>
        <v>4.3986117434412714E-3</v>
      </c>
      <c r="AT1214" s="94">
        <f>IF('Net zero activities &amp; levers'!$C$14="Off",Constants!$H76*'Activity data'!BM18*Constants!$H94*FracLEACHMM*MMLeachEF*NtoN2O*kgtoGg,IF('Net zero activities &amp; levers'!$C$14="On",Constants!$H76*'Net zero Activity data'!BM18*Constants!$H94*FracLEACHMM*MMLeachEF*NtoN2O*kgtoGg,"ERROR"))</f>
        <v>4.3464636923736064E-3</v>
      </c>
      <c r="AU1214" s="94">
        <f>IF('Net zero activities &amp; levers'!$C$14="Off",Constants!$H76*'Activity data'!BN18*Constants!$H94*FracLEACHMM*MMLeachEF*NtoN2O*kgtoGg,IF('Net zero activities &amp; levers'!$C$14="On",Constants!$H76*'Net zero Activity data'!BN18*Constants!$H94*FracLEACHMM*MMLeachEF*NtoN2O*kgtoGg,"ERROR"))</f>
        <v>4.272124351877714E-3</v>
      </c>
      <c r="AV1214" s="94">
        <f>IF('Net zero activities &amp; levers'!$C$14="Off",Constants!$H76*'Activity data'!BO18*Constants!$H94*FracLEACHMM*MMLeachEF*NtoN2O*kgtoGg,IF('Net zero activities &amp; levers'!$C$14="On",Constants!$H76*'Net zero Activity data'!BO18*Constants!$H94*FracLEACHMM*MMLeachEF*NtoN2O*kgtoGg,"ERROR"))</f>
        <v>4.1975233194238258E-3</v>
      </c>
      <c r="AW1214" s="94">
        <f>IF('Net zero activities &amp; levers'!$C$14="Off",Constants!$H76*'Activity data'!BP18*Constants!$H94*FracLEACHMM*MMLeachEF*NtoN2O*kgtoGg,IF('Net zero activities &amp; levers'!$C$14="On",Constants!$H76*'Net zero Activity data'!BP18*Constants!$H94*FracLEACHMM*MMLeachEF*NtoN2O*kgtoGg,"ERROR"))</f>
        <v>4.1143071918249676E-3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1.6726645268412749E-2</v>
      </c>
      <c r="L1215" s="94">
        <f>IF('Net zero activities &amp; levers'!$C$14="Off",Constants!$H77*'Activity data'!AE19*Constants!$H95*FracLEACHMM*MMLeachEF*NtoN2O*kgtoGg,IF('Net zero activities &amp; levers'!$C$14="On",Constants!$H77*'Net zero Activity data'!AE19*Constants!$H95*FracLEACHMM*MMLeachEF*NtoN2O*kgtoGg,"ERROR"))</f>
        <v>1.7066731126843742E-2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1.8014444056791572E-2</v>
      </c>
      <c r="P1215" s="94">
        <f>IF('Net zero activities &amp; levers'!$C$14="Off",Constants!$H77*'Activity data'!AI19*Constants!$H95*FracLEACHMM*MMLeachEF*NtoN2O*kgtoGg,IF('Net zero activities &amp; levers'!$C$14="On",Constants!$H77*'Net zero Activity data'!AI19*Constants!$H95*FracLEACHMM*MMLeachEF*NtoN2O*kgtoGg,"ERROR"))</f>
        <v>1.8197780265539368E-2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1.7845993431000365E-2</v>
      </c>
      <c r="T1215" s="94">
        <f>IF('Net zero activities &amp; levers'!$C$14="Off",Constants!$H77*'Activity data'!AM19*Constants!$H95*FracLEACHMM*MMLeachEF*NtoN2O*kgtoGg,IF('Net zero activities &amp; levers'!$C$14="On",Constants!$H77*'Net zero Activity data'!AM19*Constants!$H95*FracLEACHMM*MMLeachEF*NtoN2O*kgtoGg,"ERROR"))</f>
        <v>1.8290178782359352E-2</v>
      </c>
      <c r="U1215" s="94">
        <f>IF('Net zero activities &amp; levers'!$C$14="Off",Constants!$H77*'Activity data'!AN19*Constants!$H95*FracLEACHMM*MMLeachEF*NtoN2O*kgtoGg,IF('Net zero activities &amp; levers'!$C$14="On",Constants!$H77*'Net zero Activity data'!AN19*Constants!$H95*FracLEACHMM*MMLeachEF*NtoN2O*kgtoGg,"ERROR"))</f>
        <v>1.8604006628477995E-2</v>
      </c>
      <c r="V1215" s="94">
        <f>IF('Net zero activities &amp; levers'!$C$14="Off",Constants!$H77*'Activity data'!AO19*Constants!$H95*FracLEACHMM*MMLeachEF*NtoN2O*kgtoGg,IF('Net zero activities &amp; levers'!$C$14="On",Constants!$H77*'Net zero Activity data'!AO19*Constants!$H95*FracLEACHMM*MMLeachEF*NtoN2O*kgtoGg,"ERROR"))</f>
        <v>1.8885960915513943E-2</v>
      </c>
      <c r="W1215" s="94">
        <f>IF('Net zero activities &amp; levers'!$C$14="Off",Constants!$H77*'Activity data'!AP19*Constants!$H95*FracLEACHMM*MMLeachEF*NtoN2O*kgtoGg,IF('Net zero activities &amp; levers'!$C$14="On",Constants!$H77*'Net zero Activity data'!AP19*Constants!$H95*FracLEACHMM*MMLeachEF*NtoN2O*kgtoGg,"ERROR"))</f>
        <v>1.9195221496124446E-2</v>
      </c>
      <c r="X1215" s="94">
        <f>IF('Net zero activities &amp; levers'!$C$14="Off",Constants!$H77*'Activity data'!AQ19*Constants!$H95*FracLEACHMM*MMLeachEF*NtoN2O*kgtoGg,IF('Net zero activities &amp; levers'!$C$14="On",Constants!$H77*'Net zero Activity data'!AQ19*Constants!$H95*FracLEACHMM*MMLeachEF*NtoN2O*kgtoGg,"ERROR"))</f>
        <v>1.9543372703744517E-2</v>
      </c>
      <c r="Y1215" s="94">
        <f>IF('Net zero activities &amp; levers'!$C$14="Off",Constants!$H77*'Activity data'!AR19*Constants!$H95*FracLEACHMM*MMLeachEF*NtoN2O*kgtoGg,IF('Net zero activities &amp; levers'!$C$14="On",Constants!$H77*'Net zero Activity data'!AR19*Constants!$H95*FracLEACHMM*MMLeachEF*NtoN2O*kgtoGg,"ERROR"))</f>
        <v>1.9898482048221148E-2</v>
      </c>
      <c r="Z1215" s="94">
        <f>IF('Net zero activities &amp; levers'!$C$14="Off",Constants!$H77*'Activity data'!AS19*Constants!$H95*FracLEACHMM*MMLeachEF*NtoN2O*kgtoGg,IF('Net zero activities &amp; levers'!$C$14="On",Constants!$H77*'Net zero Activity data'!AS19*Constants!$H95*FracLEACHMM*MMLeachEF*NtoN2O*kgtoGg,"ERROR"))</f>
        <v>2.0287327925180291E-2</v>
      </c>
      <c r="AA1215" s="94">
        <f>IF('Net zero activities &amp; levers'!$C$14="Off",Constants!$H77*'Activity data'!AT19*Constants!$H95*FracLEACHMM*MMLeachEF*NtoN2O*kgtoGg,IF('Net zero activities &amp; levers'!$C$14="On",Constants!$H77*'Net zero Activity data'!AT19*Constants!$H95*FracLEACHMM*MMLeachEF*NtoN2O*kgtoGg,"ERROR"))</f>
        <v>2.0699779230193723E-2</v>
      </c>
      <c r="AB1215" s="94">
        <f>IF('Net zero activities &amp; levers'!$C$14="Off",Constants!$H77*'Activity data'!AU19*Constants!$H95*FracLEACHMM*MMLeachEF*NtoN2O*kgtoGg,IF('Net zero activities &amp; levers'!$C$14="On",Constants!$H77*'Net zero Activity data'!AU19*Constants!$H95*FracLEACHMM*MMLeachEF*NtoN2O*kgtoGg,"ERROR"))</f>
        <v>2.1130197399073566E-2</v>
      </c>
      <c r="AC1215" s="94">
        <f>IF('Net zero activities &amp; levers'!$C$14="Off",Constants!$H77*'Activity data'!AV19*Constants!$H95*FracLEACHMM*MMLeachEF*NtoN2O*kgtoGg,IF('Net zero activities &amp; levers'!$C$14="On",Constants!$H77*'Net zero Activity data'!AV19*Constants!$H95*FracLEACHMM*MMLeachEF*NtoN2O*kgtoGg,"ERROR"))</f>
        <v>2.156088170400108E-2</v>
      </c>
      <c r="AD1215" s="94">
        <f>IF('Net zero activities &amp; levers'!$C$14="Off",Constants!$H77*'Activity data'!AW19*Constants!$H95*FracLEACHMM*MMLeachEF*NtoN2O*kgtoGg,IF('Net zero activities &amp; levers'!$C$14="On",Constants!$H77*'Net zero Activity data'!AW19*Constants!$H95*FracLEACHMM*MMLeachEF*NtoN2O*kgtoGg,"ERROR"))</f>
        <v>2.205263690339446E-2</v>
      </c>
      <c r="AE1215" s="94">
        <f>IF('Net zero activities &amp; levers'!$C$14="Off",Constants!$H77*'Activity data'!AX19*Constants!$H95*FracLEACHMM*MMLeachEF*NtoN2O*kgtoGg,IF('Net zero activities &amp; levers'!$C$14="On",Constants!$H77*'Net zero Activity data'!AX19*Constants!$H95*FracLEACHMM*MMLeachEF*NtoN2O*kgtoGg,"ERROR"))</f>
        <v>2.257145142762864E-2</v>
      </c>
      <c r="AF1215" s="94">
        <f>IF('Net zero activities &amp; levers'!$C$14="Off",Constants!$H77*'Activity data'!AY19*Constants!$H95*FracLEACHMM*MMLeachEF*NtoN2O*kgtoGg,IF('Net zero activities &amp; levers'!$C$14="On",Constants!$H77*'Net zero Activity data'!AY19*Constants!$H95*FracLEACHMM*MMLeachEF*NtoN2O*kgtoGg,"ERROR"))</f>
        <v>2.3117850213097563E-2</v>
      </c>
      <c r="AG1215" s="94">
        <f>IF('Net zero activities &amp; levers'!$C$14="Off",Constants!$H77*'Activity data'!AZ19*Constants!$H95*FracLEACHMM*MMLeachEF*NtoN2O*kgtoGg,IF('Net zero activities &amp; levers'!$C$14="On",Constants!$H77*'Net zero Activity data'!AZ19*Constants!$H95*FracLEACHMM*MMLeachEF*NtoN2O*kgtoGg,"ERROR"))</f>
        <v>2.3736368343564129E-2</v>
      </c>
      <c r="AH1215" s="94">
        <f>IF('Net zero activities &amp; levers'!$C$14="Off",Constants!$H77*'Activity data'!BA19*Constants!$H95*FracLEACHMM*MMLeachEF*NtoN2O*kgtoGg,IF('Net zero activities &amp; levers'!$C$14="On",Constants!$H77*'Net zero Activity data'!BA19*Constants!$H95*FracLEACHMM*MMLeachEF*NtoN2O*kgtoGg,"ERROR"))</f>
        <v>2.4328143644126953E-2</v>
      </c>
      <c r="AI1215" s="94">
        <f>IF('Net zero activities &amp; levers'!$C$14="Off",Constants!$H77*'Activity data'!BB19*Constants!$H95*FracLEACHMM*MMLeachEF*NtoN2O*kgtoGg,IF('Net zero activities &amp; levers'!$C$14="On",Constants!$H77*'Net zero Activity data'!BB19*Constants!$H95*FracLEACHMM*MMLeachEF*NtoN2O*kgtoGg,"ERROR"))</f>
        <v>2.4950098354995447E-2</v>
      </c>
      <c r="AJ1215" s="94">
        <f>IF('Net zero activities &amp; levers'!$C$14="Off",Constants!$H77*'Activity data'!BC19*Constants!$H95*FracLEACHMM*MMLeachEF*NtoN2O*kgtoGg,IF('Net zero activities &amp; levers'!$C$14="On",Constants!$H77*'Net zero Activity data'!BC19*Constants!$H95*FracLEACHMM*MMLeachEF*NtoN2O*kgtoGg,"ERROR"))</f>
        <v>2.5626478140536261E-2</v>
      </c>
      <c r="AK1215" s="94">
        <f>IF('Net zero activities &amp; levers'!$C$14="Off",Constants!$H77*'Activity data'!BD19*Constants!$H95*FracLEACHMM*MMLeachEF*NtoN2O*kgtoGg,IF('Net zero activities &amp; levers'!$C$14="On",Constants!$H77*'Net zero Activity data'!BD19*Constants!$H95*FracLEACHMM*MMLeachEF*NtoN2O*kgtoGg,"ERROR"))</f>
        <v>2.6270775721860345E-2</v>
      </c>
      <c r="AL1215" s="94">
        <f>IF('Net zero activities &amp; levers'!$C$14="Off",Constants!$H77*'Activity data'!BE19*Constants!$H95*FracLEACHMM*MMLeachEF*NtoN2O*kgtoGg,IF('Net zero activities &amp; levers'!$C$14="On",Constants!$H77*'Net zero Activity data'!BE19*Constants!$H95*FracLEACHMM*MMLeachEF*NtoN2O*kgtoGg,"ERROR"))</f>
        <v>2.6928478044535919E-2</v>
      </c>
      <c r="AM1215" s="94">
        <f>IF('Net zero activities &amp; levers'!$C$14="Off",Constants!$H77*'Activity data'!BF19*Constants!$H95*FracLEACHMM*MMLeachEF*NtoN2O*kgtoGg,IF('Net zero activities &amp; levers'!$C$14="On",Constants!$H77*'Net zero Activity data'!BF19*Constants!$H95*FracLEACHMM*MMLeachEF*NtoN2O*kgtoGg,"ERROR"))</f>
        <v>2.7591927758153049E-2</v>
      </c>
      <c r="AN1215" s="94">
        <f>IF('Net zero activities &amp; levers'!$C$14="Off",Constants!$H77*'Activity data'!BG19*Constants!$H95*FracLEACHMM*MMLeachEF*NtoN2O*kgtoGg,IF('Net zero activities &amp; levers'!$C$14="On",Constants!$H77*'Net zero Activity data'!BG19*Constants!$H95*FracLEACHMM*MMLeachEF*NtoN2O*kgtoGg,"ERROR"))</f>
        <v>2.8302133162204045E-2</v>
      </c>
      <c r="AO1215" s="94">
        <f>IF('Net zero activities &amp; levers'!$C$14="Off",Constants!$H77*'Activity data'!BH19*Constants!$H95*FracLEACHMM*MMLeachEF*NtoN2O*kgtoGg,IF('Net zero activities &amp; levers'!$C$14="On",Constants!$H77*'Net zero Activity data'!BH19*Constants!$H95*FracLEACHMM*MMLeachEF*NtoN2O*kgtoGg,"ERROR"))</f>
        <v>2.8978996526657606E-2</v>
      </c>
      <c r="AP1215" s="94">
        <f>IF('Net zero activities &amp; levers'!$C$14="Off",Constants!$H77*'Activity data'!BI19*Constants!$H95*FracLEACHMM*MMLeachEF*NtoN2O*kgtoGg,IF('Net zero activities &amp; levers'!$C$14="On",Constants!$H77*'Net zero Activity data'!BI19*Constants!$H95*FracLEACHMM*MMLeachEF*NtoN2O*kgtoGg,"ERROR"))</f>
        <v>2.9666000364759599E-2</v>
      </c>
      <c r="AQ1215" s="94">
        <f>IF('Net zero activities &amp; levers'!$C$14="Off",Constants!$H77*'Activity data'!BJ19*Constants!$H95*FracLEACHMM*MMLeachEF*NtoN2O*kgtoGg,IF('Net zero activities &amp; levers'!$C$14="On",Constants!$H77*'Net zero Activity data'!BJ19*Constants!$H95*FracLEACHMM*MMLeachEF*NtoN2O*kgtoGg,"ERROR"))</f>
        <v>3.0374094636708027E-2</v>
      </c>
      <c r="AR1215" s="94">
        <f>IF('Net zero activities &amp; levers'!$C$14="Off",Constants!$H77*'Activity data'!BK19*Constants!$H95*FracLEACHMM*MMLeachEF*NtoN2O*kgtoGg,IF('Net zero activities &amp; levers'!$C$14="On",Constants!$H77*'Net zero Activity data'!BK19*Constants!$H95*FracLEACHMM*MMLeachEF*NtoN2O*kgtoGg,"ERROR"))</f>
        <v>3.1106612327043159E-2</v>
      </c>
      <c r="AS1215" s="94">
        <f>IF('Net zero activities &amp; levers'!$C$14="Off",Constants!$H77*'Activity data'!BL19*Constants!$H95*FracLEACHMM*MMLeachEF*NtoN2O*kgtoGg,IF('Net zero activities &amp; levers'!$C$14="On",Constants!$H77*'Net zero Activity data'!BL19*Constants!$H95*FracLEACHMM*MMLeachEF*NtoN2O*kgtoGg,"ERROR"))</f>
        <v>3.1843779401927626E-2</v>
      </c>
      <c r="AT1215" s="94">
        <f>IF('Net zero activities &amp; levers'!$C$14="Off",Constants!$H77*'Activity data'!BM19*Constants!$H95*FracLEACHMM*MMLeachEF*NtoN2O*kgtoGg,IF('Net zero activities &amp; levers'!$C$14="On",Constants!$H77*'Net zero Activity data'!BM19*Constants!$H95*FracLEACHMM*MMLeachEF*NtoN2O*kgtoGg,"ERROR"))</f>
        <v>3.2038734235922399E-2</v>
      </c>
      <c r="AU1215" s="94">
        <f>IF('Net zero activities &amp; levers'!$C$14="Off",Constants!$H77*'Activity data'!BN19*Constants!$H95*FracLEACHMM*MMLeachEF*NtoN2O*kgtoGg,IF('Net zero activities &amp; levers'!$C$14="On",Constants!$H77*'Net zero Activity data'!BN19*Constants!$H95*FracLEACHMM*MMLeachEF*NtoN2O*kgtoGg,"ERROR"))</f>
        <v>3.2121782698094313E-2</v>
      </c>
      <c r="AV1215" s="94">
        <f>IF('Net zero activities &amp; levers'!$C$14="Off",Constants!$H77*'Activity data'!BO19*Constants!$H95*FracLEACHMM*MMLeachEF*NtoN2O*kgtoGg,IF('Net zero activities &amp; levers'!$C$14="On",Constants!$H77*'Net zero Activity data'!BO19*Constants!$H95*FracLEACHMM*MMLeachEF*NtoN2O*kgtoGg,"ERROR"))</f>
        <v>3.2196953702536175E-2</v>
      </c>
      <c r="AW1215" s="94">
        <f>IF('Net zero activities &amp; levers'!$C$14="Off",Constants!$H77*'Activity data'!BP19*Constants!$H95*FracLEACHMM*MMLeachEF*NtoN2O*kgtoGg,IF('Net zero activities &amp; levers'!$C$14="On",Constants!$H77*'Net zero Activity data'!BP19*Constants!$H95*FracLEACHMM*MMLeachEF*NtoN2O*kgtoGg,"ERROR"))</f>
        <v>3.2221365142401308E-2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7.7585797913229351E-2</v>
      </c>
      <c r="L1216" s="94">
        <f>IF('Net zero activities &amp; levers'!$C$14="Off",Constants!$H78*'Activity data'!AE20*Constants!$H96*FracLEACHMM*MMLeachEF*NtoN2O*kgtoGg,IF('Net zero activities &amp; levers'!$C$14="On",Constants!$H78*'Net zero Activity data'!AE20*Constants!$H96*FracLEACHMM*MMLeachEF*NtoN2O*kgtoGg,"ERROR"))</f>
        <v>7.8607464197542484E-2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8.0719757945382359E-2</v>
      </c>
      <c r="O1216" s="94">
        <f>IF('Net zero activities &amp; levers'!$C$14="Off",Constants!$H78*'Activity data'!AH20*Constants!$H96*FracLEACHMM*MMLeachEF*NtoN2O*kgtoGg,IF('Net zero activities &amp; levers'!$C$14="On",Constants!$H78*'Net zero Activity data'!AH20*Constants!$H96*FracLEACHMM*MMLeachEF*NtoN2O*kgtoGg,"ERROR"))</f>
        <v>8.0430818839717769E-2</v>
      </c>
      <c r="P1216" s="94">
        <f>IF('Net zero activities &amp; levers'!$C$14="Off",Constants!$H78*'Activity data'!AI20*Constants!$H96*FracLEACHMM*MMLeachEF*NtoN2O*kgtoGg,IF('Net zero activities &amp; levers'!$C$14="On",Constants!$H78*'Net zero Activity data'!AI20*Constants!$H96*FracLEACHMM*MMLeachEF*NtoN2O*kgtoGg,"ERROR"))</f>
        <v>7.9384810131347294E-2</v>
      </c>
      <c r="Q1216" s="94">
        <f>IF('Net zero activities &amp; levers'!$C$14="Off",Constants!$H78*'Activity data'!AJ20*Constants!$H96*FracLEACHMM*MMLeachEF*NtoN2O*kgtoGg,IF('Net zero activities &amp; levers'!$C$14="On",Constants!$H78*'Net zero Activity data'!AJ20*Constants!$H96*FracLEACHMM*MMLeachEF*NtoN2O*kgtoGg,"ERROR"))</f>
        <v>7.8944464359385638E-2</v>
      </c>
      <c r="R1216" s="94">
        <f>IF('Net zero activities &amp; levers'!$C$14="Off",Constants!$H78*'Activity data'!AK20*Constants!$H96*FracLEACHMM*MMLeachEF*NtoN2O*kgtoGg,IF('Net zero activities &amp; levers'!$C$14="On",Constants!$H78*'Net zero Activity data'!AK20*Constants!$H96*FracLEACHMM*MMLeachEF*NtoN2O*kgtoGg,"ERROR"))</f>
        <v>7.8604018955287361E-2</v>
      </c>
      <c r="S1216" s="94">
        <f>IF('Net zero activities &amp; levers'!$C$14="Off",Constants!$H78*'Activity data'!AL20*Constants!$H96*FracLEACHMM*MMLeachEF*NtoN2O*kgtoGg,IF('Net zero activities &amp; levers'!$C$14="On",Constants!$H78*'Net zero Activity data'!AL20*Constants!$H96*FracLEACHMM*MMLeachEF*NtoN2O*kgtoGg,"ERROR"))</f>
        <v>6.6259101712708143E-2</v>
      </c>
      <c r="T1216" s="94">
        <f>IF('Net zero activities &amp; levers'!$C$14="Off",Constants!$H78*'Activity data'!AM20*Constants!$H96*FracLEACHMM*MMLeachEF*NtoN2O*kgtoGg,IF('Net zero activities &amp; levers'!$C$14="On",Constants!$H78*'Net zero Activity data'!AM20*Constants!$H96*FracLEACHMM*MMLeachEF*NtoN2O*kgtoGg,"ERROR"))</f>
        <v>6.8883299906211906E-2</v>
      </c>
      <c r="U1216" s="94">
        <f>IF('Net zero activities &amp; levers'!$C$14="Off",Constants!$H78*'Activity data'!AN20*Constants!$H96*FracLEACHMM*MMLeachEF*NtoN2O*kgtoGg,IF('Net zero activities &amp; levers'!$C$14="On",Constants!$H78*'Net zero Activity data'!AN20*Constants!$H96*FracLEACHMM*MMLeachEF*NtoN2O*kgtoGg,"ERROR"))</f>
        <v>7.0028116503840471E-2</v>
      </c>
      <c r="V1216" s="94">
        <f>IF('Net zero activities &amp; levers'!$C$14="Off",Constants!$H78*'Activity data'!AO20*Constants!$H96*FracLEACHMM*MMLeachEF*NtoN2O*kgtoGg,IF('Net zero activities &amp; levers'!$C$14="On",Constants!$H78*'Net zero Activity data'!AO20*Constants!$H96*FracLEACHMM*MMLeachEF*NtoN2O*kgtoGg,"ERROR"))</f>
        <v>7.0801620718195415E-2</v>
      </c>
      <c r="W1216" s="94">
        <f>IF('Net zero activities &amp; levers'!$C$14="Off",Constants!$H78*'Activity data'!AP20*Constants!$H96*FracLEACHMM*MMLeachEF*NtoN2O*kgtoGg,IF('Net zero activities &amp; levers'!$C$14="On",Constants!$H78*'Net zero Activity data'!AP20*Constants!$H96*FracLEACHMM*MMLeachEF*NtoN2O*kgtoGg,"ERROR"))</f>
        <v>7.184918663209211E-2</v>
      </c>
      <c r="X1216" s="94">
        <f>IF('Net zero activities &amp; levers'!$C$14="Off",Constants!$H78*'Activity data'!AQ20*Constants!$H96*FracLEACHMM*MMLeachEF*NtoN2O*kgtoGg,IF('Net zero activities &amp; levers'!$C$14="On",Constants!$H78*'Net zero Activity data'!AQ20*Constants!$H96*FracLEACHMM*MMLeachEF*NtoN2O*kgtoGg,"ERROR"))</f>
        <v>7.3286712745822241E-2</v>
      </c>
      <c r="Y1216" s="94">
        <f>IF('Net zero activities &amp; levers'!$C$14="Off",Constants!$H78*'Activity data'!AR20*Constants!$H96*FracLEACHMM*MMLeachEF*NtoN2O*kgtoGg,IF('Net zero activities &amp; levers'!$C$14="On",Constants!$H78*'Net zero Activity data'!AR20*Constants!$H96*FracLEACHMM*MMLeachEF*NtoN2O*kgtoGg,"ERROR"))</f>
        <v>7.5008223864134499E-2</v>
      </c>
      <c r="Z1216" s="94">
        <f>IF('Net zero activities &amp; levers'!$C$14="Off",Constants!$H78*'Activity data'!AS20*Constants!$H96*FracLEACHMM*MMLeachEF*NtoN2O*kgtoGg,IF('Net zero activities &amp; levers'!$C$14="On",Constants!$H78*'Net zero Activity data'!AS20*Constants!$H96*FracLEACHMM*MMLeachEF*NtoN2O*kgtoGg,"ERROR"))</f>
        <v>7.7052862322542437E-2</v>
      </c>
      <c r="AA1216" s="94">
        <f>IF('Net zero activities &amp; levers'!$C$14="Off",Constants!$H78*'Activity data'!AT20*Constants!$H96*FracLEACHMM*MMLeachEF*NtoN2O*kgtoGg,IF('Net zero activities &amp; levers'!$C$14="On",Constants!$H78*'Net zero Activity data'!AT20*Constants!$H96*FracLEACHMM*MMLeachEF*NtoN2O*kgtoGg,"ERROR"))</f>
        <v>7.930760435715456E-2</v>
      </c>
      <c r="AB1216" s="94">
        <f>IF('Net zero activities &amp; levers'!$C$14="Off",Constants!$H78*'Activity data'!AU20*Constants!$H96*FracLEACHMM*MMLeachEF*NtoN2O*kgtoGg,IF('Net zero activities &amp; levers'!$C$14="On",Constants!$H78*'Net zero Activity data'!AU20*Constants!$H96*FracLEACHMM*MMLeachEF*NtoN2O*kgtoGg,"ERROR"))</f>
        <v>8.170950892950328E-2</v>
      </c>
      <c r="AC1216" s="94">
        <f>IF('Net zero activities &amp; levers'!$C$14="Off",Constants!$H78*'Activity data'!AV20*Constants!$H96*FracLEACHMM*MMLeachEF*NtoN2O*kgtoGg,IF('Net zero activities &amp; levers'!$C$14="On",Constants!$H78*'Net zero Activity data'!AV20*Constants!$H96*FracLEACHMM*MMLeachEF*NtoN2O*kgtoGg,"ERROR"))</f>
        <v>8.4074028695274361E-2</v>
      </c>
      <c r="AD1216" s="94">
        <f>IF('Net zero activities &amp; levers'!$C$14="Off",Constants!$H78*'Activity data'!AW20*Constants!$H96*FracLEACHMM*MMLeachEF*NtoN2O*kgtoGg,IF('Net zero activities &amp; levers'!$C$14="On",Constants!$H78*'Net zero Activity data'!AW20*Constants!$H96*FracLEACHMM*MMLeachEF*NtoN2O*kgtoGg,"ERROR"))</f>
        <v>8.7213018718342278E-2</v>
      </c>
      <c r="AE1216" s="94">
        <f>IF('Net zero activities &amp; levers'!$C$14="Off",Constants!$H78*'Activity data'!AX20*Constants!$H96*FracLEACHMM*MMLeachEF*NtoN2O*kgtoGg,IF('Net zero activities &amp; levers'!$C$14="On",Constants!$H78*'Net zero Activity data'!AX20*Constants!$H96*FracLEACHMM*MMLeachEF*NtoN2O*kgtoGg,"ERROR"))</f>
        <v>9.0579194729692017E-2</v>
      </c>
      <c r="AF1216" s="94">
        <f>IF('Net zero activities &amp; levers'!$C$14="Off",Constants!$H78*'Activity data'!AY20*Constants!$H96*FracLEACHMM*MMLeachEF*NtoN2O*kgtoGg,IF('Net zero activities &amp; levers'!$C$14="On",Constants!$H78*'Net zero Activity data'!AY20*Constants!$H96*FracLEACHMM*MMLeachEF*NtoN2O*kgtoGg,"ERROR"))</f>
        <v>9.4173498616095905E-2</v>
      </c>
      <c r="AG1216" s="94">
        <f>IF('Net zero activities &amp; levers'!$C$14="Off",Constants!$H78*'Activity data'!AZ20*Constants!$H96*FracLEACHMM*MMLeachEF*NtoN2O*kgtoGg,IF('Net zero activities &amp; levers'!$C$14="On",Constants!$H78*'Net zero Activity data'!AZ20*Constants!$H96*FracLEACHMM*MMLeachEF*NtoN2O*kgtoGg,"ERROR"))</f>
        <v>9.8435430249938838E-2</v>
      </c>
      <c r="AH1216" s="94">
        <f>IF('Net zero activities &amp; levers'!$C$14="Off",Constants!$H78*'Activity data'!BA20*Constants!$H96*FracLEACHMM*MMLeachEF*NtoN2O*kgtoGg,IF('Net zero activities &amp; levers'!$C$14="On",Constants!$H78*'Net zero Activity data'!BA20*Constants!$H96*FracLEACHMM*MMLeachEF*NtoN2O*kgtoGg,"ERROR"))</f>
        <v>0.10237369040380326</v>
      </c>
      <c r="AI1216" s="94">
        <f>IF('Net zero activities &amp; levers'!$C$14="Off",Constants!$H78*'Activity data'!BB20*Constants!$H96*FracLEACHMM*MMLeachEF*NtoN2O*kgtoGg,IF('Net zero activities &amp; levers'!$C$14="On",Constants!$H78*'Net zero Activity data'!BB20*Constants!$H96*FracLEACHMM*MMLeachEF*NtoN2O*kgtoGg,"ERROR"))</f>
        <v>0.10673409977895588</v>
      </c>
      <c r="AJ1216" s="94">
        <f>IF('Net zero activities &amp; levers'!$C$14="Off",Constants!$H78*'Activity data'!BC20*Constants!$H96*FracLEACHMM*MMLeachEF*NtoN2O*kgtoGg,IF('Net zero activities &amp; levers'!$C$14="On",Constants!$H78*'Net zero Activity data'!BC20*Constants!$H96*FracLEACHMM*MMLeachEF*NtoN2O*kgtoGg,"ERROR"))</f>
        <v>0.11157065419328152</v>
      </c>
      <c r="AK1216" s="94">
        <f>IF('Net zero activities &amp; levers'!$C$14="Off",Constants!$H78*'Activity data'!BD20*Constants!$H96*FracLEACHMM*MMLeachEF*NtoN2O*kgtoGg,IF('Net zero activities &amp; levers'!$C$14="On",Constants!$H78*'Net zero Activity data'!BD20*Constants!$H96*FracLEACHMM*MMLeachEF*NtoN2O*kgtoGg,"ERROR"))</f>
        <v>0.11603521591266473</v>
      </c>
      <c r="AL1216" s="94">
        <f>IF('Net zero activities &amp; levers'!$C$14="Off",Constants!$H78*'Activity data'!BE20*Constants!$H96*FracLEACHMM*MMLeachEF*NtoN2O*kgtoGg,IF('Net zero activities &amp; levers'!$C$14="On",Constants!$H78*'Net zero Activity data'!BE20*Constants!$H96*FracLEACHMM*MMLeachEF*NtoN2O*kgtoGg,"ERROR"))</f>
        <v>0.12057416862501522</v>
      </c>
      <c r="AM1216" s="94">
        <f>IF('Net zero activities &amp; levers'!$C$14="Off",Constants!$H78*'Activity data'!BF20*Constants!$H96*FracLEACHMM*MMLeachEF*NtoN2O*kgtoGg,IF('Net zero activities &amp; levers'!$C$14="On",Constants!$H78*'Net zero Activity data'!BF20*Constants!$H96*FracLEACHMM*MMLeachEF*NtoN2O*kgtoGg,"ERROR"))</f>
        <v>0.12511327955312401</v>
      </c>
      <c r="AN1216" s="94">
        <f>IF('Net zero activities &amp; levers'!$C$14="Off",Constants!$H78*'Activity data'!BG20*Constants!$H96*FracLEACHMM*MMLeachEF*NtoN2O*kgtoGg,IF('Net zero activities &amp; levers'!$C$14="On",Constants!$H78*'Net zero Activity data'!BG20*Constants!$H96*FracLEACHMM*MMLeachEF*NtoN2O*kgtoGg,"ERROR"))</f>
        <v>0.13020880110613473</v>
      </c>
      <c r="AO1216" s="94">
        <f>IF('Net zero activities &amp; levers'!$C$14="Off",Constants!$H78*'Activity data'!BH20*Constants!$H96*FracLEACHMM*MMLeachEF*NtoN2O*kgtoGg,IF('Net zero activities &amp; levers'!$C$14="On",Constants!$H78*'Net zero Activity data'!BH20*Constants!$H96*FracLEACHMM*MMLeachEF*NtoN2O*kgtoGg,"ERROR"))</f>
        <v>0.13493081320717418</v>
      </c>
      <c r="AP1216" s="94">
        <f>IF('Net zero activities &amp; levers'!$C$14="Off",Constants!$H78*'Activity data'!BI20*Constants!$H96*FracLEACHMM*MMLeachEF*NtoN2O*kgtoGg,IF('Net zero activities &amp; levers'!$C$14="On",Constants!$H78*'Net zero Activity data'!BI20*Constants!$H96*FracLEACHMM*MMLeachEF*NtoN2O*kgtoGg,"ERROR"))</f>
        <v>0.13969598968791935</v>
      </c>
      <c r="AQ1216" s="94">
        <f>IF('Net zero activities &amp; levers'!$C$14="Off",Constants!$H78*'Activity data'!BJ20*Constants!$H96*FracLEACHMM*MMLeachEF*NtoN2O*kgtoGg,IF('Net zero activities &amp; levers'!$C$14="On",Constants!$H78*'Net zero Activity data'!BJ20*Constants!$H96*FracLEACHMM*MMLeachEF*NtoN2O*kgtoGg,"ERROR"))</f>
        <v>0.14460664392099515</v>
      </c>
      <c r="AR1216" s="94">
        <f>IF('Net zero activities &amp; levers'!$C$14="Off",Constants!$H78*'Activity data'!BK20*Constants!$H96*FracLEACHMM*MMLeachEF*NtoN2O*kgtoGg,IF('Net zero activities &amp; levers'!$C$14="On",Constants!$H78*'Net zero Activity data'!BK20*Constants!$H96*FracLEACHMM*MMLeachEF*NtoN2O*kgtoGg,"ERROR"))</f>
        <v>0.1496918428470268</v>
      </c>
      <c r="AS1216" s="94">
        <f>IF('Net zero activities &amp; levers'!$C$14="Off",Constants!$H78*'Activity data'!BL20*Constants!$H96*FracLEACHMM*MMLeachEF*NtoN2O*kgtoGg,IF('Net zero activities &amp; levers'!$C$14="On",Constants!$H78*'Net zero Activity data'!BL20*Constants!$H96*FracLEACHMM*MMLeachEF*NtoN2O*kgtoGg,"ERROR"))</f>
        <v>0.15493069239798449</v>
      </c>
      <c r="AT1216" s="94">
        <f>IF('Net zero activities &amp; levers'!$C$14="Off",Constants!$H78*'Activity data'!BM20*Constants!$H96*FracLEACHMM*MMLeachEF*NtoN2O*kgtoGg,IF('Net zero activities &amp; levers'!$C$14="On",Constants!$H78*'Net zero Activity data'!BM20*Constants!$H96*FracLEACHMM*MMLeachEF*NtoN2O*kgtoGg,"ERROR"))</f>
        <v>0.15512169139431425</v>
      </c>
      <c r="AU1216" s="94">
        <f>IF('Net zero activities &amp; levers'!$C$14="Off",Constants!$H78*'Activity data'!BN20*Constants!$H96*FracLEACHMM*MMLeachEF*NtoN2O*kgtoGg,IF('Net zero activities &amp; levers'!$C$14="On",Constants!$H78*'Net zero Activity data'!BN20*Constants!$H96*FracLEACHMM*MMLeachEF*NtoN2O*kgtoGg,"ERROR"))</f>
        <v>0.1542891540660751</v>
      </c>
      <c r="AV1216" s="94">
        <f>IF('Net zero activities &amp; levers'!$C$14="Off",Constants!$H78*'Activity data'!BO20*Constants!$H96*FracLEACHMM*MMLeachEF*NtoN2O*kgtoGg,IF('Net zero activities &amp; levers'!$C$14="On",Constants!$H78*'Net zero Activity data'!BO20*Constants!$H96*FracLEACHMM*MMLeachEF*NtoN2O*kgtoGg,"ERROR"))</f>
        <v>0.15339716595782951</v>
      </c>
      <c r="AW1216" s="94">
        <f>IF('Net zero activities &amp; levers'!$C$14="Off",Constants!$H78*'Activity data'!BP20*Constants!$H96*FracLEACHMM*MMLeachEF*NtoN2O*kgtoGg,IF('Net zero activities &amp; levers'!$C$14="On",Constants!$H78*'Net zero Activity data'!BP20*Constants!$H96*FracLEACHMM*MMLeachEF*NtoN2O*kgtoGg,"ERROR"))</f>
        <v>0.15205748870156399</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72.649957574793405</v>
      </c>
      <c r="M1220" s="27">
        <f t="shared" si="385"/>
        <v>73.223011790998029</v>
      </c>
      <c r="N1220" s="27">
        <f t="shared" si="385"/>
        <v>73.591260167761035</v>
      </c>
      <c r="O1220" s="27">
        <f t="shared" si="385"/>
        <v>73.83596289834658</v>
      </c>
      <c r="P1220" s="27">
        <f t="shared" si="385"/>
        <v>73.954711561483919</v>
      </c>
      <c r="Q1220" s="27">
        <f t="shared" si="385"/>
        <v>74.217071552078707</v>
      </c>
      <c r="R1220" s="27">
        <f t="shared" si="385"/>
        <v>74.518042528471327</v>
      </c>
      <c r="S1220" s="27">
        <f t="shared" si="385"/>
        <v>72.278058710529962</v>
      </c>
      <c r="T1220" s="27">
        <f t="shared" si="385"/>
        <v>73.03807438085822</v>
      </c>
      <c r="U1220" s="27">
        <f t="shared" si="385"/>
        <v>73.497473218529493</v>
      </c>
      <c r="V1220" s="27">
        <f t="shared" si="385"/>
        <v>73.890719483899275</v>
      </c>
      <c r="W1220" s="27">
        <f t="shared" si="385"/>
        <v>74.35576712485107</v>
      </c>
      <c r="X1220" s="27">
        <f t="shared" si="385"/>
        <v>74.917744782883318</v>
      </c>
      <c r="Y1220" s="27">
        <f t="shared" si="385"/>
        <v>75.480712739066789</v>
      </c>
      <c r="Z1220" s="27">
        <f t="shared" si="385"/>
        <v>76.125654659254948</v>
      </c>
      <c r="AA1220" s="27">
        <f t="shared" si="385"/>
        <v>76.828014535774486</v>
      </c>
      <c r="AB1220" s="27">
        <f t="shared" si="385"/>
        <v>77.573956139531504</v>
      </c>
      <c r="AC1220" s="27">
        <f t="shared" si="385"/>
        <v>78.322735662916926</v>
      </c>
      <c r="AD1220" s="27">
        <f t="shared" si="385"/>
        <v>79.194074749361434</v>
      </c>
      <c r="AE1220" s="27">
        <f t="shared" si="385"/>
        <v>80.126442167423448</v>
      </c>
      <c r="AF1220" s="27">
        <f t="shared" si="385"/>
        <v>81.120126702839158</v>
      </c>
      <c r="AG1220" s="27">
        <f t="shared" si="385"/>
        <v>82.27309418252193</v>
      </c>
      <c r="AH1220" s="27">
        <f t="shared" si="385"/>
        <v>83.364917403720654</v>
      </c>
      <c r="AI1220" s="27">
        <f t="shared" si="385"/>
        <v>84.505835771801443</v>
      </c>
      <c r="AJ1220" s="27">
        <f t="shared" si="385"/>
        <v>85.763860794320209</v>
      </c>
      <c r="AK1220" s="27">
        <f t="shared" si="385"/>
        <v>86.948675793670645</v>
      </c>
      <c r="AL1220" s="27">
        <f t="shared" si="385"/>
        <v>88.160099286554015</v>
      </c>
      <c r="AM1220" s="27">
        <f t="shared" si="385"/>
        <v>89.381233327434984</v>
      </c>
      <c r="AN1220" s="27">
        <f t="shared" si="385"/>
        <v>90.68593626031128</v>
      </c>
      <c r="AO1220" s="27">
        <f t="shared" si="385"/>
        <v>91.915255719311389</v>
      </c>
      <c r="AP1220" s="27">
        <f t="shared" si="385"/>
        <v>93.16331596497902</v>
      </c>
      <c r="AQ1220" s="27">
        <f t="shared" si="385"/>
        <v>94.453368156139248</v>
      </c>
      <c r="AR1220" s="27">
        <f t="shared" si="385"/>
        <v>95.792123906177778</v>
      </c>
      <c r="AS1220" s="27">
        <f t="shared" si="385"/>
        <v>97.122266652191996</v>
      </c>
      <c r="AT1220" s="27">
        <f t="shared" si="385"/>
        <v>97.29964611165525</v>
      </c>
      <c r="AU1220" s="27">
        <f t="shared" si="385"/>
        <v>97.244022841937863</v>
      </c>
      <c r="AV1220" s="27">
        <f t="shared" si="385"/>
        <v>97.176505023013036</v>
      </c>
      <c r="AW1220" s="27">
        <f t="shared" si="385"/>
        <v>97.007011814031102</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58.1066387636453</v>
      </c>
      <c r="M1221" s="27">
        <f t="shared" si="386"/>
        <v>58.564977012483297</v>
      </c>
      <c r="N1221" s="27">
        <f t="shared" si="386"/>
        <v>58.859508160444918</v>
      </c>
      <c r="O1221" s="27">
        <f t="shared" si="386"/>
        <v>59.055225455337663</v>
      </c>
      <c r="P1221" s="27">
        <f t="shared" si="386"/>
        <v>59.150202601958618</v>
      </c>
      <c r="Q1221" s="27">
        <f t="shared" si="386"/>
        <v>59.360042465716688</v>
      </c>
      <c r="R1221" s="27">
        <f t="shared" si="386"/>
        <v>59.600764035107616</v>
      </c>
      <c r="S1221" s="27">
        <f t="shared" si="386"/>
        <v>57.809187895348245</v>
      </c>
      <c r="T1221" s="27">
        <f t="shared" si="386"/>
        <v>58.417061010277578</v>
      </c>
      <c r="U1221" s="27">
        <f t="shared" si="386"/>
        <v>58.784495805838496</v>
      </c>
      <c r="V1221" s="27">
        <f t="shared" si="386"/>
        <v>59.099020678939354</v>
      </c>
      <c r="W1221" s="27">
        <f t="shared" si="386"/>
        <v>59.470973480878037</v>
      </c>
      <c r="X1221" s="27">
        <f t="shared" si="386"/>
        <v>59.920452515121127</v>
      </c>
      <c r="Y1221" s="27">
        <f t="shared" si="386"/>
        <v>60.37072360621962</v>
      </c>
      <c r="Z1221" s="27">
        <f t="shared" si="386"/>
        <v>60.886558830780118</v>
      </c>
      <c r="AA1221" s="27">
        <f t="shared" si="386"/>
        <v>61.448317887349177</v>
      </c>
      <c r="AB1221" s="27">
        <f t="shared" si="386"/>
        <v>62.044934330843475</v>
      </c>
      <c r="AC1221" s="27">
        <f t="shared" si="386"/>
        <v>62.643820589437333</v>
      </c>
      <c r="AD1221" s="27">
        <f t="shared" si="386"/>
        <v>63.340732015497736</v>
      </c>
      <c r="AE1221" s="27">
        <f t="shared" si="386"/>
        <v>64.086454911489056</v>
      </c>
      <c r="AF1221" s="27">
        <f t="shared" si="386"/>
        <v>64.881220253023869</v>
      </c>
      <c r="AG1221" s="27">
        <f t="shared" si="386"/>
        <v>65.803382730258434</v>
      </c>
      <c r="AH1221" s="27">
        <f t="shared" si="386"/>
        <v>66.676641017335072</v>
      </c>
      <c r="AI1221" s="27">
        <f t="shared" si="386"/>
        <v>67.589166415641429</v>
      </c>
      <c r="AJ1221" s="27">
        <f t="shared" si="386"/>
        <v>68.595355654828083</v>
      </c>
      <c r="AK1221" s="27">
        <f t="shared" si="386"/>
        <v>69.542990305517719</v>
      </c>
      <c r="AL1221" s="27">
        <f t="shared" si="386"/>
        <v>70.511906869829502</v>
      </c>
      <c r="AM1221" s="27">
        <f t="shared" si="386"/>
        <v>71.488590091184619</v>
      </c>
      <c r="AN1221" s="27">
        <f t="shared" si="386"/>
        <v>72.532113095812164</v>
      </c>
      <c r="AO1221" s="27">
        <f t="shared" si="386"/>
        <v>73.515343150085755</v>
      </c>
      <c r="AP1221" s="27">
        <f t="shared" si="386"/>
        <v>74.513562395783396</v>
      </c>
      <c r="AQ1221" s="27">
        <f t="shared" si="386"/>
        <v>75.545367494648374</v>
      </c>
      <c r="AR1221" s="27">
        <f t="shared" si="386"/>
        <v>76.616126506175064</v>
      </c>
      <c r="AS1221" s="27">
        <f t="shared" si="386"/>
        <v>77.679996694497746</v>
      </c>
      <c r="AT1221" s="27">
        <f t="shared" si="386"/>
        <v>77.821867722633058</v>
      </c>
      <c r="AU1221" s="27">
        <f t="shared" si="386"/>
        <v>77.777379310688787</v>
      </c>
      <c r="AV1221" s="27">
        <f t="shared" si="386"/>
        <v>77.723377441378204</v>
      </c>
      <c r="AW1221" s="27">
        <f t="shared" si="386"/>
        <v>77.587813966932046</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26.272250579806308</v>
      </c>
      <c r="M1222" s="27">
        <f t="shared" si="387"/>
        <v>26.479482964607669</v>
      </c>
      <c r="N1222" s="27">
        <f t="shared" si="387"/>
        <v>26.61265184663991</v>
      </c>
      <c r="O1222" s="27">
        <f t="shared" si="387"/>
        <v>26.701143177813606</v>
      </c>
      <c r="P1222" s="27">
        <f t="shared" si="387"/>
        <v>26.744086005835896</v>
      </c>
      <c r="Q1222" s="27">
        <f t="shared" si="387"/>
        <v>26.838962694620271</v>
      </c>
      <c r="R1222" s="27">
        <f t="shared" si="387"/>
        <v>26.947802192577253</v>
      </c>
      <c r="S1222" s="27">
        <f t="shared" si="387"/>
        <v>26.137761579696217</v>
      </c>
      <c r="T1222" s="27">
        <f t="shared" si="387"/>
        <v>26.412604439926199</v>
      </c>
      <c r="U1222" s="27">
        <f t="shared" si="387"/>
        <v>26.578735870449691</v>
      </c>
      <c r="V1222" s="27">
        <f t="shared" si="387"/>
        <v>26.720944686094654</v>
      </c>
      <c r="W1222" s="27">
        <f t="shared" si="387"/>
        <v>26.889118881407221</v>
      </c>
      <c r="X1222" s="27">
        <f t="shared" si="387"/>
        <v>27.092345673891938</v>
      </c>
      <c r="Y1222" s="27">
        <f t="shared" si="387"/>
        <v>27.295930585803653</v>
      </c>
      <c r="Z1222" s="27">
        <f t="shared" si="387"/>
        <v>27.529159569029972</v>
      </c>
      <c r="AA1222" s="27">
        <f t="shared" si="387"/>
        <v>27.783152486426044</v>
      </c>
      <c r="AB1222" s="27">
        <f t="shared" si="387"/>
        <v>28.052905771713675</v>
      </c>
      <c r="AC1222" s="27">
        <f t="shared" si="387"/>
        <v>28.323685327877314</v>
      </c>
      <c r="AD1222" s="27">
        <f t="shared" si="387"/>
        <v>28.638785839745914</v>
      </c>
      <c r="AE1222" s="27">
        <f t="shared" si="387"/>
        <v>28.975955898166863</v>
      </c>
      <c r="AF1222" s="27">
        <f t="shared" si="387"/>
        <v>29.335299936115451</v>
      </c>
      <c r="AG1222" s="27">
        <f t="shared" si="387"/>
        <v>29.752245128484059</v>
      </c>
      <c r="AH1222" s="27">
        <f t="shared" si="387"/>
        <v>30.147078851912642</v>
      </c>
      <c r="AI1222" s="27">
        <f t="shared" si="387"/>
        <v>30.559666749523767</v>
      </c>
      <c r="AJ1222" s="27">
        <f t="shared" si="387"/>
        <v>31.014603679022368</v>
      </c>
      <c r="AK1222" s="27">
        <f t="shared" si="387"/>
        <v>31.443065822604513</v>
      </c>
      <c r="AL1222" s="27">
        <f t="shared" si="387"/>
        <v>31.881150339454091</v>
      </c>
      <c r="AM1222" s="27">
        <f t="shared" si="387"/>
        <v>32.322746461248492</v>
      </c>
      <c r="AN1222" s="27">
        <f t="shared" si="387"/>
        <v>32.794563424795179</v>
      </c>
      <c r="AO1222" s="27">
        <f t="shared" si="387"/>
        <v>33.239119622040477</v>
      </c>
      <c r="AP1222" s="27">
        <f t="shared" si="387"/>
        <v>33.690453010351376</v>
      </c>
      <c r="AQ1222" s="27">
        <f t="shared" si="387"/>
        <v>34.156971857142132</v>
      </c>
      <c r="AR1222" s="27">
        <f t="shared" si="387"/>
        <v>34.641103268973431</v>
      </c>
      <c r="AS1222" s="27">
        <f t="shared" si="387"/>
        <v>35.122119978366818</v>
      </c>
      <c r="AT1222" s="27">
        <f t="shared" si="387"/>
        <v>35.186265337322219</v>
      </c>
      <c r="AU1222" s="27">
        <f t="shared" si="387"/>
        <v>35.166150411878817</v>
      </c>
      <c r="AV1222" s="27">
        <f t="shared" si="387"/>
        <v>35.141734085749938</v>
      </c>
      <c r="AW1222" s="27">
        <f t="shared" si="387"/>
        <v>35.080440614885013</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463.23498593143177</v>
      </c>
      <c r="L1223" s="27">
        <f t="shared" si="388"/>
        <v>459.21749683621607</v>
      </c>
      <c r="M1223" s="27">
        <f t="shared" si="388"/>
        <v>457.68816035731265</v>
      </c>
      <c r="N1223" s="27">
        <f t="shared" si="388"/>
        <v>451.57633407663525</v>
      </c>
      <c r="O1223" s="27">
        <f t="shared" si="388"/>
        <v>442.70486896910722</v>
      </c>
      <c r="P1223" s="27">
        <f t="shared" si="388"/>
        <v>431.25721304480408</v>
      </c>
      <c r="Q1223" s="27">
        <f t="shared" si="388"/>
        <v>422.22811200839209</v>
      </c>
      <c r="R1223" s="27">
        <f t="shared" si="388"/>
        <v>413.68555596285597</v>
      </c>
      <c r="S1223" s="27">
        <f t="shared" si="388"/>
        <v>363.92267022015108</v>
      </c>
      <c r="T1223" s="27">
        <f t="shared" si="388"/>
        <v>369.83392374165419</v>
      </c>
      <c r="U1223" s="27">
        <f t="shared" si="388"/>
        <v>370.62375552016323</v>
      </c>
      <c r="V1223" s="27">
        <f t="shared" si="388"/>
        <v>370.14667890949841</v>
      </c>
      <c r="W1223" s="27">
        <f t="shared" si="388"/>
        <v>370.56346091203341</v>
      </c>
      <c r="X1223" s="27">
        <f t="shared" si="388"/>
        <v>372.21634714113918</v>
      </c>
      <c r="Y1223" s="27">
        <f t="shared" si="388"/>
        <v>374.38063101893766</v>
      </c>
      <c r="Z1223" s="27">
        <f t="shared" si="388"/>
        <v>377.49124923458203</v>
      </c>
      <c r="AA1223" s="27">
        <f t="shared" si="388"/>
        <v>381.15640207994926</v>
      </c>
      <c r="AB1223" s="27">
        <f t="shared" si="388"/>
        <v>385.15695535595285</v>
      </c>
      <c r="AC1223" s="27">
        <f t="shared" si="388"/>
        <v>388.91047436804598</v>
      </c>
      <c r="AD1223" s="27">
        <f t="shared" si="388"/>
        <v>391.31162286255994</v>
      </c>
      <c r="AE1223" s="27">
        <f t="shared" si="388"/>
        <v>394.05176095805206</v>
      </c>
      <c r="AF1223" s="27">
        <f t="shared" si="388"/>
        <v>397.09379636887275</v>
      </c>
      <c r="AG1223" s="27">
        <f t="shared" si="388"/>
        <v>401.64025186980558</v>
      </c>
      <c r="AH1223" s="27">
        <f t="shared" si="388"/>
        <v>404.832238788979</v>
      </c>
      <c r="AI1223" s="27">
        <f t="shared" si="388"/>
        <v>408.53771720310334</v>
      </c>
      <c r="AJ1223" s="27">
        <f t="shared" si="388"/>
        <v>413.04794623860931</v>
      </c>
      <c r="AK1223" s="27">
        <f t="shared" si="388"/>
        <v>416.08516578752369</v>
      </c>
      <c r="AL1223" s="27">
        <f t="shared" si="388"/>
        <v>418.84795237362164</v>
      </c>
      <c r="AM1223" s="27">
        <f t="shared" si="388"/>
        <v>421.14259357497843</v>
      </c>
      <c r="AN1223" s="27">
        <f t="shared" si="388"/>
        <v>426.30838613101645</v>
      </c>
      <c r="AO1223" s="27">
        <f t="shared" si="388"/>
        <v>430.1806592294709</v>
      </c>
      <c r="AP1223" s="27">
        <f t="shared" si="388"/>
        <v>433.78797029363898</v>
      </c>
      <c r="AQ1223" s="27">
        <f t="shared" si="388"/>
        <v>437.36239072645054</v>
      </c>
      <c r="AR1223" s="27">
        <f t="shared" si="388"/>
        <v>440.95299972318497</v>
      </c>
      <c r="AS1223" s="27">
        <f t="shared" si="388"/>
        <v>444.33470477946031</v>
      </c>
      <c r="AT1223" s="27">
        <f t="shared" si="388"/>
        <v>436.35857183281229</v>
      </c>
      <c r="AU1223" s="27">
        <f t="shared" si="388"/>
        <v>426.23922485546348</v>
      </c>
      <c r="AV1223" s="27">
        <f t="shared" si="388"/>
        <v>416.11707012490297</v>
      </c>
      <c r="AW1223" s="27">
        <f t="shared" si="388"/>
        <v>405.20349470018323</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326.20040935577731</v>
      </c>
      <c r="L1224" s="27">
        <f t="shared" si="389"/>
        <v>323.37137738012319</v>
      </c>
      <c r="M1224" s="27">
        <f t="shared" si="389"/>
        <v>322.29445054900759</v>
      </c>
      <c r="N1224" s="27">
        <f t="shared" si="389"/>
        <v>317.99063003627219</v>
      </c>
      <c r="O1224" s="27">
        <f t="shared" si="389"/>
        <v>311.74352945546798</v>
      </c>
      <c r="P1224" s="27">
        <f t="shared" si="389"/>
        <v>303.68232906672063</v>
      </c>
      <c r="Q1224" s="27">
        <f t="shared" si="389"/>
        <v>297.32422455466593</v>
      </c>
      <c r="R1224" s="27">
        <f t="shared" si="389"/>
        <v>291.30873487096778</v>
      </c>
      <c r="S1224" s="27">
        <f t="shared" si="389"/>
        <v>256.26674928484914</v>
      </c>
      <c r="T1224" s="27">
        <f t="shared" si="389"/>
        <v>260.42933064653744</v>
      </c>
      <c r="U1224" s="27">
        <f t="shared" si="389"/>
        <v>260.98551370113506</v>
      </c>
      <c r="V1224" s="27">
        <f t="shared" si="389"/>
        <v>260.64956630851736</v>
      </c>
      <c r="W1224" s="27">
        <f t="shared" si="389"/>
        <v>260.94305549644156</v>
      </c>
      <c r="X1224" s="27">
        <f t="shared" si="389"/>
        <v>262.10698348316021</v>
      </c>
      <c r="Y1224" s="27">
        <f t="shared" si="389"/>
        <v>263.63102702119397</v>
      </c>
      <c r="Z1224" s="27">
        <f t="shared" si="389"/>
        <v>265.82145944989435</v>
      </c>
      <c r="AA1224" s="27">
        <f t="shared" si="389"/>
        <v>268.40238359168012</v>
      </c>
      <c r="AB1224" s="27">
        <f t="shared" si="389"/>
        <v>271.21948971689659</v>
      </c>
      <c r="AC1224" s="27">
        <f t="shared" si="389"/>
        <v>273.86263946908457</v>
      </c>
      <c r="AD1224" s="27">
        <f t="shared" si="389"/>
        <v>275.55347812683311</v>
      </c>
      <c r="AE1224" s="27">
        <f t="shared" si="389"/>
        <v>277.48302618686068</v>
      </c>
      <c r="AF1224" s="27">
        <f t="shared" si="389"/>
        <v>279.62516403573062</v>
      </c>
      <c r="AG1224" s="27">
        <f t="shared" si="389"/>
        <v>282.82668311473566</v>
      </c>
      <c r="AH1224" s="27">
        <f t="shared" si="389"/>
        <v>285.07441368629225</v>
      </c>
      <c r="AI1224" s="27">
        <f t="shared" si="389"/>
        <v>287.68373425200031</v>
      </c>
      <c r="AJ1224" s="27">
        <f t="shared" si="389"/>
        <v>290.85974341009984</v>
      </c>
      <c r="AK1224" s="27">
        <f t="shared" si="389"/>
        <v>292.99849002952271</v>
      </c>
      <c r="AL1224" s="27">
        <f t="shared" si="389"/>
        <v>294.94398668395985</v>
      </c>
      <c r="AM1224" s="27">
        <f t="shared" si="389"/>
        <v>296.55982512867956</v>
      </c>
      <c r="AN1224" s="27">
        <f t="shared" si="389"/>
        <v>300.19746843629463</v>
      </c>
      <c r="AO1224" s="27">
        <f t="shared" si="389"/>
        <v>302.92424233769458</v>
      </c>
      <c r="AP1224" s="27">
        <f t="shared" si="389"/>
        <v>305.46443550432082</v>
      </c>
      <c r="AQ1224" s="27">
        <f t="shared" si="389"/>
        <v>307.98146777477501</v>
      </c>
      <c r="AR1224" s="27">
        <f t="shared" si="389"/>
        <v>310.50989969408755</v>
      </c>
      <c r="AS1224" s="27">
        <f t="shared" si="389"/>
        <v>312.89122581836426</v>
      </c>
      <c r="AT1224" s="27">
        <f t="shared" si="389"/>
        <v>307.27459945962505</v>
      </c>
      <c r="AU1224" s="27">
        <f t="shared" si="389"/>
        <v>300.14876650944944</v>
      </c>
      <c r="AV1224" s="27">
        <f t="shared" si="389"/>
        <v>293.02095639806015</v>
      </c>
      <c r="AW1224" s="27">
        <f t="shared" si="389"/>
        <v>285.33584435083299</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32.967337371253556</v>
      </c>
      <c r="M1225" s="27">
        <f t="shared" si="390"/>
        <v>34.24365507843369</v>
      </c>
      <c r="N1225" s="27">
        <f t="shared" si="390"/>
        <v>35.195504797614667</v>
      </c>
      <c r="O1225" s="27">
        <f t="shared" si="390"/>
        <v>35.929559405213347</v>
      </c>
      <c r="P1225" s="27">
        <f t="shared" si="390"/>
        <v>36.435327957872921</v>
      </c>
      <c r="Q1225" s="27">
        <f t="shared" si="390"/>
        <v>37.125912791560353</v>
      </c>
      <c r="R1225" s="27">
        <f t="shared" si="390"/>
        <v>37.849847328761328</v>
      </c>
      <c r="S1225" s="27">
        <f t="shared" si="390"/>
        <v>34.642540512761734</v>
      </c>
      <c r="T1225" s="27">
        <f t="shared" si="390"/>
        <v>36.053433960046704</v>
      </c>
      <c r="U1225" s="27">
        <f t="shared" si="390"/>
        <v>36.988957132890164</v>
      </c>
      <c r="V1225" s="27">
        <f t="shared" si="390"/>
        <v>37.80798232443135</v>
      </c>
      <c r="W1225" s="27">
        <f t="shared" si="390"/>
        <v>38.728070098671076</v>
      </c>
      <c r="X1225" s="27">
        <f t="shared" si="390"/>
        <v>39.792845964036765</v>
      </c>
      <c r="Y1225" s="27">
        <f t="shared" si="390"/>
        <v>40.932743084958894</v>
      </c>
      <c r="Z1225" s="27">
        <f t="shared" si="390"/>
        <v>42.200932817956428</v>
      </c>
      <c r="AA1225" s="27">
        <f t="shared" si="390"/>
        <v>43.560541687795634</v>
      </c>
      <c r="AB1225" s="27">
        <f t="shared" si="390"/>
        <v>44.991111474500634</v>
      </c>
      <c r="AC1225" s="27">
        <f t="shared" si="390"/>
        <v>46.426705183934367</v>
      </c>
      <c r="AD1225" s="27">
        <f t="shared" si="390"/>
        <v>48.262486575260489</v>
      </c>
      <c r="AE1225" s="27">
        <f t="shared" si="390"/>
        <v>50.215254069567393</v>
      </c>
      <c r="AF1225" s="27">
        <f t="shared" si="390"/>
        <v>52.288550985565294</v>
      </c>
      <c r="AG1225" s="27">
        <f t="shared" si="390"/>
        <v>54.654552405924512</v>
      </c>
      <c r="AH1225" s="27">
        <f t="shared" si="390"/>
        <v>56.936801071048151</v>
      </c>
      <c r="AI1225" s="27">
        <f t="shared" si="390"/>
        <v>59.393783597496402</v>
      </c>
      <c r="AJ1225" s="27">
        <f t="shared" si="390"/>
        <v>62.08274888108123</v>
      </c>
      <c r="AK1225" s="27">
        <f t="shared" si="390"/>
        <v>64.668675697843938</v>
      </c>
      <c r="AL1225" s="27">
        <f t="shared" si="390"/>
        <v>67.32835365415778</v>
      </c>
      <c r="AM1225" s="27">
        <f t="shared" si="390"/>
        <v>70.03229658694471</v>
      </c>
      <c r="AN1225" s="27">
        <f t="shared" si="390"/>
        <v>72.891537637177734</v>
      </c>
      <c r="AO1225" s="27">
        <f t="shared" si="390"/>
        <v>75.636138241031261</v>
      </c>
      <c r="AP1225" s="27">
        <f t="shared" si="390"/>
        <v>78.438227798805514</v>
      </c>
      <c r="AQ1225" s="27">
        <f t="shared" si="390"/>
        <v>81.342116961899578</v>
      </c>
      <c r="AR1225" s="27">
        <f t="shared" si="390"/>
        <v>84.362122670179488</v>
      </c>
      <c r="AS1225" s="27">
        <f t="shared" si="390"/>
        <v>87.460000056776124</v>
      </c>
      <c r="AT1225" s="27">
        <f t="shared" si="390"/>
        <v>88.380251366377081</v>
      </c>
      <c r="AU1225" s="27">
        <f t="shared" si="390"/>
        <v>88.848830806215247</v>
      </c>
      <c r="AV1225" s="27">
        <f t="shared" si="390"/>
        <v>89.285368350258679</v>
      </c>
      <c r="AW1225" s="27">
        <f t="shared" si="390"/>
        <v>89.513841012573394</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135.255951318342</v>
      </c>
      <c r="T1226" s="27">
        <f t="shared" si="391"/>
        <v>135.45945708034915</v>
      </c>
      <c r="U1226" s="27">
        <f t="shared" si="391"/>
        <v>135.6856824494628</v>
      </c>
      <c r="V1226" s="27">
        <f t="shared" si="391"/>
        <v>135.94064706032725</v>
      </c>
      <c r="W1226" s="27">
        <f t="shared" si="391"/>
        <v>136.2273087067787</v>
      </c>
      <c r="X1226" s="27">
        <f t="shared" si="391"/>
        <v>136.54497611046153</v>
      </c>
      <c r="Y1226" s="27">
        <f t="shared" si="391"/>
        <v>136.74028465423547</v>
      </c>
      <c r="Z1226" s="27">
        <f t="shared" si="391"/>
        <v>136.96184811112809</v>
      </c>
      <c r="AA1226" s="27">
        <f t="shared" si="391"/>
        <v>137.20766293718725</v>
      </c>
      <c r="AB1226" s="27">
        <f t="shared" si="391"/>
        <v>137.47621060478573</v>
      </c>
      <c r="AC1226" s="27">
        <f t="shared" si="391"/>
        <v>137.76516008812649</v>
      </c>
      <c r="AD1226" s="27">
        <f t="shared" si="391"/>
        <v>137.95778310282327</v>
      </c>
      <c r="AE1226" s="27">
        <f t="shared" si="391"/>
        <v>138.17004248943877</v>
      </c>
      <c r="AF1226" s="27">
        <f t="shared" si="391"/>
        <v>138.40120269960332</v>
      </c>
      <c r="AG1226" s="27">
        <f t="shared" si="391"/>
        <v>138.65391991365723</v>
      </c>
      <c r="AH1226" s="27">
        <f t="shared" si="391"/>
        <v>138.92006671325987</v>
      </c>
      <c r="AI1226" s="27">
        <f t="shared" si="391"/>
        <v>139.08955287048946</v>
      </c>
      <c r="AJ1226" s="27">
        <f t="shared" si="391"/>
        <v>139.27655934190597</v>
      </c>
      <c r="AK1226" s="27">
        <f t="shared" si="391"/>
        <v>139.47409685465857</v>
      </c>
      <c r="AL1226" s="27">
        <f t="shared" si="391"/>
        <v>139.68509059126924</v>
      </c>
      <c r="AM1226" s="27">
        <f t="shared" si="391"/>
        <v>139.90852917277039</v>
      </c>
      <c r="AN1226" s="27">
        <f t="shared" si="391"/>
        <v>140.04103563650384</v>
      </c>
      <c r="AO1226" s="27">
        <f t="shared" si="391"/>
        <v>140.18165068704718</v>
      </c>
      <c r="AP1226" s="27">
        <f t="shared" si="391"/>
        <v>140.3332038105066</v>
      </c>
      <c r="AQ1226" s="27">
        <f t="shared" si="391"/>
        <v>140.4961388101847</v>
      </c>
      <c r="AR1226" s="27">
        <f t="shared" si="391"/>
        <v>140.67036017791719</v>
      </c>
      <c r="AS1226" s="27">
        <f t="shared" si="391"/>
        <v>140.74708808423716</v>
      </c>
      <c r="AT1226" s="27">
        <f t="shared" si="391"/>
        <v>140.79320105360316</v>
      </c>
      <c r="AU1226" s="27">
        <f t="shared" si="391"/>
        <v>140.83967568247962</v>
      </c>
      <c r="AV1226" s="27">
        <f t="shared" si="391"/>
        <v>140.893758592767</v>
      </c>
      <c r="AW1226" s="27">
        <f t="shared" si="391"/>
        <v>140.95214098936782</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14.658203603760658</v>
      </c>
      <c r="T1227" s="27">
        <f t="shared" si="392"/>
        <v>14.680258299801483</v>
      </c>
      <c r="U1227" s="27">
        <f t="shared" si="392"/>
        <v>14.704775206366271</v>
      </c>
      <c r="V1227" s="27">
        <f t="shared" si="392"/>
        <v>14.732406694233367</v>
      </c>
      <c r="W1227" s="27">
        <f t="shared" si="392"/>
        <v>14.763473310808225</v>
      </c>
      <c r="X1227" s="27">
        <f t="shared" si="392"/>
        <v>14.797900139617417</v>
      </c>
      <c r="Y1227" s="27">
        <f t="shared" si="392"/>
        <v>14.819066471836354</v>
      </c>
      <c r="Z1227" s="27">
        <f t="shared" si="392"/>
        <v>14.843078149183114</v>
      </c>
      <c r="AA1227" s="27">
        <f t="shared" si="392"/>
        <v>14.869718039953746</v>
      </c>
      <c r="AB1227" s="27">
        <f t="shared" si="392"/>
        <v>14.898821575514326</v>
      </c>
      <c r="AC1227" s="27">
        <f t="shared" si="392"/>
        <v>14.930136133703648</v>
      </c>
      <c r="AD1227" s="27">
        <f t="shared" si="392"/>
        <v>14.95101142488806</v>
      </c>
      <c r="AE1227" s="27">
        <f t="shared" si="392"/>
        <v>14.974014784633001</v>
      </c>
      <c r="AF1227" s="27">
        <f t="shared" si="392"/>
        <v>14.99906649875466</v>
      </c>
      <c r="AG1227" s="27">
        <f t="shared" si="392"/>
        <v>15.026454427652951</v>
      </c>
      <c r="AH1227" s="27">
        <f t="shared" si="392"/>
        <v>15.055297771986705</v>
      </c>
      <c r="AI1227" s="27">
        <f t="shared" si="392"/>
        <v>15.073665633633274</v>
      </c>
      <c r="AJ1227" s="27">
        <f t="shared" si="392"/>
        <v>15.093932238588737</v>
      </c>
      <c r="AK1227" s="27">
        <f t="shared" si="392"/>
        <v>15.115340132682009</v>
      </c>
      <c r="AL1227" s="27">
        <f t="shared" si="392"/>
        <v>15.138206329105987</v>
      </c>
      <c r="AM1227" s="27">
        <f t="shared" si="392"/>
        <v>15.162421220862363</v>
      </c>
      <c r="AN1227" s="27">
        <f t="shared" si="392"/>
        <v>15.176781452004045</v>
      </c>
      <c r="AO1227" s="27">
        <f t="shared" si="392"/>
        <v>15.19202044164204</v>
      </c>
      <c r="AP1227" s="27">
        <f t="shared" si="392"/>
        <v>15.208444831983471</v>
      </c>
      <c r="AQ1227" s="27">
        <f t="shared" si="392"/>
        <v>15.226102719685869</v>
      </c>
      <c r="AR1227" s="27">
        <f t="shared" si="392"/>
        <v>15.244983754164993</v>
      </c>
      <c r="AS1227" s="27">
        <f t="shared" si="392"/>
        <v>15.253299050179447</v>
      </c>
      <c r="AT1227" s="27">
        <f t="shared" si="392"/>
        <v>15.258296488644463</v>
      </c>
      <c r="AU1227" s="27">
        <f t="shared" si="392"/>
        <v>15.263333121530781</v>
      </c>
      <c r="AV1227" s="27">
        <f t="shared" si="392"/>
        <v>15.269194292908081</v>
      </c>
      <c r="AW1227" s="27">
        <f t="shared" si="392"/>
        <v>15.275521416024727</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15.123414197798356</v>
      </c>
      <c r="L1228" s="27">
        <f t="shared" si="393"/>
        <v>15.162727774721571</v>
      </c>
      <c r="M1228" s="27">
        <f t="shared" si="393"/>
        <v>15.216959464794311</v>
      </c>
      <c r="N1228" s="27">
        <f t="shared" si="393"/>
        <v>15.283027985940226</v>
      </c>
      <c r="O1228" s="27">
        <f t="shared" si="393"/>
        <v>15.360839106953575</v>
      </c>
      <c r="P1228" s="27">
        <f t="shared" si="393"/>
        <v>15.449919228540612</v>
      </c>
      <c r="Q1228" s="27">
        <f t="shared" si="393"/>
        <v>15.545788610572219</v>
      </c>
      <c r="R1228" s="27">
        <f t="shared" si="393"/>
        <v>15.648067752449878</v>
      </c>
      <c r="S1228" s="27">
        <f t="shared" si="393"/>
        <v>15.740823343156523</v>
      </c>
      <c r="T1228" s="27">
        <f t="shared" si="393"/>
        <v>15.78613083813253</v>
      </c>
      <c r="U1228" s="27">
        <f t="shared" si="393"/>
        <v>15.834140674730845</v>
      </c>
      <c r="V1228" s="27">
        <f t="shared" si="393"/>
        <v>15.885990418651044</v>
      </c>
      <c r="W1228" s="27">
        <f t="shared" si="393"/>
        <v>15.942259706209601</v>
      </c>
      <c r="X1228" s="27">
        <f t="shared" si="393"/>
        <v>16.002876485634687</v>
      </c>
      <c r="Y1228" s="27">
        <f t="shared" si="393"/>
        <v>16.041159147021002</v>
      </c>
      <c r="Z1228" s="27">
        <f t="shared" si="393"/>
        <v>16.08315986287732</v>
      </c>
      <c r="AA1228" s="27">
        <f t="shared" si="393"/>
        <v>16.128561561252567</v>
      </c>
      <c r="AB1228" s="27">
        <f t="shared" si="393"/>
        <v>16.177129279089701</v>
      </c>
      <c r="AC1228" s="27">
        <f t="shared" si="393"/>
        <v>16.22848566497311</v>
      </c>
      <c r="AD1228" s="27">
        <f t="shared" si="393"/>
        <v>16.262533596936784</v>
      </c>
      <c r="AE1228" s="27">
        <f t="shared" si="393"/>
        <v>16.299365127249494</v>
      </c>
      <c r="AF1228" s="27">
        <f t="shared" si="393"/>
        <v>16.338870103045821</v>
      </c>
      <c r="AG1228" s="27">
        <f t="shared" si="393"/>
        <v>16.381518068217904</v>
      </c>
      <c r="AH1228" s="27">
        <f t="shared" si="393"/>
        <v>16.425928737694665</v>
      </c>
      <c r="AI1228" s="27">
        <f t="shared" si="393"/>
        <v>16.453326773213362</v>
      </c>
      <c r="AJ1228" s="27">
        <f t="shared" si="393"/>
        <v>16.483284351530397</v>
      </c>
      <c r="AK1228" s="27">
        <f t="shared" si="393"/>
        <v>16.514619438792021</v>
      </c>
      <c r="AL1228" s="27">
        <f t="shared" si="393"/>
        <v>16.547840309015974</v>
      </c>
      <c r="AM1228" s="27">
        <f t="shared" si="393"/>
        <v>16.582783337073316</v>
      </c>
      <c r="AN1228" s="27">
        <f t="shared" si="393"/>
        <v>16.601970665198401</v>
      </c>
      <c r="AO1228" s="27">
        <f t="shared" si="393"/>
        <v>16.622222962050291</v>
      </c>
      <c r="AP1228" s="27">
        <f t="shared" si="393"/>
        <v>16.64402518209608</v>
      </c>
      <c r="AQ1228" s="27">
        <f t="shared" si="393"/>
        <v>16.667456738742661</v>
      </c>
      <c r="AR1228" s="27">
        <f t="shared" si="393"/>
        <v>16.692505236110083</v>
      </c>
      <c r="AS1228" s="27">
        <f t="shared" si="393"/>
        <v>16.700930101343612</v>
      </c>
      <c r="AT1228" s="27">
        <f t="shared" si="393"/>
        <v>16.70402129701586</v>
      </c>
      <c r="AU1228" s="27">
        <f t="shared" si="393"/>
        <v>16.706991905980683</v>
      </c>
      <c r="AV1228" s="27">
        <f t="shared" si="393"/>
        <v>16.711060095736595</v>
      </c>
      <c r="AW1228" s="27">
        <f t="shared" si="393"/>
        <v>16.715676896160037</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22.381101687842737</v>
      </c>
      <c r="L1229" s="27">
        <f t="shared" si="394"/>
        <v>22.439281748993178</v>
      </c>
      <c r="M1229" s="27">
        <f t="shared" si="394"/>
        <v>22.519539087339318</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23.294803890568687</v>
      </c>
      <c r="T1229" s="27">
        <f t="shared" si="394"/>
        <v>23.361854335594984</v>
      </c>
      <c r="U1229" s="27">
        <f t="shared" si="394"/>
        <v>23.432903969022341</v>
      </c>
      <c r="V1229" s="27">
        <f t="shared" si="394"/>
        <v>23.509636271397255</v>
      </c>
      <c r="W1229" s="27">
        <f t="shared" si="394"/>
        <v>23.592909045010366</v>
      </c>
      <c r="X1229" s="27">
        <f t="shared" si="394"/>
        <v>23.682615660630262</v>
      </c>
      <c r="Y1229" s="27">
        <f t="shared" si="394"/>
        <v>23.739270072535017</v>
      </c>
      <c r="Z1229" s="27">
        <f t="shared" si="394"/>
        <v>23.801426823665945</v>
      </c>
      <c r="AA1229" s="27">
        <f t="shared" si="394"/>
        <v>23.868616680059962</v>
      </c>
      <c r="AB1229" s="27">
        <f t="shared" si="394"/>
        <v>23.940491920494591</v>
      </c>
      <c r="AC1229" s="27">
        <f t="shared" si="394"/>
        <v>24.016494103582588</v>
      </c>
      <c r="AD1229" s="27">
        <f t="shared" si="394"/>
        <v>24.066881550330596</v>
      </c>
      <c r="AE1229" s="27">
        <f t="shared" si="394"/>
        <v>24.121388437100101</v>
      </c>
      <c r="AF1229" s="27">
        <f t="shared" si="394"/>
        <v>24.179851748949488</v>
      </c>
      <c r="AG1229" s="27">
        <f t="shared" si="394"/>
        <v>24.242966362674405</v>
      </c>
      <c r="AH1229" s="27">
        <f t="shared" si="394"/>
        <v>24.308689597956107</v>
      </c>
      <c r="AI1229" s="27">
        <f t="shared" si="394"/>
        <v>24.349235880096572</v>
      </c>
      <c r="AJ1229" s="27">
        <f t="shared" si="394"/>
        <v>24.393570023026598</v>
      </c>
      <c r="AK1229" s="27">
        <f t="shared" si="394"/>
        <v>24.43994273789292</v>
      </c>
      <c r="AL1229" s="27">
        <f t="shared" si="394"/>
        <v>24.489106218104236</v>
      </c>
      <c r="AM1229" s="27">
        <f t="shared" si="394"/>
        <v>24.540818315253986</v>
      </c>
      <c r="AN1229" s="27">
        <f t="shared" si="394"/>
        <v>24.569213592687301</v>
      </c>
      <c r="AO1229" s="27">
        <f t="shared" si="394"/>
        <v>24.599184914594268</v>
      </c>
      <c r="AP1229" s="27">
        <f t="shared" si="394"/>
        <v>24.631449963840655</v>
      </c>
      <c r="AQ1229" s="27">
        <f t="shared" si="394"/>
        <v>24.666126264122632</v>
      </c>
      <c r="AR1229" s="27">
        <f t="shared" si="394"/>
        <v>24.703195470809415</v>
      </c>
      <c r="AS1229" s="27">
        <f t="shared" si="394"/>
        <v>24.715663407151812</v>
      </c>
      <c r="AT1229" s="27">
        <f t="shared" si="394"/>
        <v>24.720238059659035</v>
      </c>
      <c r="AU1229" s="27">
        <f t="shared" si="394"/>
        <v>24.724634256208766</v>
      </c>
      <c r="AV1229" s="27">
        <f t="shared" si="394"/>
        <v>24.730654759742006</v>
      </c>
      <c r="AW1229" s="27">
        <f t="shared" si="394"/>
        <v>24.73748715078797</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5.5795235710196529</v>
      </c>
      <c r="M1230" s="27">
        <f t="shared" si="395"/>
        <v>5.6203482259438022</v>
      </c>
      <c r="N1230" s="27">
        <f t="shared" si="395"/>
        <v>5.6290756550083767</v>
      </c>
      <c r="O1230" s="27">
        <f t="shared" si="395"/>
        <v>5.6165815405282293</v>
      </c>
      <c r="P1230" s="27">
        <f t="shared" si="395"/>
        <v>5.5833231296706112</v>
      </c>
      <c r="Q1230" s="27">
        <f t="shared" si="395"/>
        <v>5.5648827699457346</v>
      </c>
      <c r="R1230" s="27">
        <f t="shared" si="395"/>
        <v>5.5483103177944031</v>
      </c>
      <c r="S1230" s="27">
        <f t="shared" si="395"/>
        <v>5.2311191381526676</v>
      </c>
      <c r="T1230" s="27">
        <f t="shared" si="395"/>
        <v>5.2959025395474395</v>
      </c>
      <c r="U1230" s="27">
        <f t="shared" si="395"/>
        <v>5.3230521113321068</v>
      </c>
      <c r="V1230" s="27">
        <f t="shared" si="395"/>
        <v>5.3403401009073859</v>
      </c>
      <c r="W1230" s="27">
        <f t="shared" si="395"/>
        <v>5.3638381702397817</v>
      </c>
      <c r="X1230" s="27">
        <f t="shared" si="395"/>
        <v>5.396367608704919</v>
      </c>
      <c r="Y1230" s="27">
        <f t="shared" si="395"/>
        <v>5.4379574418624088</v>
      </c>
      <c r="Z1230" s="27">
        <f t="shared" si="395"/>
        <v>5.4869454404583609</v>
      </c>
      <c r="AA1230" s="27">
        <f t="shared" si="395"/>
        <v>5.5405093400211358</v>
      </c>
      <c r="AB1230" s="27">
        <f t="shared" si="395"/>
        <v>5.5970694348623855</v>
      </c>
      <c r="AC1230" s="27">
        <f t="shared" si="395"/>
        <v>5.6520829501212333</v>
      </c>
      <c r="AD1230" s="27">
        <f t="shared" si="395"/>
        <v>5.7278621328095713</v>
      </c>
      <c r="AE1230" s="27">
        <f t="shared" si="395"/>
        <v>5.8086304285708898</v>
      </c>
      <c r="AF1230" s="27">
        <f t="shared" si="395"/>
        <v>5.8943694344234476</v>
      </c>
      <c r="AG1230" s="27">
        <f t="shared" si="395"/>
        <v>5.9957157562256116</v>
      </c>
      <c r="AH1230" s="27">
        <f t="shared" si="395"/>
        <v>6.0885147212172139</v>
      </c>
      <c r="AI1230" s="27">
        <f t="shared" si="395"/>
        <v>6.193737522497603</v>
      </c>
      <c r="AJ1230" s="27">
        <f t="shared" si="395"/>
        <v>6.3099936318591539</v>
      </c>
      <c r="AK1230" s="27">
        <f t="shared" si="395"/>
        <v>6.4167041105400688</v>
      </c>
      <c r="AL1230" s="27">
        <f t="shared" si="395"/>
        <v>6.5246629574302135</v>
      </c>
      <c r="AM1230" s="27">
        <f t="shared" si="395"/>
        <v>6.6320511480139777</v>
      </c>
      <c r="AN1230" s="27">
        <f t="shared" si="395"/>
        <v>6.755527296721481</v>
      </c>
      <c r="AO1230" s="27">
        <f t="shared" si="395"/>
        <v>6.8696082133454697</v>
      </c>
      <c r="AP1230" s="27">
        <f t="shared" si="395"/>
        <v>6.9843319054307971</v>
      </c>
      <c r="AQ1230" s="27">
        <f t="shared" si="395"/>
        <v>7.1021442852932823</v>
      </c>
      <c r="AR1230" s="27">
        <f t="shared" si="395"/>
        <v>7.2237212385094018</v>
      </c>
      <c r="AS1230" s="27">
        <f t="shared" si="395"/>
        <v>7.3524477370748427</v>
      </c>
      <c r="AT1230" s="27">
        <f t="shared" si="395"/>
        <v>7.3592473103348555</v>
      </c>
      <c r="AU1230" s="27">
        <f t="shared" si="395"/>
        <v>7.3410637918136903</v>
      </c>
      <c r="AV1230" s="27">
        <f t="shared" si="395"/>
        <v>7.3211493013508449</v>
      </c>
      <c r="AW1230" s="27">
        <f t="shared" si="395"/>
        <v>7.2901505558898405</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1.8300977880312255</v>
      </c>
      <c r="M1232" s="27">
        <f t="shared" si="397"/>
        <v>1.8309187348828151</v>
      </c>
      <c r="N1232" s="27">
        <f t="shared" si="397"/>
        <v>1.8141094978660448</v>
      </c>
      <c r="O1232" s="27">
        <f t="shared" si="397"/>
        <v>1.7866561368117297</v>
      </c>
      <c r="P1232" s="27">
        <f t="shared" si="397"/>
        <v>1.7489975228040082</v>
      </c>
      <c r="Q1232" s="27">
        <f t="shared" si="397"/>
        <v>1.721653192801009</v>
      </c>
      <c r="R1232" s="27">
        <f t="shared" si="397"/>
        <v>1.6967284692901876</v>
      </c>
      <c r="S1232" s="27">
        <f t="shared" si="397"/>
        <v>1.4981261490798357</v>
      </c>
      <c r="T1232" s="27">
        <f t="shared" si="397"/>
        <v>1.5170711906378702</v>
      </c>
      <c r="U1232" s="27">
        <f t="shared" si="397"/>
        <v>1.514656074238504</v>
      </c>
      <c r="V1232" s="27">
        <f t="shared" si="397"/>
        <v>1.5071687495766388</v>
      </c>
      <c r="W1232" s="27">
        <f t="shared" si="397"/>
        <v>1.5036791396317424</v>
      </c>
      <c r="X1232" s="27">
        <f t="shared" si="397"/>
        <v>1.5055875970801837</v>
      </c>
      <c r="Y1232" s="27">
        <f t="shared" si="397"/>
        <v>1.510361827763651</v>
      </c>
      <c r="Z1232" s="27">
        <f t="shared" si="397"/>
        <v>1.5192553744544208</v>
      </c>
      <c r="AA1232" s="27">
        <f t="shared" si="397"/>
        <v>1.5306113166979629</v>
      </c>
      <c r="AB1232" s="27">
        <f t="shared" si="397"/>
        <v>1.5435021269900402</v>
      </c>
      <c r="AC1232" s="27">
        <f t="shared" si="397"/>
        <v>1.5554947833745845</v>
      </c>
      <c r="AD1232" s="27">
        <f t="shared" si="397"/>
        <v>1.5761713393306924</v>
      </c>
      <c r="AE1232" s="27">
        <f t="shared" si="397"/>
        <v>1.5990231189454507</v>
      </c>
      <c r="AF1232" s="27">
        <f t="shared" si="397"/>
        <v>1.6239561458547789</v>
      </c>
      <c r="AG1232" s="27">
        <f t="shared" si="397"/>
        <v>1.656196579912576</v>
      </c>
      <c r="AH1232" s="27">
        <f t="shared" si="397"/>
        <v>1.6835751841204845</v>
      </c>
      <c r="AI1232" s="27">
        <f t="shared" si="397"/>
        <v>1.7144888544113861</v>
      </c>
      <c r="AJ1232" s="27">
        <f t="shared" si="397"/>
        <v>1.7499736736602312</v>
      </c>
      <c r="AK1232" s="27">
        <f t="shared" si="397"/>
        <v>1.7800516056467517</v>
      </c>
      <c r="AL1232" s="27">
        <f t="shared" si="397"/>
        <v>1.8099754029871815</v>
      </c>
      <c r="AM1232" s="27">
        <f t="shared" si="397"/>
        <v>1.838886780755973</v>
      </c>
      <c r="AN1232" s="27">
        <f t="shared" si="397"/>
        <v>1.8724699813481924</v>
      </c>
      <c r="AO1232" s="27">
        <f t="shared" si="397"/>
        <v>1.9008180318401502</v>
      </c>
      <c r="AP1232" s="27">
        <f t="shared" si="397"/>
        <v>1.9286036487167406</v>
      </c>
      <c r="AQ1232" s="27">
        <f t="shared" si="397"/>
        <v>1.9569095678441164</v>
      </c>
      <c r="AR1232" s="27">
        <f t="shared" si="397"/>
        <v>1.9859906123663478</v>
      </c>
      <c r="AS1232" s="27">
        <f t="shared" si="397"/>
        <v>2.0151015886626751</v>
      </c>
      <c r="AT1232" s="27">
        <f t="shared" si="397"/>
        <v>1.9912114099696356</v>
      </c>
      <c r="AU1232" s="27">
        <f t="shared" si="397"/>
        <v>1.9571549094483571</v>
      </c>
      <c r="AV1232" s="27">
        <f t="shared" si="397"/>
        <v>1.9229785220375206</v>
      </c>
      <c r="AW1232" s="27">
        <f t="shared" si="397"/>
        <v>1.8848553684818887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0.25358132281546897</v>
      </c>
      <c r="M1233" s="27">
        <f t="shared" si="398"/>
        <v>0.25369507454499335</v>
      </c>
      <c r="N1233" s="27">
        <f t="shared" si="398"/>
        <v>0.25136595935447842</v>
      </c>
      <c r="O1233" s="27">
        <f t="shared" si="398"/>
        <v>0.24756197704412702</v>
      </c>
      <c r="P1233" s="27">
        <f t="shared" si="398"/>
        <v>0.24234393830437845</v>
      </c>
      <c r="Q1233" s="27">
        <f t="shared" si="398"/>
        <v>0.23855506351363695</v>
      </c>
      <c r="R1233" s="27">
        <f t="shared" si="398"/>
        <v>0.23510145332951488</v>
      </c>
      <c r="S1233" s="27">
        <f t="shared" si="398"/>
        <v>0.20758279317784045</v>
      </c>
      <c r="T1233" s="27">
        <f t="shared" si="398"/>
        <v>0.21020784891557159</v>
      </c>
      <c r="U1233" s="27">
        <f t="shared" si="398"/>
        <v>0.2098732064635071</v>
      </c>
      <c r="V1233" s="27">
        <f t="shared" si="398"/>
        <v>0.20883575059392367</v>
      </c>
      <c r="W1233" s="27">
        <f t="shared" si="398"/>
        <v>0.20835222457049252</v>
      </c>
      <c r="X1233" s="27">
        <f t="shared" si="398"/>
        <v>0.20861666353516306</v>
      </c>
      <c r="Y1233" s="27">
        <f t="shared" si="398"/>
        <v>0.20927818869521594</v>
      </c>
      <c r="Z1233" s="27">
        <f t="shared" si="398"/>
        <v>0.21051049297377183</v>
      </c>
      <c r="AA1233" s="27">
        <f t="shared" si="398"/>
        <v>0.21208399078070125</v>
      </c>
      <c r="AB1233" s="27">
        <f t="shared" si="398"/>
        <v>0.21387016239809048</v>
      </c>
      <c r="AC1233" s="27">
        <f t="shared" si="398"/>
        <v>0.2155318843508478</v>
      </c>
      <c r="AD1233" s="27">
        <f t="shared" si="398"/>
        <v>0.21839686153671636</v>
      </c>
      <c r="AE1233" s="27">
        <f t="shared" si="398"/>
        <v>0.22156324124674914</v>
      </c>
      <c r="AF1233" s="27">
        <f t="shared" si="398"/>
        <v>0.22501800196325863</v>
      </c>
      <c r="AG1233" s="27">
        <f t="shared" si="398"/>
        <v>0.22948528888638864</v>
      </c>
      <c r="AH1233" s="27">
        <f t="shared" si="398"/>
        <v>0.23327891276664667</v>
      </c>
      <c r="AI1233" s="27">
        <f t="shared" si="398"/>
        <v>0.23756236114668167</v>
      </c>
      <c r="AJ1233" s="27">
        <f t="shared" si="398"/>
        <v>0.24247919535294019</v>
      </c>
      <c r="AK1233" s="27">
        <f t="shared" si="398"/>
        <v>0.24664684247572086</v>
      </c>
      <c r="AL1233" s="27">
        <f t="shared" si="398"/>
        <v>0.25079313245152118</v>
      </c>
      <c r="AM1233" s="27">
        <f t="shared" si="398"/>
        <v>0.25479913992662712</v>
      </c>
      <c r="AN1233" s="27">
        <f t="shared" si="398"/>
        <v>0.25945248276231986</v>
      </c>
      <c r="AO1233" s="27">
        <f t="shared" si="398"/>
        <v>0.2633804346947265</v>
      </c>
      <c r="AP1233" s="27">
        <f t="shared" si="398"/>
        <v>0.26723045491161851</v>
      </c>
      <c r="AQ1233" s="27">
        <f t="shared" si="398"/>
        <v>0.27115256905369906</v>
      </c>
      <c r="AR1233" s="27">
        <f t="shared" si="398"/>
        <v>0.27518208582981413</v>
      </c>
      <c r="AS1233" s="27">
        <f t="shared" si="398"/>
        <v>0.27921575000117721</v>
      </c>
      <c r="AT1233" s="27">
        <f t="shared" si="398"/>
        <v>0.27590548802780152</v>
      </c>
      <c r="AU1233" s="27">
        <f t="shared" si="398"/>
        <v>0.27118656398498192</v>
      </c>
      <c r="AV1233" s="27">
        <f t="shared" si="398"/>
        <v>0.26645102821996847</v>
      </c>
      <c r="AW1233" s="27">
        <f t="shared" si="398"/>
        <v>0.26116862212573771</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7.3924283487896005</v>
      </c>
      <c r="M1234" s="27">
        <f t="shared" si="399"/>
        <v>7.4507389435191715</v>
      </c>
      <c r="N1234" s="27">
        <f t="shared" si="399"/>
        <v>7.4882097119910753</v>
      </c>
      <c r="O1234" s="27">
        <f t="shared" si="399"/>
        <v>7.5131092090175455</v>
      </c>
      <c r="P1234" s="27">
        <f t="shared" si="399"/>
        <v>7.5251923679492423</v>
      </c>
      <c r="Q1234" s="27">
        <f t="shared" si="399"/>
        <v>7.5518885629203734</v>
      </c>
      <c r="R1234" s="27">
        <f t="shared" si="399"/>
        <v>7.5825135825669054</v>
      </c>
      <c r="S1234" s="27">
        <f t="shared" si="399"/>
        <v>7.3545861283831604</v>
      </c>
      <c r="T1234" s="27">
        <f t="shared" si="399"/>
        <v>7.4319208106653187</v>
      </c>
      <c r="U1234" s="27">
        <f t="shared" si="399"/>
        <v>7.4786665088648778</v>
      </c>
      <c r="V1234" s="27">
        <f t="shared" si="399"/>
        <v>7.5186809140650803</v>
      </c>
      <c r="W1234" s="27">
        <f t="shared" si="399"/>
        <v>7.5660014009486476</v>
      </c>
      <c r="X1234" s="27">
        <f t="shared" si="399"/>
        <v>7.6231849108818368</v>
      </c>
      <c r="Y1234" s="27">
        <f t="shared" si="399"/>
        <v>7.6804691876753424</v>
      </c>
      <c r="Z1234" s="27">
        <f t="shared" si="399"/>
        <v>7.7460946483538748</v>
      </c>
      <c r="AA1234" s="27">
        <f t="shared" si="399"/>
        <v>7.8175626193694123</v>
      </c>
      <c r="AB1234" s="27">
        <f t="shared" si="399"/>
        <v>7.8934652081971901</v>
      </c>
      <c r="AC1234" s="27">
        <f t="shared" si="399"/>
        <v>7.9696565668771848</v>
      </c>
      <c r="AD1234" s="27">
        <f t="shared" si="399"/>
        <v>8.0583188590390158</v>
      </c>
      <c r="AE1234" s="27">
        <f t="shared" si="399"/>
        <v>8.153191031891609</v>
      </c>
      <c r="AF1234" s="27">
        <f t="shared" si="399"/>
        <v>8.2543024705569152</v>
      </c>
      <c r="AG1234" s="27">
        <f t="shared" si="399"/>
        <v>8.3716215959433935</v>
      </c>
      <c r="AH1234" s="27">
        <f t="shared" si="399"/>
        <v>8.4827190446094427</v>
      </c>
      <c r="AI1234" s="27">
        <f t="shared" si="399"/>
        <v>8.598812123936737</v>
      </c>
      <c r="AJ1234" s="27">
        <f t="shared" si="399"/>
        <v>8.726821281139344</v>
      </c>
      <c r="AK1234" s="27">
        <f t="shared" si="399"/>
        <v>8.8473810210435584</v>
      </c>
      <c r="AL1234" s="27">
        <f t="shared" si="399"/>
        <v>8.9706482832709469</v>
      </c>
      <c r="AM1234" s="27">
        <f t="shared" si="399"/>
        <v>9.0949036332095492</v>
      </c>
      <c r="AN1234" s="27">
        <f t="shared" si="399"/>
        <v>9.2276624574361712</v>
      </c>
      <c r="AO1234" s="27">
        <f t="shared" si="399"/>
        <v>9.3527507069244837</v>
      </c>
      <c r="AP1234" s="27">
        <f t="shared" si="399"/>
        <v>9.4797459075971382</v>
      </c>
      <c r="AQ1234" s="27">
        <f t="shared" si="399"/>
        <v>9.6110139593304549</v>
      </c>
      <c r="AR1234" s="27">
        <f t="shared" si="399"/>
        <v>9.7472377960546694</v>
      </c>
      <c r="AS1234" s="27">
        <f t="shared" si="399"/>
        <v>9.882585224626105</v>
      </c>
      <c r="AT1234" s="27">
        <f t="shared" si="399"/>
        <v>9.9006343052918346</v>
      </c>
      <c r="AU1234" s="27">
        <f t="shared" si="399"/>
        <v>9.8949744116093381</v>
      </c>
      <c r="AV1234" s="27">
        <f t="shared" si="399"/>
        <v>9.8881041992192689</v>
      </c>
      <c r="AW1234" s="27">
        <f t="shared" si="399"/>
        <v>9.870857576580633</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2.1061581299686476</v>
      </c>
      <c r="M1235" s="27">
        <f t="shared" si="400"/>
        <v>2.1227712545548472</v>
      </c>
      <c r="N1235" s="27">
        <f t="shared" si="400"/>
        <v>2.1334469567638776</v>
      </c>
      <c r="O1235" s="27">
        <f t="shared" si="400"/>
        <v>2.1405410097083362</v>
      </c>
      <c r="P1235" s="27">
        <f t="shared" si="400"/>
        <v>2.1439835920667925</v>
      </c>
      <c r="Q1235" s="27">
        <f t="shared" si="400"/>
        <v>2.151589537694508</v>
      </c>
      <c r="R1235" s="27">
        <f t="shared" si="400"/>
        <v>2.1603148348588097</v>
      </c>
      <c r="S1235" s="27">
        <f t="shared" si="400"/>
        <v>2.0953765983251063</v>
      </c>
      <c r="T1235" s="27">
        <f t="shared" si="400"/>
        <v>2.1174098277501541</v>
      </c>
      <c r="U1235" s="27">
        <f t="shared" si="400"/>
        <v>2.1307280268126019</v>
      </c>
      <c r="V1235" s="27">
        <f t="shared" si="400"/>
        <v>2.1421284301512511</v>
      </c>
      <c r="W1235" s="27">
        <f t="shared" si="400"/>
        <v>2.1556103908090396</v>
      </c>
      <c r="X1235" s="27">
        <f t="shared" si="400"/>
        <v>2.1719024005064549</v>
      </c>
      <c r="Y1235" s="27">
        <f t="shared" si="400"/>
        <v>2.1882231194360839</v>
      </c>
      <c r="Z1235" s="27">
        <f t="shared" si="400"/>
        <v>2.2069203040443948</v>
      </c>
      <c r="AA1235" s="27">
        <f t="shared" si="400"/>
        <v>2.2272820635481416</v>
      </c>
      <c r="AB1235" s="27">
        <f t="shared" si="400"/>
        <v>2.2489072788363589</v>
      </c>
      <c r="AC1235" s="27">
        <f t="shared" si="400"/>
        <v>2.2706147668153935</v>
      </c>
      <c r="AD1235" s="27">
        <f t="shared" si="400"/>
        <v>2.2958753170226704</v>
      </c>
      <c r="AE1235" s="27">
        <f t="shared" si="400"/>
        <v>2.3229051086870016</v>
      </c>
      <c r="AF1235" s="27">
        <f t="shared" si="400"/>
        <v>2.3517125138494244</v>
      </c>
      <c r="AG1235" s="27">
        <f t="shared" si="400"/>
        <v>2.3851376101878961</v>
      </c>
      <c r="AH1235" s="27">
        <f t="shared" si="400"/>
        <v>2.4167901042922302</v>
      </c>
      <c r="AI1235" s="27">
        <f t="shared" si="400"/>
        <v>2.449865890937942</v>
      </c>
      <c r="AJ1235" s="27">
        <f t="shared" si="400"/>
        <v>2.4863366572994243</v>
      </c>
      <c r="AK1235" s="27">
        <f t="shared" si="400"/>
        <v>2.5206850289529346</v>
      </c>
      <c r="AL1235" s="27">
        <f t="shared" si="400"/>
        <v>2.5558047939678636</v>
      </c>
      <c r="AM1235" s="27">
        <f t="shared" si="400"/>
        <v>2.5912060725623505</v>
      </c>
      <c r="AN1235" s="27">
        <f t="shared" si="400"/>
        <v>2.6290300545852219</v>
      </c>
      <c r="AO1235" s="27">
        <f t="shared" si="400"/>
        <v>2.6646686324912885</v>
      </c>
      <c r="AP1235" s="27">
        <f t="shared" si="400"/>
        <v>2.7008505150532622</v>
      </c>
      <c r="AQ1235" s="27">
        <f t="shared" si="400"/>
        <v>2.7382497648422079</v>
      </c>
      <c r="AR1235" s="27">
        <f t="shared" si="400"/>
        <v>2.7770609548430158</v>
      </c>
      <c r="AS1235" s="27">
        <f t="shared" si="400"/>
        <v>2.8156224496057964</v>
      </c>
      <c r="AT1235" s="27">
        <f t="shared" si="400"/>
        <v>2.8207647676897869</v>
      </c>
      <c r="AU1235" s="27">
        <f t="shared" si="400"/>
        <v>2.8191522216451439</v>
      </c>
      <c r="AV1235" s="27">
        <f t="shared" si="400"/>
        <v>2.8171948467478511</v>
      </c>
      <c r="AW1235" s="27">
        <f t="shared" si="400"/>
        <v>2.8122811549579518</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0.43500213637199753</v>
      </c>
      <c r="M1236" s="27">
        <f t="shared" si="401"/>
        <v>0.43843338143569016</v>
      </c>
      <c r="N1236" s="27">
        <f t="shared" si="401"/>
        <v>0.44063832189202168</v>
      </c>
      <c r="O1236" s="27">
        <f t="shared" si="401"/>
        <v>0.44210351490980404</v>
      </c>
      <c r="P1236" s="27">
        <f t="shared" si="401"/>
        <v>0.44281453971808249</v>
      </c>
      <c r="Q1236" s="27">
        <f t="shared" si="401"/>
        <v>0.44438545813589125</v>
      </c>
      <c r="R1236" s="27">
        <f t="shared" si="401"/>
        <v>0.44618756541973903</v>
      </c>
      <c r="S1236" s="27">
        <f t="shared" si="401"/>
        <v>0.4327753380933837</v>
      </c>
      <c r="T1236" s="27">
        <f t="shared" si="401"/>
        <v>0.43732604192454033</v>
      </c>
      <c r="U1236" s="27">
        <f t="shared" si="401"/>
        <v>0.44007675895872556</v>
      </c>
      <c r="V1236" s="27">
        <f t="shared" si="401"/>
        <v>0.44243137789129761</v>
      </c>
      <c r="W1236" s="27">
        <f t="shared" si="401"/>
        <v>0.44521591795273563</v>
      </c>
      <c r="X1236" s="27">
        <f t="shared" si="401"/>
        <v>0.44858084052114444</v>
      </c>
      <c r="Y1236" s="27">
        <f t="shared" si="401"/>
        <v>0.45195169264306995</v>
      </c>
      <c r="Z1236" s="27">
        <f t="shared" si="401"/>
        <v>0.45581337573942793</v>
      </c>
      <c r="AA1236" s="27">
        <f t="shared" si="401"/>
        <v>0.460018857160025</v>
      </c>
      <c r="AB1236" s="27">
        <f t="shared" si="401"/>
        <v>0.46448529048049886</v>
      </c>
      <c r="AC1236" s="27">
        <f t="shared" si="401"/>
        <v>0.46896871625550957</v>
      </c>
      <c r="AD1236" s="27">
        <f t="shared" si="401"/>
        <v>0.474185985153672</v>
      </c>
      <c r="AE1236" s="27">
        <f t="shared" si="401"/>
        <v>0.47976867002066687</v>
      </c>
      <c r="AF1236" s="27">
        <f t="shared" si="401"/>
        <v>0.48571850000288863</v>
      </c>
      <c r="AG1236" s="27">
        <f t="shared" si="401"/>
        <v>0.49262205966860634</v>
      </c>
      <c r="AH1236" s="27">
        <f t="shared" si="401"/>
        <v>0.4991595092365988</v>
      </c>
      <c r="AI1236" s="27">
        <f t="shared" si="401"/>
        <v>0.50599092310260463</v>
      </c>
      <c r="AJ1236" s="27">
        <f t="shared" si="401"/>
        <v>0.5135235300121368</v>
      </c>
      <c r="AK1236" s="27">
        <f t="shared" si="401"/>
        <v>0.52061778131149139</v>
      </c>
      <c r="AL1236" s="27">
        <f t="shared" si="401"/>
        <v>0.52787135481720149</v>
      </c>
      <c r="AM1236" s="27">
        <f t="shared" si="401"/>
        <v>0.53518307163455714</v>
      </c>
      <c r="AN1236" s="27">
        <f t="shared" si="401"/>
        <v>0.54299516928854008</v>
      </c>
      <c r="AO1236" s="27">
        <f t="shared" si="401"/>
        <v>0.55035589748164571</v>
      </c>
      <c r="AP1236" s="27">
        <f t="shared" si="401"/>
        <v>0.55782883884747447</v>
      </c>
      <c r="AQ1236" s="27">
        <f t="shared" si="401"/>
        <v>0.56555321306487649</v>
      </c>
      <c r="AR1236" s="27">
        <f t="shared" si="401"/>
        <v>0.57356920689044089</v>
      </c>
      <c r="AS1236" s="27">
        <f t="shared" si="401"/>
        <v>0.58153362910775885</v>
      </c>
      <c r="AT1236" s="27">
        <f t="shared" si="401"/>
        <v>0.582595714295291</v>
      </c>
      <c r="AU1236" s="27">
        <f t="shared" si="401"/>
        <v>0.58226266191691678</v>
      </c>
      <c r="AV1236" s="27">
        <f t="shared" si="401"/>
        <v>0.58185838920353994</v>
      </c>
      <c r="AW1236" s="27">
        <f t="shared" si="401"/>
        <v>0.58084352408222484</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9.4871637196006525E-2</v>
      </c>
      <c r="L1237" s="27">
        <f t="shared" si="402"/>
        <v>9.4048845784615517E-2</v>
      </c>
      <c r="M1237" s="27">
        <f t="shared" si="402"/>
        <v>9.3735634002294274E-2</v>
      </c>
      <c r="N1237" s="27">
        <f t="shared" si="402"/>
        <v>9.2483917307495084E-2</v>
      </c>
      <c r="O1237" s="27">
        <f t="shared" si="402"/>
        <v>9.0667019955957356E-2</v>
      </c>
      <c r="P1237" s="27">
        <f t="shared" si="402"/>
        <v>8.8322512540543865E-2</v>
      </c>
      <c r="Q1237" s="27">
        <f t="shared" si="402"/>
        <v>8.6473330972337878E-2</v>
      </c>
      <c r="R1237" s="27">
        <f t="shared" si="402"/>
        <v>8.4723794986300296E-2</v>
      </c>
      <c r="S1237" s="27">
        <f t="shared" si="402"/>
        <v>7.4532236521614198E-2</v>
      </c>
      <c r="T1237" s="27">
        <f t="shared" si="402"/>
        <v>7.5742875433824242E-2</v>
      </c>
      <c r="U1237" s="27">
        <f t="shared" si="402"/>
        <v>7.5904634878193322E-2</v>
      </c>
      <c r="V1237" s="27">
        <f t="shared" si="402"/>
        <v>7.5806928443022642E-2</v>
      </c>
      <c r="W1237" s="27">
        <f t="shared" si="402"/>
        <v>7.5892286397700501E-2</v>
      </c>
      <c r="X1237" s="27">
        <f t="shared" si="402"/>
        <v>7.6230801465466153E-2</v>
      </c>
      <c r="Y1237" s="27">
        <f t="shared" si="402"/>
        <v>7.6674051999384291E-2</v>
      </c>
      <c r="Z1237" s="27">
        <f t="shared" si="402"/>
        <v>7.7311114077535645E-2</v>
      </c>
      <c r="AA1237" s="27">
        <f t="shared" si="402"/>
        <v>7.8061746179112407E-2</v>
      </c>
      <c r="AB1237" s="27">
        <f t="shared" si="402"/>
        <v>7.8881069094071346E-2</v>
      </c>
      <c r="AC1237" s="27">
        <f t="shared" si="402"/>
        <v>7.964979879873213E-2</v>
      </c>
      <c r="AD1237" s="27">
        <f t="shared" si="402"/>
        <v>8.0141559774788873E-2</v>
      </c>
      <c r="AE1237" s="27">
        <f t="shared" si="402"/>
        <v>8.0702746634930239E-2</v>
      </c>
      <c r="AF1237" s="27">
        <f t="shared" si="402"/>
        <v>8.132576279000861E-2</v>
      </c>
      <c r="AG1237" s="27">
        <f t="shared" si="402"/>
        <v>8.2256887791167577E-2</v>
      </c>
      <c r="AH1237" s="27">
        <f t="shared" si="402"/>
        <v>8.291061437514162E-2</v>
      </c>
      <c r="AI1237" s="27">
        <f t="shared" si="402"/>
        <v>8.3669505250008477E-2</v>
      </c>
      <c r="AJ1237" s="27">
        <f t="shared" si="402"/>
        <v>8.4593210984080028E-2</v>
      </c>
      <c r="AK1237" s="27">
        <f t="shared" si="402"/>
        <v>8.5215240839078665E-2</v>
      </c>
      <c r="AL1237" s="27">
        <f t="shared" si="402"/>
        <v>8.578106616446779E-2</v>
      </c>
      <c r="AM1237" s="27">
        <f t="shared" si="402"/>
        <v>8.6251014191196393E-2</v>
      </c>
      <c r="AN1237" s="27">
        <f t="shared" si="402"/>
        <v>8.7308980908068726E-2</v>
      </c>
      <c r="AO1237" s="27">
        <f t="shared" si="402"/>
        <v>8.8102031734706404E-2</v>
      </c>
      <c r="AP1237" s="27">
        <f t="shared" si="402"/>
        <v>8.8840817700634192E-2</v>
      </c>
      <c r="AQ1237" s="27">
        <f t="shared" si="402"/>
        <v>8.9572867586300398E-2</v>
      </c>
      <c r="AR1237" s="27">
        <f t="shared" si="402"/>
        <v>9.0308232928721505E-2</v>
      </c>
      <c r="AS1237" s="27">
        <f t="shared" si="402"/>
        <v>9.1000814242625849E-2</v>
      </c>
      <c r="AT1237" s="27">
        <f t="shared" si="402"/>
        <v>8.9367283067039061E-2</v>
      </c>
      <c r="AU1237" s="27">
        <f t="shared" si="402"/>
        <v>8.7294816512801618E-2</v>
      </c>
      <c r="AV1237" s="27">
        <f t="shared" si="402"/>
        <v>8.5221774923965918E-2</v>
      </c>
      <c r="AW1237" s="27">
        <f t="shared" si="402"/>
        <v>8.298664847702153E-2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6.968944973410629E-2</v>
      </c>
      <c r="L1238" s="27">
        <f t="shared" si="403"/>
        <v>6.9085055392441017E-2</v>
      </c>
      <c r="M1238" s="27">
        <f t="shared" si="403"/>
        <v>6.8854980763127821E-2</v>
      </c>
      <c r="N1238" s="27">
        <f t="shared" si="403"/>
        <v>6.7935512624264269E-2</v>
      </c>
      <c r="O1238" s="27">
        <f t="shared" si="403"/>
        <v>6.6600882165738284E-2</v>
      </c>
      <c r="P1238" s="27">
        <f t="shared" si="403"/>
        <v>6.4878687456057696E-2</v>
      </c>
      <c r="Q1238" s="27">
        <f t="shared" si="403"/>
        <v>6.3520342119606055E-2</v>
      </c>
      <c r="R1238" s="27">
        <f t="shared" si="403"/>
        <v>6.2235193009076005E-2</v>
      </c>
      <c r="S1238" s="27">
        <f t="shared" si="403"/>
        <v>5.4748823822998088E-2</v>
      </c>
      <c r="T1238" s="27">
        <f t="shared" si="403"/>
        <v>5.5638117632108908E-2</v>
      </c>
      <c r="U1238" s="27">
        <f t="shared" si="403"/>
        <v>5.5756940570139218E-2</v>
      </c>
      <c r="V1238" s="27">
        <f t="shared" si="403"/>
        <v>5.5685168775071965E-2</v>
      </c>
      <c r="W1238" s="27">
        <f t="shared" si="403"/>
        <v>5.5747869800033094E-2</v>
      </c>
      <c r="X1238" s="27">
        <f t="shared" si="403"/>
        <v>5.599653135470356E-2</v>
      </c>
      <c r="Y1238" s="27">
        <f t="shared" si="403"/>
        <v>5.6322127989441549E-2</v>
      </c>
      <c r="Z1238" s="27">
        <f t="shared" si="403"/>
        <v>5.6790091935094891E-2</v>
      </c>
      <c r="AA1238" s="27">
        <f t="shared" si="403"/>
        <v>5.7341480523483673E-2</v>
      </c>
      <c r="AB1238" s="27">
        <f t="shared" si="403"/>
        <v>5.7943327026670585E-2</v>
      </c>
      <c r="AC1238" s="27">
        <f t="shared" si="403"/>
        <v>5.8508009493374417E-2</v>
      </c>
      <c r="AD1238" s="27">
        <f t="shared" si="403"/>
        <v>5.8869240234563143E-2</v>
      </c>
      <c r="AE1238" s="27">
        <f t="shared" si="403"/>
        <v>5.9281468848268432E-2</v>
      </c>
      <c r="AF1238" s="27">
        <f t="shared" si="403"/>
        <v>5.9739115140733788E-2</v>
      </c>
      <c r="AG1238" s="27">
        <f t="shared" si="403"/>
        <v>6.0423087620626544E-2</v>
      </c>
      <c r="AH1238" s="27">
        <f t="shared" si="403"/>
        <v>6.0903292740514849E-2</v>
      </c>
      <c r="AI1238" s="27">
        <f t="shared" si="403"/>
        <v>6.1460747940412383E-2</v>
      </c>
      <c r="AJ1238" s="27">
        <f t="shared" si="403"/>
        <v>6.2139270481250258E-2</v>
      </c>
      <c r="AK1238" s="27">
        <f t="shared" si="403"/>
        <v>6.2596192271515999E-2</v>
      </c>
      <c r="AL1238" s="27">
        <f t="shared" si="403"/>
        <v>6.3011828142651272E-2</v>
      </c>
      <c r="AM1238" s="27">
        <f t="shared" si="403"/>
        <v>6.3357035839643805E-2</v>
      </c>
      <c r="AN1238" s="27">
        <f t="shared" si="403"/>
        <v>6.4134181892088374E-2</v>
      </c>
      <c r="AO1238" s="27">
        <f t="shared" si="403"/>
        <v>6.4716729820563326E-2</v>
      </c>
      <c r="AP1238" s="27">
        <f t="shared" si="403"/>
        <v>6.5259416644133331E-2</v>
      </c>
      <c r="AQ1238" s="27">
        <f t="shared" si="403"/>
        <v>6.5797155374251307E-2</v>
      </c>
      <c r="AR1238" s="27">
        <f t="shared" si="403"/>
        <v>6.6337329525151464E-2</v>
      </c>
      <c r="AS1238" s="27">
        <f t="shared" si="403"/>
        <v>6.684607599657999E-2</v>
      </c>
      <c r="AT1238" s="27">
        <f t="shared" si="403"/>
        <v>6.5646140039799211E-2</v>
      </c>
      <c r="AU1238" s="27">
        <f t="shared" si="403"/>
        <v>6.412377721329128E-2</v>
      </c>
      <c r="AV1238" s="27">
        <f t="shared" si="403"/>
        <v>6.2600991986096338E-2</v>
      </c>
      <c r="AW1238" s="27">
        <f t="shared" si="403"/>
        <v>6.0959144783102562E-2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0.48695387967725967</v>
      </c>
      <c r="M1239" s="27">
        <f t="shared" si="404"/>
        <v>0.50580611066616821</v>
      </c>
      <c r="N1239" s="27">
        <f t="shared" si="404"/>
        <v>0.51986569055899423</v>
      </c>
      <c r="O1239" s="27">
        <f t="shared" si="404"/>
        <v>0.53070826286138573</v>
      </c>
      <c r="P1239" s="27">
        <f t="shared" si="404"/>
        <v>0.53817886796858139</v>
      </c>
      <c r="Q1239" s="27">
        <f t="shared" si="404"/>
        <v>0.54837935702304763</v>
      </c>
      <c r="R1239" s="27">
        <f t="shared" si="404"/>
        <v>0.5590724478102268</v>
      </c>
      <c r="S1239" s="27">
        <f t="shared" si="404"/>
        <v>0.51169796682687108</v>
      </c>
      <c r="T1239" s="27">
        <f t="shared" si="404"/>
        <v>0.5325379888835422</v>
      </c>
      <c r="U1239" s="27">
        <f t="shared" si="404"/>
        <v>0.54635641265898882</v>
      </c>
      <c r="V1239" s="27">
        <f t="shared" si="404"/>
        <v>0.55845406828956323</v>
      </c>
      <c r="W1239" s="27">
        <f t="shared" si="404"/>
        <v>0.57204449891076126</v>
      </c>
      <c r="X1239" s="27">
        <f t="shared" si="404"/>
        <v>0.58777208809358217</v>
      </c>
      <c r="Y1239" s="27">
        <f t="shared" si="404"/>
        <v>0.60460927816492771</v>
      </c>
      <c r="Z1239" s="27">
        <f t="shared" si="404"/>
        <v>0.62334145248933948</v>
      </c>
      <c r="AA1239" s="27">
        <f t="shared" si="404"/>
        <v>0.64342396041395933</v>
      </c>
      <c r="AB1239" s="27">
        <f t="shared" si="404"/>
        <v>0.66455461770484803</v>
      </c>
      <c r="AC1239" s="27">
        <f t="shared" si="404"/>
        <v>0.68575948234334294</v>
      </c>
      <c r="AD1239" s="27">
        <f t="shared" si="404"/>
        <v>0.71287543837821099</v>
      </c>
      <c r="AE1239" s="27">
        <f t="shared" si="404"/>
        <v>0.7417193725046457</v>
      </c>
      <c r="AF1239" s="27">
        <f t="shared" si="404"/>
        <v>0.77234362236743315</v>
      </c>
      <c r="AG1239" s="27">
        <f t="shared" si="404"/>
        <v>0.80729135132689867</v>
      </c>
      <c r="AH1239" s="27">
        <f t="shared" si="404"/>
        <v>0.84100198525996428</v>
      </c>
      <c r="AI1239" s="27">
        <f t="shared" si="404"/>
        <v>0.87729357775588912</v>
      </c>
      <c r="AJ1239" s="27">
        <f t="shared" si="404"/>
        <v>0.91701174068829661</v>
      </c>
      <c r="AK1239" s="27">
        <f t="shared" si="404"/>
        <v>0.95520794324489366</v>
      </c>
      <c r="AL1239" s="27">
        <f t="shared" si="404"/>
        <v>0.99449350898331523</v>
      </c>
      <c r="AM1239" s="27">
        <f t="shared" si="404"/>
        <v>1.0344329037460425</v>
      </c>
      <c r="AN1239" s="27">
        <f t="shared" si="404"/>
        <v>1.0766661756255453</v>
      </c>
      <c r="AO1239" s="27">
        <f t="shared" si="404"/>
        <v>1.1172061166332292</v>
      </c>
      <c r="AP1239" s="27">
        <f t="shared" si="404"/>
        <v>1.1585952153643599</v>
      </c>
      <c r="AQ1239" s="27">
        <f t="shared" si="404"/>
        <v>1.201487975498347</v>
      </c>
      <c r="AR1239" s="27">
        <f t="shared" si="404"/>
        <v>1.2460958696613949</v>
      </c>
      <c r="AS1239" s="27">
        <f t="shared" si="404"/>
        <v>1.2918539906518716</v>
      </c>
      <c r="AT1239" s="27">
        <f t="shared" si="404"/>
        <v>1.3054468368208498</v>
      </c>
      <c r="AU1239" s="27">
        <f t="shared" si="404"/>
        <v>1.3123681290561504</v>
      </c>
      <c r="AV1239" s="27">
        <f t="shared" si="404"/>
        <v>1.3188161369223268</v>
      </c>
      <c r="AW1239" s="27">
        <f t="shared" si="404"/>
        <v>1.3221908604573658</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3.677952184356148E-2</v>
      </c>
      <c r="T1240" s="27">
        <f t="shared" si="405"/>
        <v>3.6834860219034628E-2</v>
      </c>
      <c r="U1240" s="27">
        <f t="shared" si="405"/>
        <v>3.6896376631612285E-2</v>
      </c>
      <c r="V1240" s="27">
        <f t="shared" si="405"/>
        <v>3.6965707972549396E-2</v>
      </c>
      <c r="W1240" s="27">
        <f t="shared" si="405"/>
        <v>3.7043658540968798E-2</v>
      </c>
      <c r="X1240" s="27">
        <f t="shared" si="405"/>
        <v>3.7130040360762007E-2</v>
      </c>
      <c r="Y1240" s="27">
        <f t="shared" si="405"/>
        <v>3.7183149704801598E-2</v>
      </c>
      <c r="Z1240" s="27">
        <f t="shared" si="405"/>
        <v>3.7243398425268893E-2</v>
      </c>
      <c r="AA1240" s="27">
        <f t="shared" si="405"/>
        <v>3.731024170777434E-2</v>
      </c>
      <c r="AB1240" s="27">
        <f t="shared" si="405"/>
        <v>3.7383266626162065E-2</v>
      </c>
      <c r="AC1240" s="27">
        <f t="shared" si="405"/>
        <v>3.7461839315427355E-2</v>
      </c>
      <c r="AD1240" s="27">
        <f t="shared" si="405"/>
        <v>3.751421839603386E-2</v>
      </c>
      <c r="AE1240" s="27">
        <f t="shared" si="405"/>
        <v>3.7571937103938628E-2</v>
      </c>
      <c r="AF1240" s="27">
        <f t="shared" si="405"/>
        <v>3.7634795424894132E-2</v>
      </c>
      <c r="AG1240" s="27">
        <f t="shared" si="405"/>
        <v>3.7703515641667906E-2</v>
      </c>
      <c r="AH1240" s="27">
        <f t="shared" si="405"/>
        <v>3.7775887703186586E-2</v>
      </c>
      <c r="AI1240" s="27">
        <f t="shared" si="405"/>
        <v>3.7821975285738392E-2</v>
      </c>
      <c r="AJ1240" s="27">
        <f t="shared" si="405"/>
        <v>3.787282708585004E-2</v>
      </c>
      <c r="AK1240" s="27">
        <f t="shared" si="405"/>
        <v>3.7926542543058335E-2</v>
      </c>
      <c r="AL1240" s="27">
        <f t="shared" si="405"/>
        <v>3.7983917088643106E-2</v>
      </c>
      <c r="AM1240" s="27">
        <f t="shared" si="405"/>
        <v>3.8044675703025055E-2</v>
      </c>
      <c r="AN1240" s="27">
        <f t="shared" si="405"/>
        <v>3.808070756949597E-2</v>
      </c>
      <c r="AO1240" s="27">
        <f t="shared" si="405"/>
        <v>3.8118944366269662E-2</v>
      </c>
      <c r="AP1240" s="27">
        <f t="shared" si="405"/>
        <v>3.8160155502344681E-2</v>
      </c>
      <c r="AQ1240" s="27">
        <f t="shared" si="405"/>
        <v>3.8204461659089209E-2</v>
      </c>
      <c r="AR1240" s="27">
        <f t="shared" si="405"/>
        <v>3.8251836865412295E-2</v>
      </c>
      <c r="AS1240" s="27">
        <f t="shared" si="405"/>
        <v>3.8272701128160079E-2</v>
      </c>
      <c r="AT1240" s="27">
        <f t="shared" si="405"/>
        <v>3.82852404134746E-2</v>
      </c>
      <c r="AU1240" s="27">
        <f t="shared" si="405"/>
        <v>3.8297878043177927E-2</v>
      </c>
      <c r="AV1240" s="27">
        <f t="shared" si="405"/>
        <v>3.8312584557463551E-2</v>
      </c>
      <c r="AW1240" s="27">
        <f t="shared" si="405"/>
        <v>3.8328460211067915E-2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4.2003967051393596E-3</v>
      </c>
      <c r="T1241" s="27">
        <f t="shared" si="406"/>
        <v>4.2067166113902849E-3</v>
      </c>
      <c r="U1241" s="27">
        <f t="shared" si="406"/>
        <v>4.2137420789263294E-3</v>
      </c>
      <c r="V1241" s="27">
        <f t="shared" si="406"/>
        <v>4.2216600485310944E-3</v>
      </c>
      <c r="W1241" s="27">
        <f t="shared" si="406"/>
        <v>4.2305623749981239E-3</v>
      </c>
      <c r="X1241" s="27">
        <f t="shared" si="406"/>
        <v>4.2404275905598334E-3</v>
      </c>
      <c r="Y1241" s="27">
        <f t="shared" si="406"/>
        <v>4.2464929307963074E-3</v>
      </c>
      <c r="Z1241" s="27">
        <f t="shared" si="406"/>
        <v>4.2533736218508594E-3</v>
      </c>
      <c r="AA1241" s="27">
        <f t="shared" si="406"/>
        <v>4.2610074433233293E-3</v>
      </c>
      <c r="AB1241" s="27">
        <f t="shared" si="406"/>
        <v>4.2693472370784937E-3</v>
      </c>
      <c r="AC1241" s="27">
        <f t="shared" si="406"/>
        <v>4.27832061271148E-3</v>
      </c>
      <c r="AD1241" s="27">
        <f t="shared" si="406"/>
        <v>4.2843025533830731E-3</v>
      </c>
      <c r="AE1241" s="27">
        <f t="shared" si="406"/>
        <v>4.2908943049436111E-3</v>
      </c>
      <c r="AF1241" s="27">
        <f t="shared" si="406"/>
        <v>4.2980730248126479E-3</v>
      </c>
      <c r="AG1241" s="27">
        <f t="shared" si="406"/>
        <v>4.305921201125021E-3</v>
      </c>
      <c r="AH1241" s="27">
        <f t="shared" si="406"/>
        <v>4.3141864355138804E-3</v>
      </c>
      <c r="AI1241" s="27">
        <f t="shared" si="406"/>
        <v>4.3194498571190289E-3</v>
      </c>
      <c r="AJ1241" s="27">
        <f t="shared" si="406"/>
        <v>4.3252573750782869E-3</v>
      </c>
      <c r="AK1241" s="27">
        <f t="shared" si="406"/>
        <v>4.3313919363276799E-3</v>
      </c>
      <c r="AL1241" s="27">
        <f t="shared" si="406"/>
        <v>4.337944382910814E-3</v>
      </c>
      <c r="AM1241" s="27">
        <f t="shared" si="406"/>
        <v>4.3448833062808435E-3</v>
      </c>
      <c r="AN1241" s="27">
        <f t="shared" si="406"/>
        <v>4.3489983171787058E-3</v>
      </c>
      <c r="AO1241" s="27">
        <f t="shared" si="406"/>
        <v>4.3533651416270075E-3</v>
      </c>
      <c r="AP1241" s="27">
        <f t="shared" si="406"/>
        <v>4.3580716498007903E-3</v>
      </c>
      <c r="AQ1241" s="27">
        <f t="shared" si="406"/>
        <v>4.3631316240875326E-3</v>
      </c>
      <c r="AR1241" s="27">
        <f t="shared" si="406"/>
        <v>4.3685420984648574E-3</v>
      </c>
      <c r="AS1241" s="27">
        <f t="shared" si="406"/>
        <v>4.3709248967207367E-3</v>
      </c>
      <c r="AT1241" s="27">
        <f t="shared" si="406"/>
        <v>4.372356942872504E-3</v>
      </c>
      <c r="AU1241" s="27">
        <f t="shared" si="406"/>
        <v>4.3738002204222349E-3</v>
      </c>
      <c r="AV1241" s="27">
        <f t="shared" si="406"/>
        <v>4.3754797744526581E-3</v>
      </c>
      <c r="AW1241" s="27">
        <f t="shared" si="406"/>
        <v>4.3772928497660176E-3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1.5789672763163298E-2</v>
      </c>
      <c r="L1242" s="27">
        <f t="shared" si="407"/>
        <v>1.5830718290757023E-2</v>
      </c>
      <c r="M1242" s="27">
        <f t="shared" si="407"/>
        <v>1.5887339145574744E-2</v>
      </c>
      <c r="N1242" s="27">
        <f t="shared" si="407"/>
        <v>1.5956318300360574E-2</v>
      </c>
      <c r="O1242" s="27">
        <f t="shared" si="407"/>
        <v>1.6037557372574476E-2</v>
      </c>
      <c r="P1242" s="27">
        <f t="shared" si="407"/>
        <v>1.6130561898613765E-2</v>
      </c>
      <c r="Q1242" s="27">
        <f t="shared" si="407"/>
        <v>1.623065478441902E-2</v>
      </c>
      <c r="R1242" s="27">
        <f t="shared" si="407"/>
        <v>1.6337439810579345E-2</v>
      </c>
      <c r="S1242" s="27">
        <f t="shared" si="407"/>
        <v>1.6434281727692551E-2</v>
      </c>
      <c r="T1242" s="27">
        <f t="shared" si="407"/>
        <v>1.6481585234032672E-2</v>
      </c>
      <c r="U1242" s="27">
        <f t="shared" si="407"/>
        <v>1.6531710133039321E-2</v>
      </c>
      <c r="V1242" s="27">
        <f t="shared" si="407"/>
        <v>1.6585844105609673E-2</v>
      </c>
      <c r="W1242" s="27">
        <f t="shared" si="407"/>
        <v>1.664459232380602E-2</v>
      </c>
      <c r="X1242" s="27">
        <f t="shared" si="407"/>
        <v>1.6707879561632135E-2</v>
      </c>
      <c r="Y1242" s="27">
        <f t="shared" si="407"/>
        <v>1.6747848756939958E-2</v>
      </c>
      <c r="Z1242" s="27">
        <f t="shared" si="407"/>
        <v>1.6791699804759995E-2</v>
      </c>
      <c r="AA1242" s="27">
        <f t="shared" si="407"/>
        <v>1.6839101664608638E-2</v>
      </c>
      <c r="AB1242" s="27">
        <f t="shared" si="407"/>
        <v>1.6889809022184919E-2</v>
      </c>
      <c r="AC1242" s="27">
        <f t="shared" si="407"/>
        <v>1.6943427901942632E-2</v>
      </c>
      <c r="AD1242" s="27">
        <f t="shared" si="407"/>
        <v>1.697897580778833E-2</v>
      </c>
      <c r="AE1242" s="27">
        <f t="shared" si="407"/>
        <v>1.701742994277386E-2</v>
      </c>
      <c r="AF1242" s="27">
        <f t="shared" si="407"/>
        <v>1.7058675301274421E-2</v>
      </c>
      <c r="AG1242" s="27">
        <f t="shared" si="407"/>
        <v>1.7103202112831298E-2</v>
      </c>
      <c r="AH1242" s="27">
        <f t="shared" si="407"/>
        <v>1.714956928422922E-2</v>
      </c>
      <c r="AI1242" s="27">
        <f t="shared" si="407"/>
        <v>1.7178174333957786E-2</v>
      </c>
      <c r="AJ1242" s="27">
        <f t="shared" si="407"/>
        <v>1.7209451686559272E-2</v>
      </c>
      <c r="AK1242" s="27">
        <f t="shared" si="407"/>
        <v>1.7242167233947919E-2</v>
      </c>
      <c r="AL1242" s="27">
        <f t="shared" si="407"/>
        <v>1.7276851642037468E-2</v>
      </c>
      <c r="AM1242" s="27">
        <f t="shared" si="407"/>
        <v>1.7313334077231221E-2</v>
      </c>
      <c r="AN1242" s="27">
        <f t="shared" si="407"/>
        <v>1.733336669872344E-2</v>
      </c>
      <c r="AO1242" s="27">
        <f t="shared" si="407"/>
        <v>1.735451120589698E-2</v>
      </c>
      <c r="AP1242" s="27">
        <f t="shared" si="407"/>
        <v>1.737727391777745E-2</v>
      </c>
      <c r="AQ1242" s="27">
        <f t="shared" si="407"/>
        <v>1.7401737746311277E-2</v>
      </c>
      <c r="AR1242" s="27">
        <f t="shared" si="407"/>
        <v>1.7427889749520854E-2</v>
      </c>
      <c r="AS1242" s="27">
        <f t="shared" si="407"/>
        <v>1.7436685770271944E-2</v>
      </c>
      <c r="AT1242" s="27">
        <f t="shared" si="407"/>
        <v>1.7439913147864951E-2</v>
      </c>
      <c r="AU1242" s="27">
        <f t="shared" si="407"/>
        <v>1.7443014626330623E-2</v>
      </c>
      <c r="AV1242" s="27">
        <f t="shared" si="407"/>
        <v>1.7447262039258955E-2</v>
      </c>
      <c r="AW1242" s="27">
        <f t="shared" si="407"/>
        <v>1.745208223177273E-2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2.6592218800664796E-2</v>
      </c>
      <c r="L1243" s="27">
        <f t="shared" si="408"/>
        <v>2.6661345733624889E-2</v>
      </c>
      <c r="M1243" s="27">
        <f t="shared" si="408"/>
        <v>2.6756703894783632E-2</v>
      </c>
      <c r="N1243" s="27">
        <f t="shared" si="408"/>
        <v>2.6872875319249701E-2</v>
      </c>
      <c r="O1243" s="27">
        <f t="shared" si="408"/>
        <v>2.7009694315810226E-2</v>
      </c>
      <c r="P1243" s="27">
        <f t="shared" si="408"/>
        <v>2.7166328132291764E-2</v>
      </c>
      <c r="Q1243" s="27">
        <f t="shared" si="408"/>
        <v>2.7334899828466049E-2</v>
      </c>
      <c r="R1243" s="27">
        <f t="shared" si="408"/>
        <v>2.7514742110372921E-2</v>
      </c>
      <c r="S1243" s="27">
        <f t="shared" si="408"/>
        <v>2.7677838679097139E-2</v>
      </c>
      <c r="T1243" s="27">
        <f t="shared" si="408"/>
        <v>2.7757505003377762E-2</v>
      </c>
      <c r="U1243" s="27">
        <f t="shared" si="408"/>
        <v>2.7841922983518282E-2</v>
      </c>
      <c r="V1243" s="27">
        <f t="shared" si="408"/>
        <v>2.7933092855416987E-2</v>
      </c>
      <c r="W1243" s="27">
        <f t="shared" si="408"/>
        <v>2.8032033821189951E-2</v>
      </c>
      <c r="X1243" s="27">
        <f t="shared" si="408"/>
        <v>2.8138619188778323E-2</v>
      </c>
      <c r="Y1243" s="27">
        <f t="shared" si="408"/>
        <v>2.8205933413895875E-2</v>
      </c>
      <c r="Z1243" s="27">
        <f t="shared" si="408"/>
        <v>2.827978527110404E-2</v>
      </c>
      <c r="AA1243" s="27">
        <f t="shared" si="408"/>
        <v>2.8359617237704034E-2</v>
      </c>
      <c r="AB1243" s="27">
        <f t="shared" si="408"/>
        <v>2.8445016166972394E-2</v>
      </c>
      <c r="AC1243" s="27">
        <f t="shared" si="408"/>
        <v>2.8535318543959586E-2</v>
      </c>
      <c r="AD1243" s="27">
        <f t="shared" si="408"/>
        <v>2.8595186642832383E-2</v>
      </c>
      <c r="AE1243" s="27">
        <f t="shared" si="408"/>
        <v>2.8659949275134131E-2</v>
      </c>
      <c r="AF1243" s="27">
        <f t="shared" si="408"/>
        <v>2.8729412753840135E-2</v>
      </c>
      <c r="AG1243" s="27">
        <f t="shared" si="408"/>
        <v>2.8804402700318244E-2</v>
      </c>
      <c r="AH1243" s="27">
        <f t="shared" si="408"/>
        <v>2.8882492093649934E-2</v>
      </c>
      <c r="AI1243" s="27">
        <f t="shared" si="408"/>
        <v>2.8930667363181839E-2</v>
      </c>
      <c r="AJ1243" s="27">
        <f t="shared" si="408"/>
        <v>2.8983343198606671E-2</v>
      </c>
      <c r="AK1243" s="27">
        <f t="shared" si="408"/>
        <v>2.90384411735547E-2</v>
      </c>
      <c r="AL1243" s="27">
        <f t="shared" si="408"/>
        <v>2.909685501041652E-2</v>
      </c>
      <c r="AM1243" s="27">
        <f t="shared" si="408"/>
        <v>2.915829699934213E-2</v>
      </c>
      <c r="AN1243" s="27">
        <f t="shared" si="408"/>
        <v>2.9192034991374152E-2</v>
      </c>
      <c r="AO1243" s="27">
        <f t="shared" si="408"/>
        <v>2.9227645568592885E-2</v>
      </c>
      <c r="AP1243" s="27">
        <f t="shared" si="408"/>
        <v>2.9265981449513357E-2</v>
      </c>
      <c r="AQ1243" s="27">
        <f t="shared" si="408"/>
        <v>2.9307182270507649E-2</v>
      </c>
      <c r="AR1243" s="27">
        <f t="shared" si="408"/>
        <v>2.9351226235310213E-2</v>
      </c>
      <c r="AS1243" s="27">
        <f t="shared" si="408"/>
        <v>2.9366040076730274E-2</v>
      </c>
      <c r="AT1243" s="27">
        <f t="shared" si="408"/>
        <v>2.9371475473169002E-2</v>
      </c>
      <c r="AU1243" s="27">
        <f t="shared" si="408"/>
        <v>2.9376698836262195E-2</v>
      </c>
      <c r="AV1243" s="27">
        <f t="shared" si="408"/>
        <v>2.9383852127886485E-2</v>
      </c>
      <c r="AW1243" s="27">
        <f t="shared" si="408"/>
        <v>2.9391970067752009E-2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4.1536453250924088E-3</v>
      </c>
      <c r="M1244" s="27">
        <f t="shared" si="409"/>
        <v>4.1840370126470534E-3</v>
      </c>
      <c r="N1244" s="27">
        <f t="shared" si="409"/>
        <v>4.1905340987284578E-3</v>
      </c>
      <c r="O1244" s="27">
        <f t="shared" si="409"/>
        <v>4.1812329246154606E-3</v>
      </c>
      <c r="P1244" s="27">
        <f t="shared" si="409"/>
        <v>4.1564738854214557E-3</v>
      </c>
      <c r="Q1244" s="27">
        <f t="shared" si="409"/>
        <v>4.1427460620707141E-3</v>
      </c>
      <c r="R1244" s="27">
        <f t="shared" si="409"/>
        <v>4.130408792135833E-3</v>
      </c>
      <c r="S1244" s="27">
        <f t="shared" si="409"/>
        <v>3.8942775806247638E-3</v>
      </c>
      <c r="T1244" s="27">
        <f t="shared" si="409"/>
        <v>3.9425052238853163E-3</v>
      </c>
      <c r="U1244" s="27">
        <f t="shared" si="409"/>
        <v>3.962716571769458E-3</v>
      </c>
      <c r="V1244" s="27">
        <f t="shared" si="409"/>
        <v>3.9755865195643877E-3</v>
      </c>
      <c r="W1244" s="27">
        <f t="shared" si="409"/>
        <v>3.9930795267340601E-3</v>
      </c>
      <c r="X1244" s="27">
        <f t="shared" si="409"/>
        <v>4.0172958864803281E-3</v>
      </c>
      <c r="Y1244" s="27">
        <f t="shared" si="409"/>
        <v>4.0482572067197936E-3</v>
      </c>
      <c r="Z1244" s="27">
        <f t="shared" si="409"/>
        <v>4.0847260501190022E-3</v>
      </c>
      <c r="AA1244" s="27">
        <f t="shared" si="409"/>
        <v>4.1246013975712904E-3</v>
      </c>
      <c r="AB1244" s="27">
        <f t="shared" si="409"/>
        <v>4.166707245953109E-3</v>
      </c>
      <c r="AC1244" s="27">
        <f t="shared" si="409"/>
        <v>4.2076617517569177E-3</v>
      </c>
      <c r="AD1244" s="27">
        <f t="shared" si="409"/>
        <v>4.2640751433137931E-3</v>
      </c>
      <c r="AE1244" s="27">
        <f t="shared" si="409"/>
        <v>4.3242026523805516E-3</v>
      </c>
      <c r="AF1244" s="27">
        <f t="shared" si="409"/>
        <v>4.3880305789596773E-3</v>
      </c>
      <c r="AG1244" s="27">
        <f t="shared" si="409"/>
        <v>4.4634772851901774E-3</v>
      </c>
      <c r="AH1244" s="27">
        <f t="shared" si="409"/>
        <v>4.5325609591283702E-3</v>
      </c>
      <c r="AI1244" s="27">
        <f t="shared" si="409"/>
        <v>4.6108934889704384E-3</v>
      </c>
      <c r="AJ1244" s="27">
        <f t="shared" si="409"/>
        <v>4.6974397037173703E-3</v>
      </c>
      <c r="AK1244" s="27">
        <f t="shared" si="409"/>
        <v>4.7768797267353849E-3</v>
      </c>
      <c r="AL1244" s="27">
        <f t="shared" si="409"/>
        <v>4.8572490905313811E-3</v>
      </c>
      <c r="AM1244" s="27">
        <f t="shared" si="409"/>
        <v>4.9371936324104065E-3</v>
      </c>
      <c r="AN1244" s="27">
        <f t="shared" si="409"/>
        <v>5.0291147653371022E-3</v>
      </c>
      <c r="AO1244" s="27">
        <f t="shared" si="409"/>
        <v>5.1140416699349605E-3</v>
      </c>
      <c r="AP1244" s="27">
        <f t="shared" si="409"/>
        <v>5.1994470851540377E-3</v>
      </c>
      <c r="AQ1244" s="27">
        <f t="shared" si="409"/>
        <v>5.2871518568294437E-3</v>
      </c>
      <c r="AR1244" s="27">
        <f t="shared" si="409"/>
        <v>5.3776591442236668E-3</v>
      </c>
      <c r="AS1244" s="27">
        <f t="shared" si="409"/>
        <v>5.4734888709334932E-3</v>
      </c>
      <c r="AT1244" s="27">
        <f t="shared" si="409"/>
        <v>5.4785507754715034E-3</v>
      </c>
      <c r="AU1244" s="27">
        <f t="shared" si="409"/>
        <v>5.4650141561279689E-3</v>
      </c>
      <c r="AV1244" s="27">
        <f t="shared" si="409"/>
        <v>5.4501889243389621E-3</v>
      </c>
      <c r="AW1244" s="27">
        <f t="shared" si="409"/>
        <v>5.4271120804957711E-3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23.152530650802607</v>
      </c>
      <c r="M1246" s="27">
        <f t="shared" si="411"/>
        <v>23.162916433064304</v>
      </c>
      <c r="N1246" s="27">
        <f t="shared" si="411"/>
        <v>22.950263110497293</v>
      </c>
      <c r="O1246" s="27">
        <f t="shared" si="411"/>
        <v>22.602951186820604</v>
      </c>
      <c r="P1246" s="27">
        <f t="shared" si="411"/>
        <v>22.12653281137495</v>
      </c>
      <c r="Q1246" s="27">
        <f t="shared" si="411"/>
        <v>21.780600237355962</v>
      </c>
      <c r="R1246" s="27">
        <f t="shared" si="411"/>
        <v>21.465278056857684</v>
      </c>
      <c r="S1246" s="27">
        <f t="shared" si="411"/>
        <v>18.952764061123471</v>
      </c>
      <c r="T1246" s="27">
        <f t="shared" si="411"/>
        <v>19.192437404385082</v>
      </c>
      <c r="U1246" s="27">
        <f t="shared" si="411"/>
        <v>19.16188381493906</v>
      </c>
      <c r="V1246" s="27">
        <f t="shared" si="411"/>
        <v>19.067161819830357</v>
      </c>
      <c r="W1246" s="27">
        <f t="shared" si="411"/>
        <v>19.023014833949627</v>
      </c>
      <c r="X1246" s="27">
        <f t="shared" si="411"/>
        <v>19.047158691102929</v>
      </c>
      <c r="Y1246" s="27">
        <f t="shared" si="411"/>
        <v>19.107557388350624</v>
      </c>
      <c r="Z1246" s="27">
        <f t="shared" si="411"/>
        <v>19.220069470327349</v>
      </c>
      <c r="AA1246" s="27">
        <f t="shared" si="411"/>
        <v>19.363733269377779</v>
      </c>
      <c r="AB1246" s="27">
        <f t="shared" si="411"/>
        <v>19.526814653527239</v>
      </c>
      <c r="AC1246" s="27">
        <f t="shared" si="411"/>
        <v>19.678533510488652</v>
      </c>
      <c r="AD1246" s="27">
        <f t="shared" si="411"/>
        <v>19.94011220789903</v>
      </c>
      <c r="AE1246" s="27">
        <f t="shared" si="411"/>
        <v>20.229209616472616</v>
      </c>
      <c r="AF1246" s="27">
        <f t="shared" si="411"/>
        <v>20.544636843099951</v>
      </c>
      <c r="AG1246" s="27">
        <f t="shared" si="411"/>
        <v>20.952509931958954</v>
      </c>
      <c r="AH1246" s="27">
        <f t="shared" si="411"/>
        <v>21.298876108261318</v>
      </c>
      <c r="AI1246" s="27">
        <f t="shared" si="411"/>
        <v>21.689964335141735</v>
      </c>
      <c r="AJ1246" s="27">
        <f t="shared" si="411"/>
        <v>22.138882076406748</v>
      </c>
      <c r="AK1246" s="27">
        <f t="shared" si="411"/>
        <v>22.51939739465093</v>
      </c>
      <c r="AL1246" s="27">
        <f t="shared" si="411"/>
        <v>22.897962758558627</v>
      </c>
      <c r="AM1246" s="27">
        <f t="shared" si="411"/>
        <v>23.263720022638473</v>
      </c>
      <c r="AN1246" s="27">
        <f t="shared" si="411"/>
        <v>23.688580424169185</v>
      </c>
      <c r="AO1246" s="27">
        <f t="shared" si="411"/>
        <v>24.047211046094372</v>
      </c>
      <c r="AP1246" s="27">
        <f t="shared" si="411"/>
        <v>24.398726331558311</v>
      </c>
      <c r="AQ1246" s="27">
        <f t="shared" si="411"/>
        <v>24.756823950429663</v>
      </c>
      <c r="AR1246" s="27">
        <f t="shared" si="411"/>
        <v>25.12472766522658</v>
      </c>
      <c r="AS1246" s="27">
        <f t="shared" si="411"/>
        <v>25.493010046301183</v>
      </c>
      <c r="AT1246" s="27">
        <f t="shared" si="411"/>
        <v>25.19077587167887</v>
      </c>
      <c r="AU1246" s="27">
        <f t="shared" si="411"/>
        <v>24.75992776217636</v>
      </c>
      <c r="AV1246" s="27">
        <f t="shared" si="411"/>
        <v>24.32756296602286</v>
      </c>
      <c r="AW1246" s="27">
        <f t="shared" si="411"/>
        <v>23.845267710012767</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7.7508449141861155E-2</v>
      </c>
      <c r="M1247" s="27">
        <f t="shared" si="412"/>
        <v>7.7543217949140597E-2</v>
      </c>
      <c r="N1247" s="27">
        <f t="shared" si="412"/>
        <v>7.6831311787104617E-2</v>
      </c>
      <c r="O1247" s="27">
        <f t="shared" si="412"/>
        <v>7.5668604825232036E-2</v>
      </c>
      <c r="P1247" s="27">
        <f t="shared" si="412"/>
        <v>7.4073684167079393E-2</v>
      </c>
      <c r="Q1247" s="27">
        <f t="shared" si="412"/>
        <v>7.2915594897087016E-2</v>
      </c>
      <c r="R1247" s="27">
        <f t="shared" si="412"/>
        <v>7.1859980996426695E-2</v>
      </c>
      <c r="S1247" s="27">
        <f t="shared" si="412"/>
        <v>6.3448759510803532E-2</v>
      </c>
      <c r="T1247" s="27">
        <f t="shared" si="412"/>
        <v>6.4251121439053843E-2</v>
      </c>
      <c r="U1247" s="27">
        <f t="shared" si="412"/>
        <v>6.4148836234494744E-2</v>
      </c>
      <c r="V1247" s="27">
        <f t="shared" si="412"/>
        <v>6.3831732456457235E-2</v>
      </c>
      <c r="W1247" s="27">
        <f t="shared" si="412"/>
        <v>6.3683940214584789E-2</v>
      </c>
      <c r="X1247" s="27">
        <f t="shared" si="412"/>
        <v>6.3764767358385155E-2</v>
      </c>
      <c r="Y1247" s="27">
        <f t="shared" si="412"/>
        <v>6.3966965961400293E-2</v>
      </c>
      <c r="Z1247" s="27">
        <f t="shared" si="412"/>
        <v>6.4343626168237592E-2</v>
      </c>
      <c r="AA1247" s="27">
        <f t="shared" si="412"/>
        <v>6.4824573950152758E-2</v>
      </c>
      <c r="AB1247" s="27">
        <f t="shared" si="412"/>
        <v>6.5370526587468239E-2</v>
      </c>
      <c r="AC1247" s="27">
        <f t="shared" si="412"/>
        <v>6.5878440538043093E-2</v>
      </c>
      <c r="AD1247" s="27">
        <f t="shared" si="412"/>
        <v>6.675413570375166E-2</v>
      </c>
      <c r="AE1247" s="27">
        <f t="shared" si="412"/>
        <v>6.772195611731377E-2</v>
      </c>
      <c r="AF1247" s="27">
        <f t="shared" si="412"/>
        <v>6.8777921684177429E-2</v>
      </c>
      <c r="AG1247" s="27">
        <f t="shared" si="412"/>
        <v>7.0143371148038342E-2</v>
      </c>
      <c r="AH1247" s="27">
        <f t="shared" si="412"/>
        <v>7.130291200192175E-2</v>
      </c>
      <c r="AI1247" s="27">
        <f t="shared" si="412"/>
        <v>7.2612170259704914E-2</v>
      </c>
      <c r="AJ1247" s="27">
        <f t="shared" si="412"/>
        <v>7.4115026186882468E-2</v>
      </c>
      <c r="AK1247" s="27">
        <f t="shared" si="412"/>
        <v>7.5388889188584426E-2</v>
      </c>
      <c r="AL1247" s="27">
        <f t="shared" si="412"/>
        <v>7.6656224267322035E-2</v>
      </c>
      <c r="AM1247" s="27">
        <f t="shared" si="412"/>
        <v>7.7880681270695709E-2</v>
      </c>
      <c r="AN1247" s="27">
        <f t="shared" si="412"/>
        <v>7.9302999691135523E-2</v>
      </c>
      <c r="AO1247" s="27">
        <f t="shared" si="412"/>
        <v>8.0503598612240448E-2</v>
      </c>
      <c r="AP1247" s="27">
        <f t="shared" si="412"/>
        <v>8.168037729949916E-2</v>
      </c>
      <c r="AQ1247" s="27">
        <f t="shared" si="412"/>
        <v>8.2879191869652841E-2</v>
      </c>
      <c r="AR1247" s="27">
        <f t="shared" si="412"/>
        <v>8.41108346130542E-2</v>
      </c>
      <c r="AS1247" s="27">
        <f t="shared" si="412"/>
        <v>8.5343745029366494E-2</v>
      </c>
      <c r="AT1247" s="27">
        <f t="shared" si="412"/>
        <v>8.4331946254279519E-2</v>
      </c>
      <c r="AU1247" s="27">
        <f t="shared" si="412"/>
        <v>8.2889582597065886E-2</v>
      </c>
      <c r="AV1247" s="27">
        <f t="shared" si="412"/>
        <v>8.1442141480635138E-2</v>
      </c>
      <c r="AW1247" s="27">
        <f t="shared" si="412"/>
        <v>7.9827546606077743E-2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0.58037790885594764</v>
      </c>
      <c r="N1248" s="27">
        <f t="shared" si="413"/>
        <v>0.59052015237226141</v>
      </c>
      <c r="O1248" s="27">
        <f t="shared" si="413"/>
        <v>0.59866182774590171</v>
      </c>
      <c r="P1248" s="27">
        <f t="shared" si="413"/>
        <v>0.60475451589519713</v>
      </c>
      <c r="Q1248" s="27">
        <f t="shared" si="413"/>
        <v>0.61256702388185857</v>
      </c>
      <c r="R1248" s="27">
        <f t="shared" si="413"/>
        <v>0.62068986953889782</v>
      </c>
      <c r="S1248" s="27">
        <f t="shared" si="413"/>
        <v>0.59306382210092123</v>
      </c>
      <c r="T1248" s="27">
        <f t="shared" si="413"/>
        <v>0.60782513327234611</v>
      </c>
      <c r="U1248" s="27">
        <f t="shared" si="413"/>
        <v>0.61825436169386483</v>
      </c>
      <c r="V1248" s="27">
        <f t="shared" si="413"/>
        <v>0.62762435769738256</v>
      </c>
      <c r="W1248" s="27">
        <f t="shared" si="413"/>
        <v>0.63790180527524676</v>
      </c>
      <c r="X1248" s="27">
        <f t="shared" si="413"/>
        <v>0.64947167874060052</v>
      </c>
      <c r="Y1248" s="27">
        <f t="shared" si="413"/>
        <v>0.66127278725906635</v>
      </c>
      <c r="Z1248" s="27">
        <f t="shared" si="413"/>
        <v>0.67419503912972889</v>
      </c>
      <c r="AA1248" s="27">
        <f t="shared" si="413"/>
        <v>0.68790175421552868</v>
      </c>
      <c r="AB1248" s="27">
        <f t="shared" si="413"/>
        <v>0.70220554992880846</v>
      </c>
      <c r="AC1248" s="27">
        <f t="shared" si="413"/>
        <v>0.71651818996124794</v>
      </c>
      <c r="AD1248" s="27">
        <f t="shared" si="413"/>
        <v>0.73286035769866442</v>
      </c>
      <c r="AE1248" s="27">
        <f t="shared" si="413"/>
        <v>0.75010176966563868</v>
      </c>
      <c r="AF1248" s="27">
        <f t="shared" si="413"/>
        <v>0.76825987071809076</v>
      </c>
      <c r="AG1248" s="27">
        <f t="shared" si="413"/>
        <v>0.78881466515480791</v>
      </c>
      <c r="AH1248" s="27">
        <f t="shared" si="413"/>
        <v>0.80848073322401692</v>
      </c>
      <c r="AI1248" s="27">
        <f t="shared" si="413"/>
        <v>0.8291497332114649</v>
      </c>
      <c r="AJ1248" s="27">
        <f t="shared" si="413"/>
        <v>0.85162740487236666</v>
      </c>
      <c r="AK1248" s="27">
        <f t="shared" si="413"/>
        <v>0.87303891035273273</v>
      </c>
      <c r="AL1248" s="27">
        <f t="shared" si="413"/>
        <v>0.89489588653053709</v>
      </c>
      <c r="AM1248" s="27">
        <f t="shared" si="413"/>
        <v>0.91694386186185395</v>
      </c>
      <c r="AN1248" s="27">
        <f t="shared" si="413"/>
        <v>0.94054563741061914</v>
      </c>
      <c r="AO1248" s="27">
        <f t="shared" si="413"/>
        <v>0.96303937952225793</v>
      </c>
      <c r="AP1248" s="27">
        <f t="shared" si="413"/>
        <v>0.98587011313190998</v>
      </c>
      <c r="AQ1248" s="27">
        <f t="shared" si="413"/>
        <v>1.0094017308562568</v>
      </c>
      <c r="AR1248" s="27">
        <f t="shared" si="413"/>
        <v>1.0337449955148688</v>
      </c>
      <c r="AS1248" s="27">
        <f t="shared" si="413"/>
        <v>1.0582427700236554</v>
      </c>
      <c r="AT1248" s="27">
        <f t="shared" si="413"/>
        <v>1.0647215720826737</v>
      </c>
      <c r="AU1248" s="27">
        <f t="shared" si="413"/>
        <v>1.0674814654215183</v>
      </c>
      <c r="AV1248" s="27">
        <f t="shared" si="413"/>
        <v>1.0699795725388284</v>
      </c>
      <c r="AW1248" s="27">
        <f t="shared" si="413"/>
        <v>1.070790821398993</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2.2100196981344116</v>
      </c>
      <c r="L1249" s="27">
        <f t="shared" si="414"/>
        <v>2.2391217074451495</v>
      </c>
      <c r="M1249" s="27">
        <f t="shared" si="414"/>
        <v>2.2858678822724832</v>
      </c>
      <c r="N1249" s="27">
        <f t="shared" si="414"/>
        <v>2.2992900748078609</v>
      </c>
      <c r="O1249" s="27">
        <f t="shared" si="414"/>
        <v>2.2910596881616581</v>
      </c>
      <c r="P1249" s="27">
        <f t="shared" si="414"/>
        <v>2.2612642885898935</v>
      </c>
      <c r="Q1249" s="27">
        <f t="shared" si="414"/>
        <v>2.2487211059946213</v>
      </c>
      <c r="R1249" s="27">
        <f t="shared" si="414"/>
        <v>2.2390235702415189</v>
      </c>
      <c r="S1249" s="27">
        <f t="shared" si="414"/>
        <v>1.8873804730286565</v>
      </c>
      <c r="T1249" s="27">
        <f t="shared" si="414"/>
        <v>1.962130360964824</v>
      </c>
      <c r="U1249" s="27">
        <f t="shared" si="414"/>
        <v>1.9947402882912137</v>
      </c>
      <c r="V1249" s="27">
        <f t="shared" si="414"/>
        <v>2.0167734386395066</v>
      </c>
      <c r="W1249" s="27">
        <f t="shared" si="414"/>
        <v>2.046613194974745</v>
      </c>
      <c r="X1249" s="27">
        <f t="shared" si="414"/>
        <v>2.0875609085173608</v>
      </c>
      <c r="Y1249" s="27">
        <f t="shared" si="414"/>
        <v>2.1365978918874675</v>
      </c>
      <c r="Z1249" s="27">
        <f t="shared" si="414"/>
        <v>2.1948391085815122</v>
      </c>
      <c r="AA1249" s="27">
        <f t="shared" si="414"/>
        <v>2.2590650938098573</v>
      </c>
      <c r="AB1249" s="27">
        <f t="shared" si="414"/>
        <v>2.3274829816282754</v>
      </c>
      <c r="AC1249" s="27">
        <f t="shared" si="414"/>
        <v>2.3948359688956935</v>
      </c>
      <c r="AD1249" s="27">
        <f t="shared" si="414"/>
        <v>2.484249624098235</v>
      </c>
      <c r="AE1249" s="27">
        <f t="shared" si="414"/>
        <v>2.5801346377548633</v>
      </c>
      <c r="AF1249" s="27">
        <f t="shared" si="414"/>
        <v>2.6825178393675806</v>
      </c>
      <c r="AG1249" s="27">
        <f t="shared" si="414"/>
        <v>2.8039183162103787</v>
      </c>
      <c r="AH1249" s="27">
        <f t="shared" si="414"/>
        <v>2.9160990599871233</v>
      </c>
      <c r="AI1249" s="27">
        <f t="shared" si="414"/>
        <v>3.0403046603702588</v>
      </c>
      <c r="AJ1249" s="27">
        <f t="shared" si="414"/>
        <v>3.17807318005105</v>
      </c>
      <c r="AK1249" s="27">
        <f t="shared" si="414"/>
        <v>3.3052455441789346</v>
      </c>
      <c r="AL1249" s="27">
        <f t="shared" si="414"/>
        <v>3.4345369244701307</v>
      </c>
      <c r="AM1249" s="27">
        <f t="shared" si="414"/>
        <v>3.5638328115132296</v>
      </c>
      <c r="AN1249" s="27">
        <f t="shared" si="414"/>
        <v>3.7089779709020201</v>
      </c>
      <c r="AO1249" s="27">
        <f t="shared" si="414"/>
        <v>3.8434837701437496</v>
      </c>
      <c r="AP1249" s="27">
        <f t="shared" si="414"/>
        <v>3.9792191002013388</v>
      </c>
      <c r="AQ1249" s="27">
        <f t="shared" si="414"/>
        <v>4.1190983419919824</v>
      </c>
      <c r="AR1249" s="27">
        <f t="shared" si="414"/>
        <v>4.263949462915309</v>
      </c>
      <c r="AS1249" s="27">
        <f t="shared" si="414"/>
        <v>4.4131772986092557</v>
      </c>
      <c r="AT1249" s="27">
        <f t="shared" si="414"/>
        <v>4.4186178760804671</v>
      </c>
      <c r="AU1249" s="27">
        <f t="shared" si="414"/>
        <v>4.3949031764275945</v>
      </c>
      <c r="AV1249" s="27">
        <f t="shared" si="414"/>
        <v>4.3694950303139315</v>
      </c>
      <c r="AW1249" s="27">
        <f t="shared" si="414"/>
        <v>4.3313345266506111</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2.3161053423012629E-2</v>
      </c>
      <c r="L1250" s="27">
        <f t="shared" si="415"/>
        <v>2.3631963555267661E-2</v>
      </c>
      <c r="M1250" s="27">
        <f t="shared" si="415"/>
        <v>2.4182412868997843E-2</v>
      </c>
      <c r="N1250" s="27">
        <f t="shared" si="415"/>
        <v>2.4605006348844244E-2</v>
      </c>
      <c r="O1250" s="27">
        <f t="shared" si="415"/>
        <v>2.4944242822745932E-2</v>
      </c>
      <c r="P1250" s="27">
        <f t="shared" si="415"/>
        <v>2.5198104828966571E-2</v>
      </c>
      <c r="Q1250" s="27">
        <f t="shared" si="415"/>
        <v>2.5523625995077459E-2</v>
      </c>
      <c r="R1250" s="27">
        <f t="shared" si="415"/>
        <v>2.5862077897454101E-2</v>
      </c>
      <c r="S1250" s="27">
        <f t="shared" si="415"/>
        <v>2.4710992587538415E-2</v>
      </c>
      <c r="T1250" s="27">
        <f t="shared" si="415"/>
        <v>2.5326047219681107E-2</v>
      </c>
      <c r="U1250" s="27">
        <f t="shared" si="415"/>
        <v>2.5760598403911057E-2</v>
      </c>
      <c r="V1250" s="27">
        <f t="shared" si="415"/>
        <v>2.6151014904057631E-2</v>
      </c>
      <c r="W1250" s="27">
        <f t="shared" si="415"/>
        <v>2.6579241886468635E-2</v>
      </c>
      <c r="X1250" s="27">
        <f t="shared" si="415"/>
        <v>2.7061319947525048E-2</v>
      </c>
      <c r="Y1250" s="27">
        <f t="shared" si="415"/>
        <v>2.7553032802461117E-2</v>
      </c>
      <c r="Z1250" s="27">
        <f t="shared" si="415"/>
        <v>2.809145996373873E-2</v>
      </c>
      <c r="AA1250" s="27">
        <f t="shared" si="415"/>
        <v>2.8662573092313723E-2</v>
      </c>
      <c r="AB1250" s="27">
        <f t="shared" si="415"/>
        <v>2.9258564580367047E-2</v>
      </c>
      <c r="AC1250" s="27">
        <f t="shared" si="415"/>
        <v>2.9854924581718692E-2</v>
      </c>
      <c r="AD1250" s="27">
        <f t="shared" si="415"/>
        <v>3.0535848237444381E-2</v>
      </c>
      <c r="AE1250" s="27">
        <f t="shared" si="415"/>
        <v>3.1254240402734973E-2</v>
      </c>
      <c r="AF1250" s="27">
        <f t="shared" si="415"/>
        <v>3.2010827946587148E-2</v>
      </c>
      <c r="AG1250" s="27">
        <f t="shared" si="415"/>
        <v>3.2867277714783698E-2</v>
      </c>
      <c r="AH1250" s="27">
        <f t="shared" si="415"/>
        <v>3.36866972176674E-2</v>
      </c>
      <c r="AI1250" s="27">
        <f t="shared" si="415"/>
        <v>3.4547905550477737E-2</v>
      </c>
      <c r="AJ1250" s="27">
        <f t="shared" si="415"/>
        <v>3.5484475203015314E-2</v>
      </c>
      <c r="AK1250" s="27">
        <f t="shared" si="415"/>
        <v>3.6376621264697234E-2</v>
      </c>
      <c r="AL1250" s="27">
        <f t="shared" si="415"/>
        <v>3.7287328605439082E-2</v>
      </c>
      <c r="AM1250" s="27">
        <f t="shared" si="415"/>
        <v>3.8205994244243945E-2</v>
      </c>
      <c r="AN1250" s="27">
        <f t="shared" si="415"/>
        <v>3.9189401558775837E-2</v>
      </c>
      <c r="AO1250" s="27">
        <f t="shared" si="415"/>
        <v>4.0126640813427449E-2</v>
      </c>
      <c r="AP1250" s="27">
        <f t="shared" si="415"/>
        <v>4.1077921380496291E-2</v>
      </c>
      <c r="AQ1250" s="27">
        <f t="shared" si="415"/>
        <v>4.2058405452344072E-2</v>
      </c>
      <c r="AR1250" s="27">
        <f t="shared" si="415"/>
        <v>4.30727081464529E-2</v>
      </c>
      <c r="AS1250" s="27">
        <f t="shared" si="415"/>
        <v>4.4093448750985677E-2</v>
      </c>
      <c r="AT1250" s="27">
        <f t="shared" si="415"/>
        <v>4.436339883677811E-2</v>
      </c>
      <c r="AU1250" s="27">
        <f t="shared" si="415"/>
        <v>4.4478394392563299E-2</v>
      </c>
      <c r="AV1250" s="27">
        <f t="shared" si="415"/>
        <v>4.4582482189117895E-2</v>
      </c>
      <c r="AW1250" s="27">
        <f t="shared" si="415"/>
        <v>4.4616284224958079E-2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9.2084154088933889E-2</v>
      </c>
      <c r="L1251" s="27">
        <f t="shared" si="416"/>
        <v>9.3296737810214664E-2</v>
      </c>
      <c r="M1251" s="27">
        <f t="shared" si="416"/>
        <v>9.5244495094686882E-2</v>
      </c>
      <c r="N1251" s="27">
        <f t="shared" si="416"/>
        <v>9.5803753116994295E-2</v>
      </c>
      <c r="O1251" s="27">
        <f t="shared" si="416"/>
        <v>9.5460820340069169E-2</v>
      </c>
      <c r="P1251" s="27">
        <f t="shared" si="416"/>
        <v>9.4219345357912307E-2</v>
      </c>
      <c r="Q1251" s="27">
        <f t="shared" si="416"/>
        <v>9.3696712749775993E-2</v>
      </c>
      <c r="R1251" s="27">
        <f t="shared" si="416"/>
        <v>9.3292648760063379E-2</v>
      </c>
      <c r="S1251" s="27">
        <f t="shared" si="416"/>
        <v>7.8640853042860767E-2</v>
      </c>
      <c r="T1251" s="27">
        <f t="shared" si="416"/>
        <v>8.1755431706867748E-2</v>
      </c>
      <c r="U1251" s="27">
        <f t="shared" si="416"/>
        <v>8.3114178678800651E-2</v>
      </c>
      <c r="V1251" s="27">
        <f t="shared" si="416"/>
        <v>8.4032226609979499E-2</v>
      </c>
      <c r="W1251" s="27">
        <f t="shared" si="416"/>
        <v>8.5275549790614455E-2</v>
      </c>
      <c r="X1251" s="27">
        <f t="shared" si="416"/>
        <v>8.6981704521556791E-2</v>
      </c>
      <c r="Y1251" s="27">
        <f t="shared" si="416"/>
        <v>8.9024912161977915E-2</v>
      </c>
      <c r="Z1251" s="27">
        <f t="shared" si="416"/>
        <v>9.1451629524229749E-2</v>
      </c>
      <c r="AA1251" s="27">
        <f t="shared" si="416"/>
        <v>9.4127712242077485E-2</v>
      </c>
      <c r="AB1251" s="27">
        <f t="shared" si="416"/>
        <v>9.69784575678449E-2</v>
      </c>
      <c r="AC1251" s="27">
        <f t="shared" si="416"/>
        <v>9.9784832037320664E-2</v>
      </c>
      <c r="AD1251" s="27">
        <f t="shared" si="416"/>
        <v>0.10351040100409321</v>
      </c>
      <c r="AE1251" s="27">
        <f t="shared" si="416"/>
        <v>0.10750560990645275</v>
      </c>
      <c r="AF1251" s="27">
        <f t="shared" si="416"/>
        <v>0.11177157664031596</v>
      </c>
      <c r="AG1251" s="27">
        <f t="shared" si="416"/>
        <v>0.11682992984209924</v>
      </c>
      <c r="AH1251" s="27">
        <f t="shared" si="416"/>
        <v>0.1215041274994636</v>
      </c>
      <c r="AI1251" s="27">
        <f t="shared" si="416"/>
        <v>0.12667936084876091</v>
      </c>
      <c r="AJ1251" s="27">
        <f t="shared" si="416"/>
        <v>0.13241971583546056</v>
      </c>
      <c r="AK1251" s="27">
        <f t="shared" si="416"/>
        <v>0.13771856434078911</v>
      </c>
      <c r="AL1251" s="27">
        <f t="shared" si="416"/>
        <v>0.14310570518625559</v>
      </c>
      <c r="AM1251" s="27">
        <f t="shared" si="416"/>
        <v>0.14849303381305134</v>
      </c>
      <c r="AN1251" s="27">
        <f t="shared" si="416"/>
        <v>0.15454074878758431</v>
      </c>
      <c r="AO1251" s="27">
        <f t="shared" si="416"/>
        <v>0.16014515708932303</v>
      </c>
      <c r="AP1251" s="27">
        <f t="shared" si="416"/>
        <v>0.16580079584172261</v>
      </c>
      <c r="AQ1251" s="27">
        <f t="shared" si="416"/>
        <v>0.17162909758299946</v>
      </c>
      <c r="AR1251" s="27">
        <f t="shared" si="416"/>
        <v>0.17766456095480471</v>
      </c>
      <c r="AS1251" s="27">
        <f t="shared" si="416"/>
        <v>0.18388238744205251</v>
      </c>
      <c r="AT1251" s="27">
        <f t="shared" si="416"/>
        <v>0.18410907817001962</v>
      </c>
      <c r="AU1251" s="27">
        <f t="shared" si="416"/>
        <v>0.18312096568448324</v>
      </c>
      <c r="AV1251" s="27">
        <f t="shared" si="416"/>
        <v>0.18206229292974732</v>
      </c>
      <c r="AW1251" s="27">
        <f t="shared" si="416"/>
        <v>0.18047227194377563</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5.9806569587962537E-2</v>
      </c>
      <c r="M1252" s="27">
        <f t="shared" si="417"/>
        <v>6.0278316688762053E-2</v>
      </c>
      <c r="N1252" s="27">
        <f t="shared" si="417"/>
        <v>6.0581464452445992E-2</v>
      </c>
      <c r="O1252" s="27">
        <f t="shared" si="417"/>
        <v>6.0782907527895308E-2</v>
      </c>
      <c r="P1252" s="27">
        <f t="shared" si="417"/>
        <v>6.0880663265441164E-2</v>
      </c>
      <c r="Q1252" s="27">
        <f t="shared" si="417"/>
        <v>6.1096642070638009E-2</v>
      </c>
      <c r="R1252" s="27">
        <f t="shared" si="417"/>
        <v>6.1344406036983781E-2</v>
      </c>
      <c r="S1252" s="27">
        <f t="shared" si="417"/>
        <v>5.9500416686464171E-2</v>
      </c>
      <c r="T1252" s="27">
        <f t="shared" si="417"/>
        <v>6.0126073350181192E-2</v>
      </c>
      <c r="U1252" s="27">
        <f t="shared" si="417"/>
        <v>6.0504257584157249E-2</v>
      </c>
      <c r="V1252" s="27">
        <f t="shared" si="417"/>
        <v>6.0827983996672101E-2</v>
      </c>
      <c r="W1252" s="27">
        <f t="shared" si="417"/>
        <v>6.1210818412943686E-2</v>
      </c>
      <c r="X1252" s="27">
        <f t="shared" si="417"/>
        <v>6.1673447119607192E-2</v>
      </c>
      <c r="Y1252" s="27">
        <f t="shared" si="417"/>
        <v>6.2136891055037134E-2</v>
      </c>
      <c r="Z1252" s="27">
        <f t="shared" si="417"/>
        <v>6.266781722646976E-2</v>
      </c>
      <c r="AA1252" s="27">
        <f t="shared" si="417"/>
        <v>6.324601074829822E-2</v>
      </c>
      <c r="AB1252" s="27">
        <f t="shared" si="417"/>
        <v>6.3860081422568354E-2</v>
      </c>
      <c r="AC1252" s="27">
        <f t="shared" si="417"/>
        <v>6.447648831620334E-2</v>
      </c>
      <c r="AD1252" s="27">
        <f t="shared" si="417"/>
        <v>6.5193788139186803E-2</v>
      </c>
      <c r="AE1252" s="27">
        <f t="shared" si="417"/>
        <v>6.5961327429384847E-2</v>
      </c>
      <c r="AF1252" s="27">
        <f t="shared" si="417"/>
        <v>6.6779343919685485E-2</v>
      </c>
      <c r="AG1252" s="27">
        <f t="shared" si="417"/>
        <v>6.7728484595167851E-2</v>
      </c>
      <c r="AH1252" s="27">
        <f t="shared" si="417"/>
        <v>6.8627290370644731E-2</v>
      </c>
      <c r="AI1252" s="27">
        <f t="shared" si="417"/>
        <v>6.9566512030954167E-2</v>
      </c>
      <c r="AJ1252" s="27">
        <f t="shared" si="417"/>
        <v>7.0602137701832365E-2</v>
      </c>
      <c r="AK1252" s="27">
        <f t="shared" si="417"/>
        <v>7.1577495748456996E-2</v>
      </c>
      <c r="AL1252" s="27">
        <f t="shared" si="417"/>
        <v>7.2574758318817531E-2</v>
      </c>
      <c r="AM1252" s="27">
        <f t="shared" si="417"/>
        <v>7.3580014762594403E-2</v>
      </c>
      <c r="AN1252" s="27">
        <f t="shared" si="417"/>
        <v>7.465406641178296E-2</v>
      </c>
      <c r="AO1252" s="27">
        <f t="shared" si="417"/>
        <v>7.5666061218453512E-2</v>
      </c>
      <c r="AP1252" s="27">
        <f t="shared" si="417"/>
        <v>7.6693483730788034E-2</v>
      </c>
      <c r="AQ1252" s="27">
        <f t="shared" si="417"/>
        <v>7.7755474662624419E-2</v>
      </c>
      <c r="AR1252" s="27">
        <f t="shared" si="417"/>
        <v>7.8857559117987447E-2</v>
      </c>
      <c r="AS1252" s="27">
        <f t="shared" si="417"/>
        <v>7.9952553215121278E-2</v>
      </c>
      <c r="AT1252" s="27">
        <f t="shared" si="417"/>
        <v>8.0098574731719441E-2</v>
      </c>
      <c r="AU1252" s="27">
        <f t="shared" si="417"/>
        <v>8.0052784795123288E-2</v>
      </c>
      <c r="AV1252" s="27">
        <f t="shared" si="417"/>
        <v>7.9997203081509802E-2</v>
      </c>
      <c r="AW1252" s="27">
        <f t="shared" si="417"/>
        <v>7.9857673648375191E-2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0.26187096745907495</v>
      </c>
      <c r="M1253" s="27">
        <f t="shared" si="418"/>
        <v>0.26393657447404822</v>
      </c>
      <c r="N1253" s="27">
        <f t="shared" si="418"/>
        <v>0.26526394701365208</v>
      </c>
      <c r="O1253" s="27">
        <f t="shared" si="418"/>
        <v>0.26614599213711054</v>
      </c>
      <c r="P1253" s="27">
        <f t="shared" si="418"/>
        <v>0.26657402855087214</v>
      </c>
      <c r="Q1253" s="27">
        <f t="shared" si="418"/>
        <v>0.26751972028770321</v>
      </c>
      <c r="R1253" s="27">
        <f t="shared" si="418"/>
        <v>0.26860458755254507</v>
      </c>
      <c r="S1253" s="27">
        <f t="shared" si="418"/>
        <v>0.2605304365264679</v>
      </c>
      <c r="T1253" s="27">
        <f t="shared" si="418"/>
        <v>0.26326995689945665</v>
      </c>
      <c r="U1253" s="27">
        <f t="shared" si="418"/>
        <v>0.26492588653914978</v>
      </c>
      <c r="V1253" s="27">
        <f t="shared" si="418"/>
        <v>0.26634336541181175</v>
      </c>
      <c r="W1253" s="27">
        <f t="shared" si="418"/>
        <v>0.26801965648913589</v>
      </c>
      <c r="X1253" s="27">
        <f t="shared" si="418"/>
        <v>0.27004533741052927</v>
      </c>
      <c r="Y1253" s="27">
        <f t="shared" si="418"/>
        <v>0.27207458791879624</v>
      </c>
      <c r="Z1253" s="27">
        <f t="shared" si="418"/>
        <v>0.27439931831414038</v>
      </c>
      <c r="AA1253" s="27">
        <f t="shared" si="418"/>
        <v>0.27693101504884593</v>
      </c>
      <c r="AB1253" s="27">
        <f t="shared" si="418"/>
        <v>0.27961980463613134</v>
      </c>
      <c r="AC1253" s="27">
        <f t="shared" si="418"/>
        <v>0.282318823668601</v>
      </c>
      <c r="AD1253" s="27">
        <f t="shared" si="418"/>
        <v>0.28545961572367173</v>
      </c>
      <c r="AE1253" s="27">
        <f t="shared" si="418"/>
        <v>0.28882038792431414</v>
      </c>
      <c r="AF1253" s="27">
        <f t="shared" si="418"/>
        <v>0.29240218121539124</v>
      </c>
      <c r="AG1253" s="27">
        <f t="shared" si="418"/>
        <v>0.29655811907733065</v>
      </c>
      <c r="AH1253" s="27">
        <f t="shared" si="418"/>
        <v>0.30049365892861341</v>
      </c>
      <c r="AI1253" s="27">
        <f t="shared" si="418"/>
        <v>0.3046061650719728</v>
      </c>
      <c r="AJ1253" s="27">
        <f t="shared" si="418"/>
        <v>0.30914078891391455</v>
      </c>
      <c r="AK1253" s="27">
        <f t="shared" si="418"/>
        <v>0.31341152299962277</v>
      </c>
      <c r="AL1253" s="27">
        <f t="shared" si="418"/>
        <v>0.31777816893685434</v>
      </c>
      <c r="AM1253" s="27">
        <f t="shared" si="418"/>
        <v>0.32217981710510685</v>
      </c>
      <c r="AN1253" s="27">
        <f t="shared" si="418"/>
        <v>0.32688269417048255</v>
      </c>
      <c r="AO1253" s="27">
        <f t="shared" si="418"/>
        <v>0.3313138471510359</v>
      </c>
      <c r="AP1253" s="27">
        <f t="shared" si="418"/>
        <v>0.33581255237937302</v>
      </c>
      <c r="AQ1253" s="27">
        <f t="shared" si="418"/>
        <v>0.34046262000018385</v>
      </c>
      <c r="AR1253" s="27">
        <f t="shared" si="418"/>
        <v>0.34528824241149864</v>
      </c>
      <c r="AS1253" s="27">
        <f t="shared" si="418"/>
        <v>0.35008281875242503</v>
      </c>
      <c r="AT1253" s="27">
        <f t="shared" si="418"/>
        <v>0.35072219325734738</v>
      </c>
      <c r="AU1253" s="27">
        <f t="shared" si="418"/>
        <v>0.35052169596952537</v>
      </c>
      <c r="AV1253" s="27">
        <f t="shared" si="418"/>
        <v>0.35027832409220017</v>
      </c>
      <c r="AW1253" s="27">
        <f t="shared" si="418"/>
        <v>0.34966737603255199</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1.1651711689683767E-2</v>
      </c>
      <c r="M1254" s="27">
        <f t="shared" si="419"/>
        <v>1.1743619004328788E-2</v>
      </c>
      <c r="N1254" s="27">
        <f t="shared" si="419"/>
        <v>1.1802679244134426E-2</v>
      </c>
      <c r="O1254" s="27">
        <f t="shared" si="419"/>
        <v>1.1841925043604104E-2</v>
      </c>
      <c r="P1254" s="27">
        <f t="shared" si="419"/>
        <v>1.186097013643829E-2</v>
      </c>
      <c r="Q1254" s="27">
        <f t="shared" si="419"/>
        <v>1.1903047834366352E-2</v>
      </c>
      <c r="R1254" s="27">
        <f t="shared" si="419"/>
        <v>1.1951318021451862E-2</v>
      </c>
      <c r="S1254" s="27">
        <f t="shared" si="419"/>
        <v>1.1592065979090512E-2</v>
      </c>
      <c r="T1254" s="27">
        <f t="shared" si="419"/>
        <v>1.1713958458672343E-2</v>
      </c>
      <c r="U1254" s="27">
        <f t="shared" si="419"/>
        <v>1.1787637549284486E-2</v>
      </c>
      <c r="V1254" s="27">
        <f t="shared" si="419"/>
        <v>1.1850706988828431E-2</v>
      </c>
      <c r="W1254" s="27">
        <f t="shared" si="419"/>
        <v>1.1925292043179762E-2</v>
      </c>
      <c r="X1254" s="27">
        <f t="shared" si="419"/>
        <v>1.2015422882426217E-2</v>
      </c>
      <c r="Y1254" s="27">
        <f t="shared" si="419"/>
        <v>1.210571254720995E-2</v>
      </c>
      <c r="Z1254" s="27">
        <f t="shared" si="419"/>
        <v>1.2209149322143877E-2</v>
      </c>
      <c r="AA1254" s="27">
        <f t="shared" si="419"/>
        <v>1.2321794877031944E-2</v>
      </c>
      <c r="AB1254" s="27">
        <f t="shared" si="419"/>
        <v>1.2441430136218016E-2</v>
      </c>
      <c r="AC1254" s="27">
        <f t="shared" si="419"/>
        <v>1.2561520545309362E-2</v>
      </c>
      <c r="AD1254" s="27">
        <f t="shared" si="419"/>
        <v>1.2701267245212823E-2</v>
      </c>
      <c r="AE1254" s="27">
        <f t="shared" si="419"/>
        <v>1.285080176259956E-2</v>
      </c>
      <c r="AF1254" s="27">
        <f t="shared" si="419"/>
        <v>1.3010170413369125E-2</v>
      </c>
      <c r="AG1254" s="27">
        <f t="shared" si="419"/>
        <v>1.3195085107187282E-2</v>
      </c>
      <c r="AH1254" s="27">
        <f t="shared" si="419"/>
        <v>1.33701933909934E-2</v>
      </c>
      <c r="AI1254" s="27">
        <f t="shared" si="419"/>
        <v>1.3553175629801394E-2</v>
      </c>
      <c r="AJ1254" s="27">
        <f t="shared" si="419"/>
        <v>1.3754939613568436E-2</v>
      </c>
      <c r="AK1254" s="27">
        <f t="shared" si="419"/>
        <v>1.3944962061466382E-2</v>
      </c>
      <c r="AL1254" s="27">
        <f t="shared" si="419"/>
        <v>1.4139252020392443E-2</v>
      </c>
      <c r="AM1254" s="27">
        <f t="shared" si="419"/>
        <v>1.4335099371908865E-2</v>
      </c>
      <c r="AN1254" s="27">
        <f t="shared" si="419"/>
        <v>1.4544349630574313E-2</v>
      </c>
      <c r="AO1254" s="27">
        <f t="shared" si="419"/>
        <v>1.4741509772010608E-2</v>
      </c>
      <c r="AP1254" s="27">
        <f t="shared" si="419"/>
        <v>1.49416755895736E-2</v>
      </c>
      <c r="AQ1254" s="27">
        <f t="shared" si="419"/>
        <v>1.5148576139798552E-2</v>
      </c>
      <c r="AR1254" s="27">
        <f t="shared" si="419"/>
        <v>1.5363287841540375E-2</v>
      </c>
      <c r="AS1254" s="27">
        <f t="shared" si="419"/>
        <v>1.5576618176478643E-2</v>
      </c>
      <c r="AT1254" s="27">
        <f t="shared" si="419"/>
        <v>1.5605066566406606E-2</v>
      </c>
      <c r="AU1254" s="27">
        <f t="shared" si="419"/>
        <v>1.559614562104587E-2</v>
      </c>
      <c r="AV1254" s="27">
        <f t="shared" si="419"/>
        <v>1.5585317009629018E-2</v>
      </c>
      <c r="AW1254" s="27">
        <f t="shared" si="419"/>
        <v>1.5558133428656055E-2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0.51896282251134895</v>
      </c>
      <c r="N1255" s="27">
        <f t="shared" si="420"/>
        <v>0.51203275332440912</v>
      </c>
      <c r="O1255" s="27">
        <f t="shared" si="420"/>
        <v>0.50197358865556685</v>
      </c>
      <c r="P1255" s="27">
        <f t="shared" si="420"/>
        <v>0.48899333628247271</v>
      </c>
      <c r="Q1255" s="27">
        <f t="shared" si="420"/>
        <v>0.47875543160314166</v>
      </c>
      <c r="R1255" s="27">
        <f t="shared" si="420"/>
        <v>0.46906920988966799</v>
      </c>
      <c r="S1255" s="27">
        <f t="shared" si="420"/>
        <v>0.41264413736609096</v>
      </c>
      <c r="T1255" s="27">
        <f t="shared" si="420"/>
        <v>0.41934678138839759</v>
      </c>
      <c r="U1255" s="27">
        <f t="shared" si="420"/>
        <v>0.42024235476037247</v>
      </c>
      <c r="V1255" s="27">
        <f t="shared" si="420"/>
        <v>0.4197014077884616</v>
      </c>
      <c r="W1255" s="27">
        <f t="shared" si="420"/>
        <v>0.4201739879929367</v>
      </c>
      <c r="X1255" s="27">
        <f t="shared" si="420"/>
        <v>0.42204816035972287</v>
      </c>
      <c r="Y1255" s="27">
        <f t="shared" si="420"/>
        <v>0.42450219558987012</v>
      </c>
      <c r="Z1255" s="27">
        <f t="shared" si="420"/>
        <v>0.42802925909897582</v>
      </c>
      <c r="AA1255" s="27">
        <f t="shared" si="420"/>
        <v>0.43218509757223311</v>
      </c>
      <c r="AB1255" s="27">
        <f t="shared" si="420"/>
        <v>0.43672123942502006</v>
      </c>
      <c r="AC1255" s="27">
        <f t="shared" si="420"/>
        <v>0.44097727440601042</v>
      </c>
      <c r="AD1255" s="27">
        <f t="shared" si="420"/>
        <v>0.44369988536236338</v>
      </c>
      <c r="AE1255" s="27">
        <f t="shared" si="420"/>
        <v>0.44680686938178249</v>
      </c>
      <c r="AF1255" s="27">
        <f t="shared" si="420"/>
        <v>0.4502561683143711</v>
      </c>
      <c r="AG1255" s="27">
        <f t="shared" si="420"/>
        <v>0.4554112970320211</v>
      </c>
      <c r="AH1255" s="27">
        <f t="shared" si="420"/>
        <v>0.45903062277490309</v>
      </c>
      <c r="AI1255" s="27">
        <f t="shared" si="420"/>
        <v>0.46323218554866497</v>
      </c>
      <c r="AJ1255" s="27">
        <f t="shared" si="420"/>
        <v>0.46834623785146318</v>
      </c>
      <c r="AK1255" s="27">
        <f t="shared" si="420"/>
        <v>0.47179007618116953</v>
      </c>
      <c r="AL1255" s="27">
        <f t="shared" si="420"/>
        <v>0.47492274084000291</v>
      </c>
      <c r="AM1255" s="27">
        <f t="shared" si="420"/>
        <v>0.47752458545310661</v>
      </c>
      <c r="AN1255" s="27">
        <f t="shared" si="420"/>
        <v>0.4833819672199775</v>
      </c>
      <c r="AO1255" s="27">
        <f t="shared" si="420"/>
        <v>0.48777265492127136</v>
      </c>
      <c r="AP1255" s="27">
        <f t="shared" si="420"/>
        <v>0.49186290783512332</v>
      </c>
      <c r="AQ1255" s="27">
        <f t="shared" si="420"/>
        <v>0.49591586676507687</v>
      </c>
      <c r="AR1255" s="27">
        <f t="shared" si="420"/>
        <v>0.49998718156165189</v>
      </c>
      <c r="AS1255" s="27">
        <f t="shared" si="420"/>
        <v>0.50382162464520341</v>
      </c>
      <c r="AT1255" s="27">
        <f t="shared" si="420"/>
        <v>0.49477765797696649</v>
      </c>
      <c r="AU1255" s="27">
        <f t="shared" si="420"/>
        <v>0.48330354672786457</v>
      </c>
      <c r="AV1255" s="27">
        <f t="shared" si="420"/>
        <v>0.47182625182740801</v>
      </c>
      <c r="AW1255" s="27">
        <f t="shared" si="420"/>
        <v>0.45945158191748203</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0.80452586370517853</v>
      </c>
      <c r="L1256" s="27">
        <f t="shared" si="421"/>
        <v>0.79754846782098054</v>
      </c>
      <c r="M1256" s="27">
        <f t="shared" si="421"/>
        <v>0.79489238443144195</v>
      </c>
      <c r="N1256" s="27">
        <f t="shared" si="421"/>
        <v>0.78427763712907439</v>
      </c>
      <c r="O1256" s="27">
        <f t="shared" si="421"/>
        <v>0.76887007218962333</v>
      </c>
      <c r="P1256" s="27">
        <f t="shared" si="421"/>
        <v>0.74898829393537225</v>
      </c>
      <c r="Q1256" s="27">
        <f t="shared" si="421"/>
        <v>0.73330695394505496</v>
      </c>
      <c r="R1256" s="27">
        <f t="shared" si="421"/>
        <v>0.71847062359542502</v>
      </c>
      <c r="S1256" s="27">
        <f t="shared" si="421"/>
        <v>0.63204466301709794</v>
      </c>
      <c r="T1256" s="27">
        <f t="shared" si="421"/>
        <v>0.64231106449669528</v>
      </c>
      <c r="U1256" s="27">
        <f t="shared" si="421"/>
        <v>0.64368280910382814</v>
      </c>
      <c r="V1256" s="27">
        <f t="shared" si="421"/>
        <v>0.64285424372360966</v>
      </c>
      <c r="W1256" s="27">
        <f t="shared" si="421"/>
        <v>0.64357809211751327</v>
      </c>
      <c r="X1256" s="27">
        <f t="shared" si="421"/>
        <v>0.64644875120299627</v>
      </c>
      <c r="Y1256" s="27">
        <f t="shared" si="421"/>
        <v>0.65020758291685732</v>
      </c>
      <c r="Z1256" s="27">
        <f t="shared" si="421"/>
        <v>0.65560996590303544</v>
      </c>
      <c r="AA1256" s="27">
        <f t="shared" si="421"/>
        <v>0.66197543990237384</v>
      </c>
      <c r="AB1256" s="27">
        <f t="shared" si="421"/>
        <v>0.66892342241108671</v>
      </c>
      <c r="AC1256" s="27">
        <f t="shared" si="421"/>
        <v>0.67544236682774406</v>
      </c>
      <c r="AD1256" s="27">
        <f t="shared" si="421"/>
        <v>0.67961257444396928</v>
      </c>
      <c r="AE1256" s="27">
        <f t="shared" si="421"/>
        <v>0.68437152408054436</v>
      </c>
      <c r="AF1256" s="27">
        <f t="shared" si="421"/>
        <v>0.68965479551003539</v>
      </c>
      <c r="AG1256" s="27">
        <f t="shared" si="421"/>
        <v>0.69755087665626081</v>
      </c>
      <c r="AH1256" s="27">
        <f t="shared" si="421"/>
        <v>0.70309457717775736</v>
      </c>
      <c r="AI1256" s="27">
        <f t="shared" si="421"/>
        <v>0.70953008682642982</v>
      </c>
      <c r="AJ1256" s="27">
        <f t="shared" si="421"/>
        <v>0.71736325146316904</v>
      </c>
      <c r="AK1256" s="27">
        <f t="shared" si="421"/>
        <v>0.72263815891848449</v>
      </c>
      <c r="AL1256" s="27">
        <f t="shared" si="421"/>
        <v>0.72743644344344183</v>
      </c>
      <c r="AM1256" s="27">
        <f t="shared" si="421"/>
        <v>0.73142167394304025</v>
      </c>
      <c r="AN1256" s="27">
        <f t="shared" si="421"/>
        <v>0.74039339206470101</v>
      </c>
      <c r="AO1256" s="27">
        <f t="shared" si="421"/>
        <v>0.74711858328222625</v>
      </c>
      <c r="AP1256" s="27">
        <f t="shared" si="421"/>
        <v>0.75338360025566908</v>
      </c>
      <c r="AQ1256" s="27">
        <f t="shared" si="421"/>
        <v>0.75959149424746442</v>
      </c>
      <c r="AR1256" s="27">
        <f t="shared" si="421"/>
        <v>0.76582750381508591</v>
      </c>
      <c r="AS1256" s="27">
        <f t="shared" si="421"/>
        <v>0.7717006983358442</v>
      </c>
      <c r="AT1256" s="27">
        <f t="shared" si="421"/>
        <v>0.7578481063624064</v>
      </c>
      <c r="AU1256" s="27">
        <f t="shared" si="421"/>
        <v>0.7402732758458509</v>
      </c>
      <c r="AV1256" s="27">
        <f t="shared" si="421"/>
        <v>0.72269356894874037</v>
      </c>
      <c r="AW1256" s="27">
        <f t="shared" si="421"/>
        <v>0.70373935788665998</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1.0122801448609147</v>
      </c>
      <c r="M1257" s="27">
        <f t="shared" si="422"/>
        <v>1.0514701788925813</v>
      </c>
      <c r="N1257" s="27">
        <f t="shared" si="422"/>
        <v>1.0806972456941155</v>
      </c>
      <c r="O1257" s="27">
        <f t="shared" si="422"/>
        <v>1.1032367943433716</v>
      </c>
      <c r="P1257" s="27">
        <f t="shared" si="422"/>
        <v>1.1187666946803869</v>
      </c>
      <c r="Q1257" s="27">
        <f t="shared" si="422"/>
        <v>1.1399714801203364</v>
      </c>
      <c r="R1257" s="27">
        <f t="shared" si="422"/>
        <v>1.1622002864669061</v>
      </c>
      <c r="S1257" s="27">
        <f t="shared" si="422"/>
        <v>1.0637181745586366</v>
      </c>
      <c r="T1257" s="27">
        <f t="shared" si="422"/>
        <v>1.1070404303755808</v>
      </c>
      <c r="U1257" s="27">
        <f t="shared" si="422"/>
        <v>1.1357661816324136</v>
      </c>
      <c r="V1257" s="27">
        <f t="shared" si="422"/>
        <v>1.1609147985862651</v>
      </c>
      <c r="W1257" s="27">
        <f t="shared" si="422"/>
        <v>1.1891665974775001</v>
      </c>
      <c r="X1257" s="27">
        <f t="shared" si="422"/>
        <v>1.2218611234290147</v>
      </c>
      <c r="Y1257" s="27">
        <f t="shared" si="422"/>
        <v>1.2568622886641467</v>
      </c>
      <c r="Z1257" s="27">
        <f t="shared" si="422"/>
        <v>1.29580274879816</v>
      </c>
      <c r="AA1257" s="27">
        <f t="shared" si="422"/>
        <v>1.3375502835843665</v>
      </c>
      <c r="AB1257" s="27">
        <f t="shared" si="422"/>
        <v>1.3814767121767502</v>
      </c>
      <c r="AC1257" s="27">
        <f t="shared" si="422"/>
        <v>1.4255574030673088</v>
      </c>
      <c r="AD1257" s="27">
        <f t="shared" si="422"/>
        <v>1.4819260758484165</v>
      </c>
      <c r="AE1257" s="27">
        <f t="shared" si="422"/>
        <v>1.5418868709759097</v>
      </c>
      <c r="AF1257" s="27">
        <f t="shared" si="422"/>
        <v>1.6055485879908873</v>
      </c>
      <c r="AG1257" s="27">
        <f t="shared" si="422"/>
        <v>1.678197957079177</v>
      </c>
      <c r="AH1257" s="27">
        <f t="shared" si="422"/>
        <v>1.7482756519601252</v>
      </c>
      <c r="AI1257" s="27">
        <f t="shared" si="422"/>
        <v>1.8237186457265093</v>
      </c>
      <c r="AJ1257" s="27">
        <f t="shared" si="422"/>
        <v>1.9062847970701935</v>
      </c>
      <c r="AK1257" s="27">
        <f t="shared" si="422"/>
        <v>1.9856870958726087</v>
      </c>
      <c r="AL1257" s="27">
        <f t="shared" si="422"/>
        <v>2.0673539637965064</v>
      </c>
      <c r="AM1257" s="27">
        <f t="shared" si="422"/>
        <v>2.150380012059776</v>
      </c>
      <c r="AN1257" s="27">
        <f t="shared" si="422"/>
        <v>2.2381745740508801</v>
      </c>
      <c r="AO1257" s="27">
        <f t="shared" si="422"/>
        <v>2.3224490383658782</v>
      </c>
      <c r="AP1257" s="27">
        <f t="shared" si="422"/>
        <v>2.4084887324884106</v>
      </c>
      <c r="AQ1257" s="27">
        <f t="shared" si="422"/>
        <v>2.4976542392314602</v>
      </c>
      <c r="AR1257" s="27">
        <f t="shared" si="422"/>
        <v>2.5903851680726846</v>
      </c>
      <c r="AS1257" s="27">
        <f t="shared" si="422"/>
        <v>2.6855071894343436</v>
      </c>
      <c r="AT1257" s="27">
        <f t="shared" si="422"/>
        <v>2.7137640097683873</v>
      </c>
      <c r="AU1257" s="27">
        <f t="shared" si="422"/>
        <v>2.728151998033761</v>
      </c>
      <c r="AV1257" s="27">
        <f t="shared" si="422"/>
        <v>2.7415561223445959</v>
      </c>
      <c r="AW1257" s="27">
        <f t="shared" si="422"/>
        <v>2.7485715005384792</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0.11954428343883337</v>
      </c>
      <c r="T1258" s="27">
        <f t="shared" si="423"/>
        <v>0.11972414946511681</v>
      </c>
      <c r="U1258" s="27">
        <f t="shared" si="423"/>
        <v>0.11992409593240921</v>
      </c>
      <c r="V1258" s="27">
        <f t="shared" si="423"/>
        <v>0.1201494432196152</v>
      </c>
      <c r="W1258" s="27">
        <f t="shared" si="423"/>
        <v>0.12040280553587868</v>
      </c>
      <c r="X1258" s="27">
        <f t="shared" si="423"/>
        <v>0.12068357190345802</v>
      </c>
      <c r="Y1258" s="27">
        <f t="shared" si="423"/>
        <v>0.1208561929207764</v>
      </c>
      <c r="Z1258" s="27">
        <f t="shared" si="423"/>
        <v>0.12105201901517217</v>
      </c>
      <c r="AA1258" s="27">
        <f t="shared" si="423"/>
        <v>0.12126927937934444</v>
      </c>
      <c r="AB1258" s="27">
        <f t="shared" si="423"/>
        <v>0.12150663188161379</v>
      </c>
      <c r="AC1258" s="27">
        <f t="shared" si="423"/>
        <v>0.12176201627394038</v>
      </c>
      <c r="AD1258" s="27">
        <f t="shared" si="423"/>
        <v>0.12193226371992194</v>
      </c>
      <c r="AE1258" s="27">
        <f t="shared" si="423"/>
        <v>0.1221198665279965</v>
      </c>
      <c r="AF1258" s="27">
        <f t="shared" si="423"/>
        <v>0.12232417459292337</v>
      </c>
      <c r="AG1258" s="27">
        <f t="shared" si="423"/>
        <v>0.12254753554652481</v>
      </c>
      <c r="AH1258" s="27">
        <f t="shared" si="423"/>
        <v>0.12278276607159908</v>
      </c>
      <c r="AI1258" s="27">
        <f t="shared" si="423"/>
        <v>0.12293256429505116</v>
      </c>
      <c r="AJ1258" s="27">
        <f t="shared" si="423"/>
        <v>0.12309784762939628</v>
      </c>
      <c r="AK1258" s="27">
        <f t="shared" si="423"/>
        <v>0.12327243869311012</v>
      </c>
      <c r="AL1258" s="27">
        <f t="shared" si="423"/>
        <v>0.12345892287223388</v>
      </c>
      <c r="AM1258" s="27">
        <f t="shared" si="423"/>
        <v>0.12365640627209755</v>
      </c>
      <c r="AN1258" s="27">
        <f t="shared" si="423"/>
        <v>0.12377352045527126</v>
      </c>
      <c r="AO1258" s="27">
        <f t="shared" si="423"/>
        <v>0.12389780131163342</v>
      </c>
      <c r="AP1258" s="27">
        <f t="shared" si="423"/>
        <v>0.12403174964714313</v>
      </c>
      <c r="AQ1258" s="27">
        <f t="shared" si="423"/>
        <v>0.124175757711807</v>
      </c>
      <c r="AR1258" s="27">
        <f t="shared" si="423"/>
        <v>0.12432974109192675</v>
      </c>
      <c r="AS1258" s="27">
        <f t="shared" si="423"/>
        <v>0.1243975560937169</v>
      </c>
      <c r="AT1258" s="27">
        <f t="shared" si="423"/>
        <v>0.12443831246581268</v>
      </c>
      <c r="AU1258" s="27">
        <f t="shared" si="423"/>
        <v>0.1244793884861502</v>
      </c>
      <c r="AV1258" s="27">
        <f t="shared" si="423"/>
        <v>0.12452718899099727</v>
      </c>
      <c r="AW1258" s="27">
        <f t="shared" si="423"/>
        <v>0.1245787895431287</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6.3925282681672885E-2</v>
      </c>
      <c r="T1259" s="27">
        <f t="shared" si="424"/>
        <v>6.4021464500194386E-2</v>
      </c>
      <c r="U1259" s="27">
        <f t="shared" si="424"/>
        <v>6.4128384162726051E-2</v>
      </c>
      <c r="V1259" s="27">
        <f t="shared" si="424"/>
        <v>6.4248886696362986E-2</v>
      </c>
      <c r="W1259" s="27">
        <f t="shared" si="424"/>
        <v>6.4384370027076254E-2</v>
      </c>
      <c r="X1259" s="27">
        <f t="shared" si="424"/>
        <v>6.4534507439746425E-2</v>
      </c>
      <c r="Y1259" s="27">
        <f t="shared" si="424"/>
        <v>6.4626815051716205E-2</v>
      </c>
      <c r="Z1259" s="27">
        <f t="shared" si="424"/>
        <v>6.4731531380097587E-2</v>
      </c>
      <c r="AA1259" s="27">
        <f t="shared" si="424"/>
        <v>6.484770950083843E-2</v>
      </c>
      <c r="AB1259" s="27">
        <f t="shared" si="424"/>
        <v>6.4974631720507214E-2</v>
      </c>
      <c r="AC1259" s="27">
        <f t="shared" si="424"/>
        <v>6.511119633909325E-2</v>
      </c>
      <c r="AD1259" s="27">
        <f t="shared" si="424"/>
        <v>6.5202234704100234E-2</v>
      </c>
      <c r="AE1259" s="27">
        <f t="shared" si="424"/>
        <v>6.5302553700484364E-2</v>
      </c>
      <c r="AF1259" s="27">
        <f t="shared" si="424"/>
        <v>6.5411805690030786E-2</v>
      </c>
      <c r="AG1259" s="27">
        <f t="shared" si="424"/>
        <v>6.5531246048768865E-2</v>
      </c>
      <c r="AH1259" s="27">
        <f t="shared" si="424"/>
        <v>6.5657033559289396E-2</v>
      </c>
      <c r="AI1259" s="27">
        <f t="shared" si="424"/>
        <v>6.5737136877523653E-2</v>
      </c>
      <c r="AJ1259" s="27">
        <f t="shared" si="424"/>
        <v>6.5825520726308748E-2</v>
      </c>
      <c r="AK1259" s="27">
        <f t="shared" si="424"/>
        <v>6.5918881803731691E-2</v>
      </c>
      <c r="AL1259" s="27">
        <f t="shared" si="424"/>
        <v>6.6018602622855943E-2</v>
      </c>
      <c r="AM1259" s="27">
        <f t="shared" si="424"/>
        <v>6.6124205181155471E-2</v>
      </c>
      <c r="AN1259" s="27">
        <f t="shared" si="424"/>
        <v>6.6186830988513648E-2</v>
      </c>
      <c r="AO1259" s="27">
        <f t="shared" si="424"/>
        <v>6.6253289113037309E-2</v>
      </c>
      <c r="AP1259" s="27">
        <f t="shared" si="424"/>
        <v>6.6324916839314824E-2</v>
      </c>
      <c r="AQ1259" s="27">
        <f t="shared" si="424"/>
        <v>6.6401923919680902E-2</v>
      </c>
      <c r="AR1259" s="27">
        <f t="shared" si="424"/>
        <v>6.6484265214632673E-2</v>
      </c>
      <c r="AS1259" s="27">
        <f t="shared" si="424"/>
        <v>6.6520528706577167E-2</v>
      </c>
      <c r="AT1259" s="27">
        <f t="shared" si="424"/>
        <v>6.6542322827821215E-2</v>
      </c>
      <c r="AU1259" s="27">
        <f t="shared" si="424"/>
        <v>6.6564287878227477E-2</v>
      </c>
      <c r="AV1259" s="27">
        <f t="shared" si="424"/>
        <v>6.6589848789186806E-2</v>
      </c>
      <c r="AW1259" s="27">
        <f t="shared" si="424"/>
        <v>6.6617441742916117E-2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1.4486129996083083E-2</v>
      </c>
      <c r="L1260" s="27">
        <f t="shared" si="425"/>
        <v>1.452378694169551E-2</v>
      </c>
      <c r="M1260" s="27">
        <f t="shared" si="425"/>
        <v>1.4575733367418305E-2</v>
      </c>
      <c r="N1260" s="27">
        <f t="shared" si="425"/>
        <v>1.4639017833045652E-2</v>
      </c>
      <c r="O1260" s="27">
        <f t="shared" si="425"/>
        <v>1.4713550078172181E-2</v>
      </c>
      <c r="P1260" s="27">
        <f t="shared" si="425"/>
        <v>1.4798876460462532E-2</v>
      </c>
      <c r="Q1260" s="27">
        <f t="shared" si="425"/>
        <v>1.4890706011157254E-2</v>
      </c>
      <c r="R1260" s="27">
        <f t="shared" si="425"/>
        <v>1.4988675221399694E-2</v>
      </c>
      <c r="S1260" s="27">
        <f t="shared" si="425"/>
        <v>1.5077522192544317E-2</v>
      </c>
      <c r="T1260" s="27">
        <f t="shared" si="425"/>
        <v>1.512092047903143E-2</v>
      </c>
      <c r="U1260" s="27">
        <f t="shared" si="425"/>
        <v>1.5166907233408305E-2</v>
      </c>
      <c r="V1260" s="27">
        <f t="shared" si="425"/>
        <v>1.5216572085594985E-2</v>
      </c>
      <c r="W1260" s="27">
        <f t="shared" si="425"/>
        <v>1.5270470246664917E-2</v>
      </c>
      <c r="X1260" s="27">
        <f t="shared" si="425"/>
        <v>1.5328532701029456E-2</v>
      </c>
      <c r="Y1260" s="27">
        <f t="shared" si="425"/>
        <v>1.5365202172762825E-2</v>
      </c>
      <c r="Z1260" s="27">
        <f t="shared" si="425"/>
        <v>1.5405433024200575E-2</v>
      </c>
      <c r="AA1260" s="27">
        <f t="shared" si="425"/>
        <v>1.544892154445829E-2</v>
      </c>
      <c r="AB1260" s="27">
        <f t="shared" si="425"/>
        <v>1.5495442671566231E-2</v>
      </c>
      <c r="AC1260" s="27">
        <f t="shared" si="425"/>
        <v>1.5544634955286424E-2</v>
      </c>
      <c r="AD1260" s="27">
        <f t="shared" si="425"/>
        <v>1.5577248144482508E-2</v>
      </c>
      <c r="AE1260" s="27">
        <f t="shared" si="425"/>
        <v>1.5612527634225128E-2</v>
      </c>
      <c r="AF1260" s="27">
        <f t="shared" si="425"/>
        <v>1.5650367913370627E-2</v>
      </c>
      <c r="AG1260" s="27">
        <f t="shared" si="425"/>
        <v>1.5691218739742961E-2</v>
      </c>
      <c r="AH1260" s="27">
        <f t="shared" si="425"/>
        <v>1.5733757991980537E-2</v>
      </c>
      <c r="AI1260" s="27">
        <f t="shared" si="425"/>
        <v>1.5760001504124706E-2</v>
      </c>
      <c r="AJ1260" s="27">
        <f t="shared" si="425"/>
        <v>1.5788696702721563E-2</v>
      </c>
      <c r="AK1260" s="27">
        <f t="shared" si="425"/>
        <v>1.5818711363536485E-2</v>
      </c>
      <c r="AL1260" s="27">
        <f t="shared" si="425"/>
        <v>1.585053234247372E-2</v>
      </c>
      <c r="AM1260" s="27">
        <f t="shared" si="425"/>
        <v>1.5884002909389034E-2</v>
      </c>
      <c r="AN1260" s="27">
        <f t="shared" si="425"/>
        <v>1.5902381704405964E-2</v>
      </c>
      <c r="AO1260" s="27">
        <f t="shared" si="425"/>
        <v>1.5921780591527525E-2</v>
      </c>
      <c r="AP1260" s="27">
        <f t="shared" si="425"/>
        <v>1.5942664089767793E-2</v>
      </c>
      <c r="AQ1260" s="27">
        <f t="shared" si="425"/>
        <v>1.5965108266139179E-2</v>
      </c>
      <c r="AR1260" s="27">
        <f t="shared" si="425"/>
        <v>1.5989101247110622E-2</v>
      </c>
      <c r="AS1260" s="27">
        <f t="shared" si="425"/>
        <v>1.5997171097699662E-2</v>
      </c>
      <c r="AT1260" s="27">
        <f t="shared" si="425"/>
        <v>1.6000132033753247E-2</v>
      </c>
      <c r="AU1260" s="27">
        <f t="shared" si="425"/>
        <v>1.6002977464491905E-2</v>
      </c>
      <c r="AV1260" s="27">
        <f t="shared" si="425"/>
        <v>1.6006874225162619E-2</v>
      </c>
      <c r="AW1260" s="27">
        <f t="shared" si="425"/>
        <v>1.6011296478644882E-2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0.11514293539628435</v>
      </c>
      <c r="M1261" s="27">
        <f t="shared" si="426"/>
        <v>0.11555476076697306</v>
      </c>
      <c r="N1261" s="27">
        <f t="shared" si="426"/>
        <v>0.11605647283191661</v>
      </c>
      <c r="O1261" s="27">
        <f t="shared" si="426"/>
        <v>0.1166473560168597</v>
      </c>
      <c r="P1261" s="27">
        <f t="shared" si="426"/>
        <v>0.11732381389682567</v>
      </c>
      <c r="Q1261" s="27">
        <f t="shared" si="426"/>
        <v>0.11805182815822723</v>
      </c>
      <c r="R1261" s="27">
        <f t="shared" si="426"/>
        <v>0.11882851694408274</v>
      </c>
      <c r="S1261" s="27">
        <f t="shared" si="426"/>
        <v>0.11953288565313427</v>
      </c>
      <c r="T1261" s="27">
        <f t="shared" si="426"/>
        <v>0.11987694234560399</v>
      </c>
      <c r="U1261" s="27">
        <f t="shared" si="426"/>
        <v>0.120241520117886</v>
      </c>
      <c r="V1261" s="27">
        <f t="shared" si="426"/>
        <v>0.12063525743238622</v>
      </c>
      <c r="W1261" s="27">
        <f t="shared" si="426"/>
        <v>0.12106255593951576</v>
      </c>
      <c r="X1261" s="27">
        <f t="shared" si="426"/>
        <v>0.12152286849151642</v>
      </c>
      <c r="Y1261" s="27">
        <f t="shared" si="426"/>
        <v>0.12181357990388846</v>
      </c>
      <c r="Z1261" s="27">
        <f t="shared" si="426"/>
        <v>0.12213252553057868</v>
      </c>
      <c r="AA1261" s="27">
        <f t="shared" si="426"/>
        <v>0.12247729758614632</v>
      </c>
      <c r="AB1261" s="27">
        <f t="shared" si="426"/>
        <v>0.12284611180482462</v>
      </c>
      <c r="AC1261" s="27">
        <f t="shared" si="426"/>
        <v>0.12323610265012742</v>
      </c>
      <c r="AD1261" s="27">
        <f t="shared" si="426"/>
        <v>0.1234946563146604</v>
      </c>
      <c r="AE1261" s="27">
        <f t="shared" si="426"/>
        <v>0.1237743481074797</v>
      </c>
      <c r="AF1261" s="27">
        <f t="shared" si="426"/>
        <v>0.12407434154820687</v>
      </c>
      <c r="AG1261" s="27">
        <f t="shared" si="426"/>
        <v>0.12439820226585285</v>
      </c>
      <c r="AH1261" s="27">
        <f t="shared" si="426"/>
        <v>0.12473544863223512</v>
      </c>
      <c r="AI1261" s="27">
        <f t="shared" si="426"/>
        <v>0.12494350421963241</v>
      </c>
      <c r="AJ1261" s="27">
        <f t="shared" si="426"/>
        <v>0.12517099649912439</v>
      </c>
      <c r="AK1261" s="27">
        <f t="shared" si="426"/>
        <v>0.12540894932541047</v>
      </c>
      <c r="AL1261" s="27">
        <f t="shared" si="426"/>
        <v>0.12566122243687414</v>
      </c>
      <c r="AM1261" s="27">
        <f t="shared" si="426"/>
        <v>0.12592657329471016</v>
      </c>
      <c r="AN1261" s="27">
        <f t="shared" si="426"/>
        <v>0.12607227829684156</v>
      </c>
      <c r="AO1261" s="27">
        <f t="shared" si="426"/>
        <v>0.12622607047346635</v>
      </c>
      <c r="AP1261" s="27">
        <f t="shared" si="426"/>
        <v>0.12639163247863622</v>
      </c>
      <c r="AQ1261" s="27">
        <f t="shared" si="426"/>
        <v>0.12656956736299715</v>
      </c>
      <c r="AR1261" s="27">
        <f t="shared" si="426"/>
        <v>0.12675978099454174</v>
      </c>
      <c r="AS1261" s="27">
        <f t="shared" si="426"/>
        <v>0.12682375785462383</v>
      </c>
      <c r="AT1261" s="27">
        <f t="shared" si="426"/>
        <v>0.12684723181978866</v>
      </c>
      <c r="AU1261" s="27">
        <f t="shared" si="426"/>
        <v>0.1268697900719189</v>
      </c>
      <c r="AV1261" s="27">
        <f t="shared" si="426"/>
        <v>0.12690068314849484</v>
      </c>
      <c r="AW1261" s="27">
        <f t="shared" si="426"/>
        <v>0.12693574227247248</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9.6937181363551561E-2</v>
      </c>
      <c r="M1264" s="27">
        <f t="shared" si="429"/>
        <v>9.6980665528366608E-2</v>
      </c>
      <c r="N1264" s="27">
        <f t="shared" si="429"/>
        <v>9.6090308702663593E-2</v>
      </c>
      <c r="O1264" s="27">
        <f t="shared" si="429"/>
        <v>9.4636150647850498E-2</v>
      </c>
      <c r="P1264" s="27">
        <f t="shared" si="429"/>
        <v>9.2641437622218339E-2</v>
      </c>
      <c r="Q1264" s="27">
        <f t="shared" si="429"/>
        <v>9.1193054757597189E-2</v>
      </c>
      <c r="R1264" s="27">
        <f t="shared" si="429"/>
        <v>8.9872834352323586E-2</v>
      </c>
      <c r="S1264" s="27">
        <f t="shared" si="429"/>
        <v>7.9353205696762089E-2</v>
      </c>
      <c r="T1264" s="27">
        <f t="shared" si="429"/>
        <v>8.0356692472967006E-2</v>
      </c>
      <c r="U1264" s="27">
        <f t="shared" si="429"/>
        <v>8.0228767846233631E-2</v>
      </c>
      <c r="V1264" s="27">
        <f t="shared" si="429"/>
        <v>7.9832176935397237E-2</v>
      </c>
      <c r="W1264" s="27">
        <f t="shared" si="429"/>
        <v>7.9647338204740986E-2</v>
      </c>
      <c r="X1264" s="27">
        <f t="shared" si="429"/>
        <v>7.974842596464872E-2</v>
      </c>
      <c r="Y1264" s="27">
        <f t="shared" si="429"/>
        <v>8.0001308880884886E-2</v>
      </c>
      <c r="Z1264" s="27">
        <f t="shared" si="429"/>
        <v>8.0472384991771742E-2</v>
      </c>
      <c r="AA1264" s="27">
        <f t="shared" si="429"/>
        <v>8.1073890026101325E-2</v>
      </c>
      <c r="AB1264" s="27">
        <f t="shared" si="429"/>
        <v>8.1756694422335546E-2</v>
      </c>
      <c r="AC1264" s="27">
        <f t="shared" si="429"/>
        <v>8.2391925126717711E-2</v>
      </c>
      <c r="AD1264" s="27">
        <f t="shared" si="429"/>
        <v>8.3487127289027893E-2</v>
      </c>
      <c r="AE1264" s="27">
        <f t="shared" si="429"/>
        <v>8.4697547365748915E-2</v>
      </c>
      <c r="AF1264" s="27">
        <f t="shared" si="429"/>
        <v>8.6018207587983245E-2</v>
      </c>
      <c r="AG1264" s="27">
        <f t="shared" si="429"/>
        <v>8.7725928794980826E-2</v>
      </c>
      <c r="AH1264" s="27">
        <f t="shared" si="429"/>
        <v>8.9176127106207703E-2</v>
      </c>
      <c r="AI1264" s="27">
        <f t="shared" si="429"/>
        <v>9.0813571882765731E-2</v>
      </c>
      <c r="AJ1264" s="27">
        <f t="shared" si="429"/>
        <v>9.2693142680388863E-2</v>
      </c>
      <c r="AK1264" s="27">
        <f t="shared" si="429"/>
        <v>9.4286319813920341E-2</v>
      </c>
      <c r="AL1264" s="27">
        <f t="shared" si="429"/>
        <v>9.58713326962079E-2</v>
      </c>
      <c r="AM1264" s="27">
        <f t="shared" si="429"/>
        <v>9.7402719427874526E-2</v>
      </c>
      <c r="AN1264" s="27">
        <f t="shared" si="429"/>
        <v>9.9181564704813874E-2</v>
      </c>
      <c r="AO1264" s="27">
        <f t="shared" si="429"/>
        <v>0.10068311294437447</v>
      </c>
      <c r="AP1264" s="27">
        <f t="shared" si="429"/>
        <v>0.10215487002756386</v>
      </c>
      <c r="AQ1264" s="27">
        <f t="shared" si="429"/>
        <v>0.10365418664007356</v>
      </c>
      <c r="AR1264" s="27">
        <f t="shared" si="429"/>
        <v>0.10519456033241363</v>
      </c>
      <c r="AS1264" s="27">
        <f t="shared" si="429"/>
        <v>0.10673651946015122</v>
      </c>
      <c r="AT1264" s="27">
        <f t="shared" si="429"/>
        <v>0.10547109714232736</v>
      </c>
      <c r="AU1264" s="27">
        <f t="shared" si="429"/>
        <v>0.10366718196947174</v>
      </c>
      <c r="AV1264" s="27">
        <f t="shared" si="429"/>
        <v>0.1018569165910521</v>
      </c>
      <c r="AW1264" s="27">
        <f t="shared" si="429"/>
        <v>9.9837597692061242E-2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3.7923788015899976E-2</v>
      </c>
      <c r="M1265" s="27">
        <f t="shared" si="430"/>
        <v>3.7940799901590251E-2</v>
      </c>
      <c r="N1265" s="27">
        <f t="shared" si="430"/>
        <v>3.759247428451009E-2</v>
      </c>
      <c r="O1265" s="27">
        <f t="shared" si="430"/>
        <v>3.7023578211438576E-2</v>
      </c>
      <c r="P1265" s="27">
        <f t="shared" si="430"/>
        <v>3.6243206089281214E-2</v>
      </c>
      <c r="Q1265" s="27">
        <f t="shared" si="430"/>
        <v>3.567656938754183E-2</v>
      </c>
      <c r="R1265" s="27">
        <f t="shared" si="430"/>
        <v>3.5160072434777256E-2</v>
      </c>
      <c r="S1265" s="27">
        <f t="shared" si="430"/>
        <v>3.1044580716039234E-2</v>
      </c>
      <c r="T1265" s="27">
        <f t="shared" si="430"/>
        <v>3.1437165060273782E-2</v>
      </c>
      <c r="U1265" s="27">
        <f t="shared" si="430"/>
        <v>3.1387118356232993E-2</v>
      </c>
      <c r="V1265" s="27">
        <f t="shared" si="430"/>
        <v>3.1231963962222026E-2</v>
      </c>
      <c r="W1265" s="27">
        <f t="shared" si="430"/>
        <v>3.1159651308398865E-2</v>
      </c>
      <c r="X1265" s="27">
        <f t="shared" si="430"/>
        <v>3.1199198886777135E-2</v>
      </c>
      <c r="Y1265" s="27">
        <f t="shared" si="430"/>
        <v>3.12981318036753E-2</v>
      </c>
      <c r="Z1265" s="27">
        <f t="shared" si="430"/>
        <v>3.1482426316031993E-2</v>
      </c>
      <c r="AA1265" s="27">
        <f t="shared" si="430"/>
        <v>3.1717747264006134E-2</v>
      </c>
      <c r="AB1265" s="27">
        <f t="shared" si="430"/>
        <v>3.1984874168408242E-2</v>
      </c>
      <c r="AC1265" s="27">
        <f t="shared" si="430"/>
        <v>3.2233389281343408E-2</v>
      </c>
      <c r="AD1265" s="27">
        <f t="shared" si="430"/>
        <v>3.2661854541564221E-2</v>
      </c>
      <c r="AE1265" s="27">
        <f t="shared" si="430"/>
        <v>3.3135395382695144E-2</v>
      </c>
      <c r="AF1265" s="27">
        <f t="shared" si="430"/>
        <v>3.365206440075965E-2</v>
      </c>
      <c r="AG1265" s="27">
        <f t="shared" si="430"/>
        <v>3.4320159512804906E-2</v>
      </c>
      <c r="AH1265" s="27">
        <f t="shared" si="430"/>
        <v>3.4887506454013402E-2</v>
      </c>
      <c r="AI1265" s="27">
        <f t="shared" si="430"/>
        <v>3.5528108003598777E-2</v>
      </c>
      <c r="AJ1265" s="27">
        <f t="shared" si="430"/>
        <v>3.626343415489882E-2</v>
      </c>
      <c r="AK1265" s="27">
        <f t="shared" si="430"/>
        <v>3.688671730625466E-2</v>
      </c>
      <c r="AL1265" s="27">
        <f t="shared" si="430"/>
        <v>3.7506806437224018E-2</v>
      </c>
      <c r="AM1265" s="27">
        <f t="shared" si="430"/>
        <v>3.8105915932313217E-2</v>
      </c>
      <c r="AN1265" s="27">
        <f t="shared" si="430"/>
        <v>3.8801836220553602E-2</v>
      </c>
      <c r="AO1265" s="27">
        <f t="shared" si="430"/>
        <v>3.9389272293397316E-2</v>
      </c>
      <c r="AP1265" s="27">
        <f t="shared" si="430"/>
        <v>3.9965053462693426E-2</v>
      </c>
      <c r="AQ1265" s="27">
        <f t="shared" si="430"/>
        <v>4.0551616477851542E-2</v>
      </c>
      <c r="AR1265" s="27">
        <f t="shared" si="430"/>
        <v>4.1154241853913261E-2</v>
      </c>
      <c r="AS1265" s="27">
        <f t="shared" si="430"/>
        <v>4.1757487484402472E-2</v>
      </c>
      <c r="AT1265" s="27">
        <f t="shared" si="430"/>
        <v>4.126242865293344E-2</v>
      </c>
      <c r="AU1265" s="27">
        <f t="shared" si="430"/>
        <v>4.0556700513825768E-2</v>
      </c>
      <c r="AV1265" s="27">
        <f t="shared" si="430"/>
        <v>3.9848488045730199E-2</v>
      </c>
      <c r="AW1265" s="27">
        <f t="shared" si="430"/>
        <v>3.9058489607725032E-2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0.3278422472608899</v>
      </c>
      <c r="L1266" s="27">
        <f t="shared" si="431"/>
        <v>0.33450793008613738</v>
      </c>
      <c r="M1266" s="27">
        <f t="shared" si="431"/>
        <v>0.34229948156355039</v>
      </c>
      <c r="N1266" s="27">
        <f t="shared" si="431"/>
        <v>0.34828124731402305</v>
      </c>
      <c r="O1266" s="27">
        <f t="shared" si="431"/>
        <v>0.35308310351311484</v>
      </c>
      <c r="P1266" s="27">
        <f t="shared" si="431"/>
        <v>0.35667649320457162</v>
      </c>
      <c r="Q1266" s="27">
        <f t="shared" si="431"/>
        <v>0.36128421068096001</v>
      </c>
      <c r="R1266" s="27">
        <f t="shared" si="431"/>
        <v>0.36607496135357975</v>
      </c>
      <c r="S1266" s="27">
        <f t="shared" si="431"/>
        <v>0.34978147124760717</v>
      </c>
      <c r="T1266" s="27">
        <f t="shared" si="431"/>
        <v>0.3584875041342433</v>
      </c>
      <c r="U1266" s="27">
        <f t="shared" si="431"/>
        <v>0.36463852991816875</v>
      </c>
      <c r="V1266" s="27">
        <f t="shared" si="431"/>
        <v>0.37016483394407329</v>
      </c>
      <c r="W1266" s="27">
        <f t="shared" si="431"/>
        <v>0.3762263413240392</v>
      </c>
      <c r="X1266" s="27">
        <f t="shared" si="431"/>
        <v>0.38305010499339254</v>
      </c>
      <c r="Y1266" s="27">
        <f t="shared" si="431"/>
        <v>0.39001024814513446</v>
      </c>
      <c r="Z1266" s="27">
        <f t="shared" si="431"/>
        <v>0.39763162733353369</v>
      </c>
      <c r="AA1266" s="27">
        <f t="shared" si="431"/>
        <v>0.405715672911797</v>
      </c>
      <c r="AB1266" s="27">
        <f t="shared" si="431"/>
        <v>0.41415186902184187</v>
      </c>
      <c r="AC1266" s="27">
        <f t="shared" si="431"/>
        <v>0.42259328139842117</v>
      </c>
      <c r="AD1266" s="27">
        <f t="shared" si="431"/>
        <v>0.43223168330653139</v>
      </c>
      <c r="AE1266" s="27">
        <f t="shared" si="431"/>
        <v>0.44240044798152134</v>
      </c>
      <c r="AF1266" s="27">
        <f t="shared" si="431"/>
        <v>0.45310986417671228</v>
      </c>
      <c r="AG1266" s="27">
        <f t="shared" si="431"/>
        <v>0.46523281953385692</v>
      </c>
      <c r="AH1266" s="27">
        <f t="shared" si="431"/>
        <v>0.47683161542488822</v>
      </c>
      <c r="AI1266" s="27">
        <f t="shared" si="431"/>
        <v>0.48902192775791076</v>
      </c>
      <c r="AJ1266" s="27">
        <f t="shared" si="431"/>
        <v>0.50227897155451084</v>
      </c>
      <c r="AK1266" s="27">
        <f t="shared" si="431"/>
        <v>0.5149072041484628</v>
      </c>
      <c r="AL1266" s="27">
        <f t="shared" si="431"/>
        <v>0.52779816967290405</v>
      </c>
      <c r="AM1266" s="27">
        <f t="shared" si="431"/>
        <v>0.54080178405979984</v>
      </c>
      <c r="AN1266" s="27">
        <f t="shared" si="431"/>
        <v>0.55472180997919929</v>
      </c>
      <c r="AO1266" s="27">
        <f t="shared" si="431"/>
        <v>0.56798833192248921</v>
      </c>
      <c r="AP1266" s="27">
        <f t="shared" si="431"/>
        <v>0.58145360714928829</v>
      </c>
      <c r="AQ1266" s="27">
        <f t="shared" si="431"/>
        <v>0.59533225487947738</v>
      </c>
      <c r="AR1266" s="27">
        <f t="shared" si="431"/>
        <v>0.60968960161004593</v>
      </c>
      <c r="AS1266" s="27">
        <f t="shared" si="431"/>
        <v>0.62413807627778151</v>
      </c>
      <c r="AT1266" s="27">
        <f t="shared" si="431"/>
        <v>0.62795919102407893</v>
      </c>
      <c r="AU1266" s="27">
        <f t="shared" si="431"/>
        <v>0.62958694088264855</v>
      </c>
      <c r="AV1266" s="27">
        <f t="shared" si="431"/>
        <v>0.63106029256970908</v>
      </c>
      <c r="AW1266" s="27">
        <f t="shared" si="431"/>
        <v>0.63153875679106564</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1.7017151675634967</v>
      </c>
      <c r="L1267" s="27">
        <f t="shared" si="432"/>
        <v>1.724123714732765</v>
      </c>
      <c r="M1267" s="27">
        <f t="shared" si="432"/>
        <v>1.7601182693498119</v>
      </c>
      <c r="N1267" s="27">
        <f t="shared" si="432"/>
        <v>1.7704533576020525</v>
      </c>
      <c r="O1267" s="27">
        <f t="shared" si="432"/>
        <v>1.7641159598844764</v>
      </c>
      <c r="P1267" s="27">
        <f t="shared" si="432"/>
        <v>1.7411735022142174</v>
      </c>
      <c r="Q1267" s="27">
        <f t="shared" si="432"/>
        <v>1.7315152516158581</v>
      </c>
      <c r="R1267" s="27">
        <f t="shared" si="432"/>
        <v>1.7240481490859694</v>
      </c>
      <c r="S1267" s="27">
        <f t="shared" si="432"/>
        <v>1.4532829642320653</v>
      </c>
      <c r="T1267" s="27">
        <f t="shared" si="432"/>
        <v>1.5108403779429143</v>
      </c>
      <c r="U1267" s="27">
        <f t="shared" si="432"/>
        <v>1.5359500219842341</v>
      </c>
      <c r="V1267" s="27">
        <f t="shared" si="432"/>
        <v>1.5529155477524197</v>
      </c>
      <c r="W1267" s="27">
        <f t="shared" si="432"/>
        <v>1.5758921601305533</v>
      </c>
      <c r="X1267" s="27">
        <f t="shared" si="432"/>
        <v>1.6074218995583676</v>
      </c>
      <c r="Y1267" s="27">
        <f t="shared" si="432"/>
        <v>1.6451803767533499</v>
      </c>
      <c r="Z1267" s="27">
        <f t="shared" si="432"/>
        <v>1.6900261136077641</v>
      </c>
      <c r="AA1267" s="27">
        <f t="shared" si="432"/>
        <v>1.7394801222335898</v>
      </c>
      <c r="AB1267" s="27">
        <f t="shared" si="432"/>
        <v>1.7921618958537717</v>
      </c>
      <c r="AC1267" s="27">
        <f t="shared" si="432"/>
        <v>1.8440236960496841</v>
      </c>
      <c r="AD1267" s="27">
        <f t="shared" si="432"/>
        <v>1.9128722105556406</v>
      </c>
      <c r="AE1267" s="27">
        <f t="shared" si="432"/>
        <v>1.9867036710712449</v>
      </c>
      <c r="AF1267" s="27">
        <f t="shared" si="432"/>
        <v>2.0655387363130369</v>
      </c>
      <c r="AG1267" s="27">
        <f t="shared" si="432"/>
        <v>2.1590171034819914</v>
      </c>
      <c r="AH1267" s="27">
        <f t="shared" si="432"/>
        <v>2.2453962761900854</v>
      </c>
      <c r="AI1267" s="27">
        <f t="shared" si="432"/>
        <v>2.3410345884850989</v>
      </c>
      <c r="AJ1267" s="27">
        <f t="shared" si="432"/>
        <v>2.4471163486393079</v>
      </c>
      <c r="AK1267" s="27">
        <f t="shared" si="432"/>
        <v>2.5450390690177795</v>
      </c>
      <c r="AL1267" s="27">
        <f t="shared" si="432"/>
        <v>2.6445934318419999</v>
      </c>
      <c r="AM1267" s="27">
        <f t="shared" si="432"/>
        <v>2.7441512648651862</v>
      </c>
      <c r="AN1267" s="27">
        <f t="shared" si="432"/>
        <v>2.8559130375945547</v>
      </c>
      <c r="AO1267" s="27">
        <f t="shared" si="432"/>
        <v>2.9594825030106868</v>
      </c>
      <c r="AP1267" s="27">
        <f t="shared" si="432"/>
        <v>3.0639987071550308</v>
      </c>
      <c r="AQ1267" s="27">
        <f t="shared" si="432"/>
        <v>3.1717057233338268</v>
      </c>
      <c r="AR1267" s="27">
        <f t="shared" si="432"/>
        <v>3.2832410864447872</v>
      </c>
      <c r="AS1267" s="27">
        <f t="shared" si="432"/>
        <v>3.3981465199291265</v>
      </c>
      <c r="AT1267" s="27">
        <f t="shared" si="432"/>
        <v>3.402335764581959</v>
      </c>
      <c r="AU1267" s="27">
        <f t="shared" si="432"/>
        <v>3.3840754458492466</v>
      </c>
      <c r="AV1267" s="27">
        <f t="shared" si="432"/>
        <v>3.3645111733417261</v>
      </c>
      <c r="AW1267" s="27">
        <f t="shared" si="432"/>
        <v>3.3351275855209699</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1.3660093635870426E-2</v>
      </c>
      <c r="L1268" s="27">
        <f t="shared" si="433"/>
        <v>1.3937830420255738E-2</v>
      </c>
      <c r="M1268" s="27">
        <f t="shared" si="433"/>
        <v>1.426247839848128E-2</v>
      </c>
      <c r="N1268" s="27">
        <f t="shared" si="433"/>
        <v>1.4511718638084306E-2</v>
      </c>
      <c r="O1268" s="27">
        <f t="shared" si="433"/>
        <v>1.4711795979713135E-2</v>
      </c>
      <c r="P1268" s="27">
        <f t="shared" si="433"/>
        <v>1.4861520550190495E-2</v>
      </c>
      <c r="Q1268" s="27">
        <f t="shared" si="433"/>
        <v>1.5053508778373347E-2</v>
      </c>
      <c r="R1268" s="27">
        <f t="shared" si="433"/>
        <v>1.5253123389732505E-2</v>
      </c>
      <c r="S1268" s="27">
        <f t="shared" si="433"/>
        <v>1.4574227968650315E-2</v>
      </c>
      <c r="T1268" s="27">
        <f t="shared" si="433"/>
        <v>1.4936979338926817E-2</v>
      </c>
      <c r="U1268" s="27">
        <f t="shared" si="433"/>
        <v>1.5193272079923716E-2</v>
      </c>
      <c r="V1268" s="27">
        <f t="shared" si="433"/>
        <v>1.5423534747669736E-2</v>
      </c>
      <c r="W1268" s="27">
        <f t="shared" si="433"/>
        <v>1.5676097555168314E-2</v>
      </c>
      <c r="X1268" s="27">
        <f t="shared" si="433"/>
        <v>1.5960421041391372E-2</v>
      </c>
      <c r="Y1268" s="27">
        <f t="shared" si="433"/>
        <v>1.6250427006047279E-2</v>
      </c>
      <c r="Z1268" s="27">
        <f t="shared" si="433"/>
        <v>1.6567984472230592E-2</v>
      </c>
      <c r="AA1268" s="27">
        <f t="shared" si="433"/>
        <v>1.6904819704658219E-2</v>
      </c>
      <c r="AB1268" s="27">
        <f t="shared" si="433"/>
        <v>1.7256327875910096E-2</v>
      </c>
      <c r="AC1268" s="27">
        <f t="shared" si="433"/>
        <v>1.7608053391600896E-2</v>
      </c>
      <c r="AD1268" s="27">
        <f t="shared" si="433"/>
        <v>1.8009653471105492E-2</v>
      </c>
      <c r="AE1268" s="27">
        <f t="shared" si="433"/>
        <v>1.8433351999230074E-2</v>
      </c>
      <c r="AF1268" s="27">
        <f t="shared" si="433"/>
        <v>1.8879577674029695E-2</v>
      </c>
      <c r="AG1268" s="27">
        <f t="shared" si="433"/>
        <v>1.9384700813910721E-2</v>
      </c>
      <c r="AH1268" s="27">
        <f t="shared" si="433"/>
        <v>1.9867983976037024E-2</v>
      </c>
      <c r="AI1268" s="27">
        <f t="shared" si="433"/>
        <v>2.0375913656579637E-2</v>
      </c>
      <c r="AJ1268" s="27">
        <f t="shared" si="433"/>
        <v>2.0928290481437968E-2</v>
      </c>
      <c r="AK1268" s="27">
        <f t="shared" si="433"/>
        <v>2.1454466839519307E-2</v>
      </c>
      <c r="AL1268" s="27">
        <f t="shared" si="433"/>
        <v>2.1991590403037692E-2</v>
      </c>
      <c r="AM1268" s="27">
        <f t="shared" si="433"/>
        <v>2.2533407669158349E-2</v>
      </c>
      <c r="AN1268" s="27">
        <f t="shared" si="433"/>
        <v>2.3113408749133323E-2</v>
      </c>
      <c r="AO1268" s="27">
        <f t="shared" si="433"/>
        <v>2.3666180496770405E-2</v>
      </c>
      <c r="AP1268" s="27">
        <f t="shared" si="433"/>
        <v>2.4227233631220365E-2</v>
      </c>
      <c r="AQ1268" s="27">
        <f t="shared" si="433"/>
        <v>2.4805510619978249E-2</v>
      </c>
      <c r="AR1268" s="27">
        <f t="shared" si="433"/>
        <v>2.5403733400418606E-2</v>
      </c>
      <c r="AS1268" s="27">
        <f t="shared" si="433"/>
        <v>2.6005753178240911E-2</v>
      </c>
      <c r="AT1268" s="27">
        <f t="shared" si="433"/>
        <v>2.616496629266998E-2</v>
      </c>
      <c r="AU1268" s="27">
        <f t="shared" si="433"/>
        <v>2.6232789203443716E-2</v>
      </c>
      <c r="AV1268" s="27">
        <f t="shared" si="433"/>
        <v>2.6294178857071242E-2</v>
      </c>
      <c r="AW1268" s="27">
        <f t="shared" si="433"/>
        <v>2.6314114866294425E-2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7.0904798648479081E-2</v>
      </c>
      <c r="L1269" s="27">
        <f t="shared" si="434"/>
        <v>7.183848811386527E-2</v>
      </c>
      <c r="M1269" s="27">
        <f t="shared" si="434"/>
        <v>7.3338261222908901E-2</v>
      </c>
      <c r="N1269" s="27">
        <f t="shared" si="434"/>
        <v>7.3768889900085594E-2</v>
      </c>
      <c r="O1269" s="27">
        <f t="shared" si="434"/>
        <v>7.3504831661853245E-2</v>
      </c>
      <c r="P1269" s="27">
        <f t="shared" si="434"/>
        <v>7.2548895925592466E-2</v>
      </c>
      <c r="Q1269" s="27">
        <f t="shared" si="434"/>
        <v>7.2146468817327503E-2</v>
      </c>
      <c r="R1269" s="27">
        <f t="shared" si="434"/>
        <v>7.1835339545248789E-2</v>
      </c>
      <c r="S1269" s="27">
        <f t="shared" si="434"/>
        <v>6.0553456843002784E-2</v>
      </c>
      <c r="T1269" s="27">
        <f t="shared" si="434"/>
        <v>6.2951682414288154E-2</v>
      </c>
      <c r="U1269" s="27">
        <f t="shared" si="434"/>
        <v>6.3997917582676492E-2</v>
      </c>
      <c r="V1269" s="27">
        <f t="shared" si="434"/>
        <v>6.4704814489684223E-2</v>
      </c>
      <c r="W1269" s="27">
        <f t="shared" si="434"/>
        <v>6.5662173338773125E-2</v>
      </c>
      <c r="X1269" s="27">
        <f t="shared" si="434"/>
        <v>6.6975912481598718E-2</v>
      </c>
      <c r="Y1269" s="27">
        <f t="shared" si="434"/>
        <v>6.8549182364722974E-2</v>
      </c>
      <c r="Z1269" s="27">
        <f t="shared" si="434"/>
        <v>7.0417754733656912E-2</v>
      </c>
      <c r="AA1269" s="27">
        <f t="shared" si="434"/>
        <v>7.2478338426399641E-2</v>
      </c>
      <c r="AB1269" s="27">
        <f t="shared" si="434"/>
        <v>7.4673412327240563E-2</v>
      </c>
      <c r="AC1269" s="27">
        <f t="shared" si="434"/>
        <v>7.6834320668736911E-2</v>
      </c>
      <c r="AD1269" s="27">
        <f t="shared" si="434"/>
        <v>7.9703008773151771E-2</v>
      </c>
      <c r="AE1269" s="27">
        <f t="shared" si="434"/>
        <v>8.2779319627968612E-2</v>
      </c>
      <c r="AF1269" s="27">
        <f t="shared" si="434"/>
        <v>8.6064114013043286E-2</v>
      </c>
      <c r="AG1269" s="27">
        <f t="shared" si="434"/>
        <v>8.9959045978416391E-2</v>
      </c>
      <c r="AH1269" s="27">
        <f t="shared" si="434"/>
        <v>9.3558178174586948E-2</v>
      </c>
      <c r="AI1269" s="27">
        <f t="shared" si="434"/>
        <v>9.7543107853545877E-2</v>
      </c>
      <c r="AJ1269" s="27">
        <f t="shared" si="434"/>
        <v>0.10196318119330461</v>
      </c>
      <c r="AK1269" s="27">
        <f t="shared" si="434"/>
        <v>0.10604329454240757</v>
      </c>
      <c r="AL1269" s="27">
        <f t="shared" si="434"/>
        <v>0.11019139299341679</v>
      </c>
      <c r="AM1269" s="27">
        <f t="shared" si="434"/>
        <v>0.11433963603604952</v>
      </c>
      <c r="AN1269" s="27">
        <f t="shared" si="434"/>
        <v>0.11899637656643992</v>
      </c>
      <c r="AO1269" s="27">
        <f t="shared" si="434"/>
        <v>0.12331177095877871</v>
      </c>
      <c r="AP1269" s="27">
        <f t="shared" si="434"/>
        <v>0.12766661279812638</v>
      </c>
      <c r="AQ1269" s="27">
        <f t="shared" si="434"/>
        <v>0.13215440513890955</v>
      </c>
      <c r="AR1269" s="27">
        <f t="shared" si="434"/>
        <v>0.13680171193519958</v>
      </c>
      <c r="AS1269" s="27">
        <f t="shared" si="434"/>
        <v>0.1415894383303804</v>
      </c>
      <c r="AT1269" s="27">
        <f t="shared" si="434"/>
        <v>0.1417639901909151</v>
      </c>
      <c r="AU1269" s="27">
        <f t="shared" si="434"/>
        <v>0.14100314357705207</v>
      </c>
      <c r="AV1269" s="27">
        <f t="shared" si="434"/>
        <v>0.14018796555590538</v>
      </c>
      <c r="AW1269" s="27">
        <f t="shared" si="434"/>
        <v>0.13896364939670722</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6.6042852152238094</v>
      </c>
      <c r="U1270" s="27">
        <f t="shared" si="435"/>
        <v>6.6025684169352203</v>
      </c>
      <c r="V1270" s="27">
        <f t="shared" si="435"/>
        <v>6.6014868305049577</v>
      </c>
      <c r="W1270" s="27">
        <f t="shared" si="435"/>
        <v>6.6005681257994508</v>
      </c>
      <c r="X1270" s="27">
        <f t="shared" si="435"/>
        <v>6.5995424038936434</v>
      </c>
      <c r="Y1270" s="27">
        <f t="shared" si="435"/>
        <v>6.5983631780454619</v>
      </c>
      <c r="Z1270" s="27">
        <f t="shared" si="435"/>
        <v>6.5971241712512239</v>
      </c>
      <c r="AA1270" s="27">
        <f t="shared" si="435"/>
        <v>6.5957642528021454</v>
      </c>
      <c r="AB1270" s="27">
        <f t="shared" si="435"/>
        <v>6.594332298362966</v>
      </c>
      <c r="AC1270" s="27">
        <f t="shared" si="435"/>
        <v>6.5928557661165899</v>
      </c>
      <c r="AD1270" s="27">
        <f t="shared" si="435"/>
        <v>6.5914087042240421</v>
      </c>
      <c r="AE1270" s="27">
        <f t="shared" si="435"/>
        <v>6.5897121694283252</v>
      </c>
      <c r="AF1270" s="27">
        <f t="shared" si="435"/>
        <v>6.5879502534324397</v>
      </c>
      <c r="AG1270" s="27">
        <f t="shared" si="435"/>
        <v>6.5861262120280504</v>
      </c>
      <c r="AH1270" s="27">
        <f t="shared" si="435"/>
        <v>6.5840825367148605</v>
      </c>
      <c r="AI1270" s="27">
        <f t="shared" si="435"/>
        <v>6.5821887148453193</v>
      </c>
      <c r="AJ1270" s="27">
        <f t="shared" si="435"/>
        <v>6.5802043215920403</v>
      </c>
      <c r="AK1270" s="27">
        <f t="shared" si="435"/>
        <v>6.5780869550268894</v>
      </c>
      <c r="AL1270" s="27">
        <f t="shared" si="435"/>
        <v>6.5761330442639245</v>
      </c>
      <c r="AM1270" s="27">
        <f t="shared" si="435"/>
        <v>6.5741856191244104</v>
      </c>
      <c r="AN1270" s="27">
        <f t="shared" si="435"/>
        <v>6.5722693960157645</v>
      </c>
      <c r="AO1270" s="27">
        <f t="shared" si="435"/>
        <v>6.5702305130032013</v>
      </c>
      <c r="AP1270" s="27">
        <f t="shared" si="435"/>
        <v>6.5683441997115697</v>
      </c>
      <c r="AQ1270" s="27">
        <f t="shared" si="435"/>
        <v>6.5664742649301147</v>
      </c>
      <c r="AR1270" s="27">
        <f t="shared" si="435"/>
        <v>6.5645895538166226</v>
      </c>
      <c r="AS1270" s="27">
        <f t="shared" si="435"/>
        <v>6.5626829690139603</v>
      </c>
      <c r="AT1270" s="27">
        <f t="shared" si="435"/>
        <v>6.5607856000431974</v>
      </c>
      <c r="AU1270" s="27">
        <f t="shared" si="435"/>
        <v>6.56037729248128</v>
      </c>
      <c r="AV1270" s="27">
        <f t="shared" si="435"/>
        <v>6.5602713275569711</v>
      </c>
      <c r="AW1270" s="27">
        <f t="shared" si="435"/>
        <v>6.5601871872641286</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4.3588282420477152E-2</v>
      </c>
      <c r="U1271" s="27">
        <f t="shared" si="436"/>
        <v>4.3576951551772471E-2</v>
      </c>
      <c r="V1271" s="27">
        <f t="shared" si="436"/>
        <v>4.3569813081332731E-2</v>
      </c>
      <c r="W1271" s="27">
        <f t="shared" si="436"/>
        <v>4.3563749630276392E-2</v>
      </c>
      <c r="X1271" s="27">
        <f t="shared" si="436"/>
        <v>4.3556979865698058E-2</v>
      </c>
      <c r="Y1271" s="27">
        <f t="shared" si="436"/>
        <v>4.3549196975100048E-2</v>
      </c>
      <c r="Z1271" s="27">
        <f t="shared" si="436"/>
        <v>4.3541019530258088E-2</v>
      </c>
      <c r="AA1271" s="27">
        <f t="shared" si="436"/>
        <v>4.3532044068494168E-2</v>
      </c>
      <c r="AB1271" s="27">
        <f t="shared" si="436"/>
        <v>4.35225931691956E-2</v>
      </c>
      <c r="AC1271" s="27">
        <f t="shared" si="436"/>
        <v>4.3512848056369506E-2</v>
      </c>
      <c r="AD1271" s="27">
        <f t="shared" si="436"/>
        <v>4.3503297447878682E-2</v>
      </c>
      <c r="AE1271" s="27">
        <f t="shared" si="436"/>
        <v>4.3492100318226957E-2</v>
      </c>
      <c r="AF1271" s="27">
        <f t="shared" si="436"/>
        <v>4.3480471672654106E-2</v>
      </c>
      <c r="AG1271" s="27">
        <f t="shared" si="436"/>
        <v>4.3468432999385138E-2</v>
      </c>
      <c r="AH1271" s="27">
        <f t="shared" si="436"/>
        <v>4.3454944742318098E-2</v>
      </c>
      <c r="AI1271" s="27">
        <f t="shared" si="436"/>
        <v>4.3442445517979107E-2</v>
      </c>
      <c r="AJ1271" s="27">
        <f t="shared" si="436"/>
        <v>4.3429348522507467E-2</v>
      </c>
      <c r="AK1271" s="27">
        <f t="shared" si="436"/>
        <v>4.3415373903177484E-2</v>
      </c>
      <c r="AL1271" s="27">
        <f t="shared" si="436"/>
        <v>4.3402478092141906E-2</v>
      </c>
      <c r="AM1271" s="27">
        <f t="shared" si="436"/>
        <v>4.3389625086221108E-2</v>
      </c>
      <c r="AN1271" s="27">
        <f t="shared" si="436"/>
        <v>4.3376978013704055E-2</v>
      </c>
      <c r="AO1271" s="27">
        <f t="shared" si="436"/>
        <v>4.3363521385821134E-2</v>
      </c>
      <c r="AP1271" s="27">
        <f t="shared" si="436"/>
        <v>4.3351071718096365E-2</v>
      </c>
      <c r="AQ1271" s="27">
        <f t="shared" si="436"/>
        <v>4.333873014853877E-2</v>
      </c>
      <c r="AR1271" s="27">
        <f t="shared" si="436"/>
        <v>4.3326291055189731E-2</v>
      </c>
      <c r="AS1271" s="27">
        <f t="shared" si="436"/>
        <v>4.3313707595492149E-2</v>
      </c>
      <c r="AT1271" s="27">
        <f t="shared" si="436"/>
        <v>4.3301184960285115E-2</v>
      </c>
      <c r="AU1271" s="27">
        <f t="shared" si="436"/>
        <v>4.3298490130376448E-2</v>
      </c>
      <c r="AV1271" s="27">
        <f t="shared" si="436"/>
        <v>4.3297790761876023E-2</v>
      </c>
      <c r="AW1271" s="27">
        <f t="shared" si="436"/>
        <v>4.3297235435943257E-2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2.9657034583387558</v>
      </c>
      <c r="U1272" s="27">
        <f t="shared" si="438"/>
        <v>2.9785203657401711</v>
      </c>
      <c r="V1272" s="27">
        <f t="shared" si="438"/>
        <v>2.9865950435957203</v>
      </c>
      <c r="W1272" s="27">
        <f t="shared" si="438"/>
        <v>2.9934537137248642</v>
      </c>
      <c r="X1272" s="27">
        <f t="shared" si="438"/>
        <v>3.0011113300993242</v>
      </c>
      <c r="Y1272" s="27">
        <f t="shared" si="438"/>
        <v>3.0099149435476535</v>
      </c>
      <c r="Z1272" s="27">
        <f t="shared" si="438"/>
        <v>3.0191648568642107</v>
      </c>
      <c r="AA1272" s="27">
        <f t="shared" si="438"/>
        <v>3.0293174466886432</v>
      </c>
      <c r="AB1272" s="27">
        <f t="shared" si="438"/>
        <v>3.0400078274817584</v>
      </c>
      <c r="AC1272" s="27">
        <f t="shared" si="438"/>
        <v>3.0510310077835987</v>
      </c>
      <c r="AD1272" s="27">
        <f t="shared" si="438"/>
        <v>3.0618341745878643</v>
      </c>
      <c r="AE1272" s="27">
        <f t="shared" si="438"/>
        <v>3.074499803115406</v>
      </c>
      <c r="AF1272" s="27">
        <f t="shared" si="438"/>
        <v>3.0876535406968308</v>
      </c>
      <c r="AG1272" s="27">
        <f t="shared" si="438"/>
        <v>3.1012710809354167</v>
      </c>
      <c r="AH1272" s="27">
        <f t="shared" si="438"/>
        <v>3.1165283172815856</v>
      </c>
      <c r="AI1272" s="27">
        <f t="shared" si="438"/>
        <v>3.1306668096706085</v>
      </c>
      <c r="AJ1272" s="27">
        <f t="shared" si="438"/>
        <v>3.1454814706265948</v>
      </c>
      <c r="AK1272" s="27">
        <f t="shared" si="438"/>
        <v>3.1612888554432925</v>
      </c>
      <c r="AL1272" s="27">
        <f t="shared" si="438"/>
        <v>3.1758759467084774</v>
      </c>
      <c r="AM1272" s="27">
        <f t="shared" si="438"/>
        <v>3.1904146189859648</v>
      </c>
      <c r="AN1272" s="27">
        <f t="shared" si="438"/>
        <v>3.2047203497798442</v>
      </c>
      <c r="AO1272" s="27">
        <f t="shared" si="438"/>
        <v>3.2199418087876062</v>
      </c>
      <c r="AP1272" s="27">
        <f t="shared" si="438"/>
        <v>3.234024245233162</v>
      </c>
      <c r="AQ1272" s="27">
        <f t="shared" si="438"/>
        <v>3.2479844064820913</v>
      </c>
      <c r="AR1272" s="27">
        <f t="shared" si="438"/>
        <v>3.2620548817269688</v>
      </c>
      <c r="AS1272" s="27">
        <f t="shared" si="438"/>
        <v>3.2762886569066625</v>
      </c>
      <c r="AT1272" s="27">
        <f t="shared" si="438"/>
        <v>3.2904536304892997</v>
      </c>
      <c r="AU1272" s="27">
        <f t="shared" si="438"/>
        <v>3.2935018862146279</v>
      </c>
      <c r="AV1272" s="27">
        <f t="shared" si="438"/>
        <v>3.2942929766017031</v>
      </c>
      <c r="AW1272" s="27">
        <f t="shared" si="438"/>
        <v>3.2949211332985402</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0.32056321299147922</v>
      </c>
      <c r="M1273" s="27">
        <f t="shared" si="439"/>
        <v>0.32309177745176459</v>
      </c>
      <c r="N1273" s="27">
        <f t="shared" si="439"/>
        <v>0.32471664946511047</v>
      </c>
      <c r="O1273" s="27">
        <f t="shared" si="439"/>
        <v>0.32579638434951891</v>
      </c>
      <c r="P1273" s="27">
        <f t="shared" si="439"/>
        <v>0.32632035510276458</v>
      </c>
      <c r="Q1273" s="27">
        <f t="shared" si="439"/>
        <v>0.32747800149861978</v>
      </c>
      <c r="R1273" s="27">
        <f t="shared" si="439"/>
        <v>0.32880601635823309</v>
      </c>
      <c r="S1273" s="27">
        <f t="shared" si="439"/>
        <v>0.31892223343944798</v>
      </c>
      <c r="T1273" s="27">
        <f t="shared" si="439"/>
        <v>0.32227575315697121</v>
      </c>
      <c r="U1273" s="27">
        <f t="shared" si="439"/>
        <v>0.3243028206510829</v>
      </c>
      <c r="V1273" s="27">
        <f t="shared" si="439"/>
        <v>0.32603799422216245</v>
      </c>
      <c r="W1273" s="27">
        <f t="shared" si="439"/>
        <v>0.32808998669337819</v>
      </c>
      <c r="X1273" s="27">
        <f t="shared" si="439"/>
        <v>0.33056967656109465</v>
      </c>
      <c r="Y1273" s="27">
        <f t="shared" si="439"/>
        <v>0.33305373605499911</v>
      </c>
      <c r="Z1273" s="27">
        <f t="shared" si="439"/>
        <v>0.33589950033387794</v>
      </c>
      <c r="AA1273" s="27">
        <f t="shared" si="439"/>
        <v>0.33899861761087846</v>
      </c>
      <c r="AB1273" s="27">
        <f t="shared" si="439"/>
        <v>0.34229003642496647</v>
      </c>
      <c r="AC1273" s="27">
        <f t="shared" si="439"/>
        <v>0.34559397737484987</v>
      </c>
      <c r="AD1273" s="27">
        <f t="shared" si="439"/>
        <v>0.3494387044260413</v>
      </c>
      <c r="AE1273" s="27">
        <f t="shared" si="439"/>
        <v>0.35355271502150287</v>
      </c>
      <c r="AF1273" s="27">
        <f t="shared" si="439"/>
        <v>0.3579372834095142</v>
      </c>
      <c r="AG1273" s="27">
        <f t="shared" si="439"/>
        <v>0.36302467743009975</v>
      </c>
      <c r="AH1273" s="27">
        <f t="shared" si="439"/>
        <v>0.36784227638665579</v>
      </c>
      <c r="AI1273" s="27">
        <f t="shared" si="439"/>
        <v>0.37287650448591436</v>
      </c>
      <c r="AJ1273" s="27">
        <f t="shared" si="439"/>
        <v>0.37842745808182143</v>
      </c>
      <c r="AK1273" s="27">
        <f t="shared" si="439"/>
        <v>0.3836553772117296</v>
      </c>
      <c r="AL1273" s="27">
        <f t="shared" si="439"/>
        <v>0.38900070458886199</v>
      </c>
      <c r="AM1273" s="27">
        <f t="shared" si="439"/>
        <v>0.39438887912750603</v>
      </c>
      <c r="AN1273" s="27">
        <f t="shared" si="439"/>
        <v>0.40014579596715671</v>
      </c>
      <c r="AO1273" s="27">
        <f t="shared" si="439"/>
        <v>0.40557008813091078</v>
      </c>
      <c r="AP1273" s="27">
        <f t="shared" si="439"/>
        <v>0.41107707279702382</v>
      </c>
      <c r="AQ1273" s="27">
        <f t="shared" si="439"/>
        <v>0.41676934419166684</v>
      </c>
      <c r="AR1273" s="27">
        <f t="shared" si="439"/>
        <v>0.42267651687241276</v>
      </c>
      <c r="AS1273" s="27">
        <f t="shared" si="439"/>
        <v>0.42854568523305009</v>
      </c>
      <c r="AT1273" s="27">
        <f t="shared" si="439"/>
        <v>0.42932836056201623</v>
      </c>
      <c r="AU1273" s="27">
        <f t="shared" si="439"/>
        <v>0.42908292650186086</v>
      </c>
      <c r="AV1273" s="27">
        <f t="shared" si="439"/>
        <v>0.42878500851689261</v>
      </c>
      <c r="AW1273" s="27">
        <f t="shared" si="439"/>
        <v>0.42803713075529093</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0.93731746283627526</v>
      </c>
      <c r="M1274" s="27">
        <f t="shared" si="440"/>
        <v>0.94471091139331731</v>
      </c>
      <c r="N1274" s="27">
        <f t="shared" si="440"/>
        <v>0.94946198965576145</v>
      </c>
      <c r="O1274" s="27">
        <f t="shared" si="440"/>
        <v>0.95261910289076102</v>
      </c>
      <c r="P1274" s="27">
        <f t="shared" si="440"/>
        <v>0.954151178054501</v>
      </c>
      <c r="Q1274" s="27">
        <f t="shared" si="440"/>
        <v>0.95753610227115837</v>
      </c>
      <c r="R1274" s="27">
        <f t="shared" si="440"/>
        <v>0.96141917889497153</v>
      </c>
      <c r="S1274" s="27">
        <f t="shared" si="440"/>
        <v>0.93251928660163341</v>
      </c>
      <c r="T1274" s="27">
        <f t="shared" si="440"/>
        <v>0.94232488021253802</v>
      </c>
      <c r="U1274" s="27">
        <f t="shared" si="440"/>
        <v>0.94825196630219832</v>
      </c>
      <c r="V1274" s="27">
        <f t="shared" si="440"/>
        <v>0.95332556309469152</v>
      </c>
      <c r="W1274" s="27">
        <f t="shared" si="440"/>
        <v>0.95932552908870028</v>
      </c>
      <c r="X1274" s="27">
        <f t="shared" si="440"/>
        <v>0.96657606976596322</v>
      </c>
      <c r="Y1274" s="27">
        <f t="shared" si="440"/>
        <v>0.97383938710244966</v>
      </c>
      <c r="Z1274" s="27">
        <f t="shared" si="440"/>
        <v>0.98216031865544018</v>
      </c>
      <c r="AA1274" s="27">
        <f t="shared" si="440"/>
        <v>0.99122204696793803</v>
      </c>
      <c r="AB1274" s="27">
        <f t="shared" si="440"/>
        <v>1.0008460593527735</v>
      </c>
      <c r="AC1274" s="27">
        <f t="shared" si="440"/>
        <v>1.0105066860965788</v>
      </c>
      <c r="AD1274" s="27">
        <f t="shared" si="440"/>
        <v>1.0217485555902457</v>
      </c>
      <c r="AE1274" s="27">
        <f t="shared" si="440"/>
        <v>1.0337778022946138</v>
      </c>
      <c r="AF1274" s="27">
        <f t="shared" si="440"/>
        <v>1.0465981520744001</v>
      </c>
      <c r="AG1274" s="27">
        <f t="shared" si="440"/>
        <v>1.0614735434561009</v>
      </c>
      <c r="AH1274" s="27">
        <f t="shared" si="440"/>
        <v>1.0755600619582779</v>
      </c>
      <c r="AI1274" s="27">
        <f t="shared" si="440"/>
        <v>1.0902799977403717</v>
      </c>
      <c r="AJ1274" s="27">
        <f t="shared" si="440"/>
        <v>1.1065108237677352</v>
      </c>
      <c r="AK1274" s="27">
        <f t="shared" si="440"/>
        <v>1.1217971064607186</v>
      </c>
      <c r="AL1274" s="27">
        <f t="shared" si="440"/>
        <v>1.137426687436051</v>
      </c>
      <c r="AM1274" s="27">
        <f t="shared" si="440"/>
        <v>1.1531815522589683</v>
      </c>
      <c r="AN1274" s="27">
        <f t="shared" si="440"/>
        <v>1.1700146087895202</v>
      </c>
      <c r="AO1274" s="27">
        <f t="shared" si="440"/>
        <v>1.1858750804923284</v>
      </c>
      <c r="AP1274" s="27">
        <f t="shared" si="440"/>
        <v>1.2019773426544453</v>
      </c>
      <c r="AQ1274" s="27">
        <f t="shared" si="440"/>
        <v>1.2186213777937613</v>
      </c>
      <c r="AR1274" s="27">
        <f t="shared" si="440"/>
        <v>1.2358937780108121</v>
      </c>
      <c r="AS1274" s="27">
        <f t="shared" si="440"/>
        <v>1.2530550547069554</v>
      </c>
      <c r="AT1274" s="27">
        <f t="shared" si="440"/>
        <v>1.2553435744866432</v>
      </c>
      <c r="AU1274" s="27">
        <f t="shared" si="440"/>
        <v>1.2546259324702318</v>
      </c>
      <c r="AV1274" s="27">
        <f t="shared" si="440"/>
        <v>1.2537548289920819</v>
      </c>
      <c r="AW1274" s="27">
        <f t="shared" si="440"/>
        <v>1.2515680562820308</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5.0141199304605817E-2</v>
      </c>
      <c r="M1275" s="27">
        <f t="shared" si="441"/>
        <v>5.0536707115294892E-2</v>
      </c>
      <c r="N1275" s="27">
        <f t="shared" si="441"/>
        <v>5.0790863013925151E-2</v>
      </c>
      <c r="O1275" s="27">
        <f t="shared" si="441"/>
        <v>5.0959750770976343E-2</v>
      </c>
      <c r="P1275" s="27">
        <f t="shared" si="441"/>
        <v>5.1041708153806126E-2</v>
      </c>
      <c r="Q1275" s="27">
        <f t="shared" si="441"/>
        <v>5.122278251388987E-2</v>
      </c>
      <c r="R1275" s="27">
        <f t="shared" si="441"/>
        <v>5.1430505218981189E-2</v>
      </c>
      <c r="S1275" s="27">
        <f t="shared" si="441"/>
        <v>4.9884523930019499E-2</v>
      </c>
      <c r="T1275" s="27">
        <f t="shared" si="441"/>
        <v>5.0409067900486659E-2</v>
      </c>
      <c r="U1275" s="27">
        <f t="shared" si="441"/>
        <v>5.072613358708758E-2</v>
      </c>
      <c r="V1275" s="27">
        <f t="shared" si="441"/>
        <v>5.0997542408591695E-2</v>
      </c>
      <c r="W1275" s="27">
        <f t="shared" si="441"/>
        <v>5.1318506759150256E-2</v>
      </c>
      <c r="X1275" s="27">
        <f t="shared" si="441"/>
        <v>5.1706369804040822E-2</v>
      </c>
      <c r="Y1275" s="27">
        <f t="shared" si="441"/>
        <v>5.2094916328160164E-2</v>
      </c>
      <c r="Z1275" s="27">
        <f t="shared" si="441"/>
        <v>5.2540039249625817E-2</v>
      </c>
      <c r="AA1275" s="27">
        <f t="shared" si="441"/>
        <v>5.3024790620827475E-2</v>
      </c>
      <c r="AB1275" s="27">
        <f t="shared" si="441"/>
        <v>5.3539621019524863E-2</v>
      </c>
      <c r="AC1275" s="27">
        <f t="shared" si="441"/>
        <v>5.4056410079981292E-2</v>
      </c>
      <c r="AD1275" s="27">
        <f t="shared" si="441"/>
        <v>5.4657786711899185E-2</v>
      </c>
      <c r="AE1275" s="27">
        <f t="shared" si="441"/>
        <v>5.5301283585053436E-2</v>
      </c>
      <c r="AF1275" s="27">
        <f t="shared" si="441"/>
        <v>5.5987100012198469E-2</v>
      </c>
      <c r="AG1275" s="27">
        <f t="shared" si="441"/>
        <v>5.678284957792927E-2</v>
      </c>
      <c r="AH1275" s="27">
        <f t="shared" si="441"/>
        <v>5.7536398892574926E-2</v>
      </c>
      <c r="AI1275" s="27">
        <f t="shared" si="441"/>
        <v>5.8323832460245355E-2</v>
      </c>
      <c r="AJ1275" s="27">
        <f t="shared" si="441"/>
        <v>5.9192090137056182E-2</v>
      </c>
      <c r="AK1275" s="27">
        <f t="shared" si="441"/>
        <v>6.0009820071177014E-2</v>
      </c>
      <c r="AL1275" s="27">
        <f t="shared" si="441"/>
        <v>6.0845914527755479E-2</v>
      </c>
      <c r="AM1275" s="27">
        <f t="shared" si="441"/>
        <v>6.1688710963781146E-2</v>
      </c>
      <c r="AN1275" s="27">
        <f t="shared" si="441"/>
        <v>6.2589184576904794E-2</v>
      </c>
      <c r="AO1275" s="27">
        <f t="shared" si="441"/>
        <v>6.3437630385552321E-2</v>
      </c>
      <c r="AP1275" s="27">
        <f t="shared" si="441"/>
        <v>6.4299010620465072E-2</v>
      </c>
      <c r="AQ1275" s="27">
        <f t="shared" si="441"/>
        <v>6.5189372654933103E-2</v>
      </c>
      <c r="AR1275" s="27">
        <f t="shared" si="441"/>
        <v>6.6113348678095415E-2</v>
      </c>
      <c r="AS1275" s="27">
        <f t="shared" si="441"/>
        <v>6.7031380219446435E-2</v>
      </c>
      <c r="AT1275" s="27">
        <f t="shared" si="441"/>
        <v>6.7153803124103115E-2</v>
      </c>
      <c r="AU1275" s="27">
        <f t="shared" si="441"/>
        <v>6.7115413322567416E-2</v>
      </c>
      <c r="AV1275" s="27">
        <f t="shared" si="441"/>
        <v>6.7068814198103538E-2</v>
      </c>
      <c r="AW1275" s="27">
        <f t="shared" si="441"/>
        <v>6.6951834187983242E-2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0.39653071954810198</v>
      </c>
      <c r="M1276" s="27">
        <f t="shared" si="442"/>
        <v>0.39521014945095029</v>
      </c>
      <c r="N1276" s="27">
        <f t="shared" si="442"/>
        <v>0.38993263522397309</v>
      </c>
      <c r="O1276" s="27">
        <f t="shared" si="442"/>
        <v>0.382272194437701</v>
      </c>
      <c r="P1276" s="27">
        <f t="shared" si="442"/>
        <v>0.37238723301511378</v>
      </c>
      <c r="Q1276" s="27">
        <f t="shared" si="442"/>
        <v>0.36459067483623864</v>
      </c>
      <c r="R1276" s="27">
        <f t="shared" si="442"/>
        <v>0.3572142444544395</v>
      </c>
      <c r="S1276" s="27">
        <f t="shared" si="442"/>
        <v>0.31424438153263862</v>
      </c>
      <c r="T1276" s="27">
        <f t="shared" si="442"/>
        <v>0.3193487027496259</v>
      </c>
      <c r="U1276" s="27">
        <f t="shared" si="442"/>
        <v>0.32003071631751451</v>
      </c>
      <c r="V1276" s="27">
        <f t="shared" si="442"/>
        <v>0.3196187643927515</v>
      </c>
      <c r="W1276" s="27">
        <f t="shared" si="442"/>
        <v>0.31997865239462103</v>
      </c>
      <c r="X1276" s="27">
        <f t="shared" si="442"/>
        <v>0.32140590673548131</v>
      </c>
      <c r="Y1276" s="27">
        <f t="shared" si="442"/>
        <v>0.32327474894920888</v>
      </c>
      <c r="Z1276" s="27">
        <f t="shared" si="442"/>
        <v>0.32596074346768161</v>
      </c>
      <c r="AA1276" s="27">
        <f t="shared" si="442"/>
        <v>0.32912557430500838</v>
      </c>
      <c r="AB1276" s="27">
        <f t="shared" si="442"/>
        <v>0.33258002079289994</v>
      </c>
      <c r="AC1276" s="27">
        <f t="shared" si="442"/>
        <v>0.33582115512457722</v>
      </c>
      <c r="AD1276" s="27">
        <f t="shared" si="442"/>
        <v>0.33789452808364595</v>
      </c>
      <c r="AE1276" s="27">
        <f t="shared" si="442"/>
        <v>0.3402606159138189</v>
      </c>
      <c r="AF1276" s="27">
        <f t="shared" si="442"/>
        <v>0.34288738971632887</v>
      </c>
      <c r="AG1276" s="27">
        <f t="shared" si="442"/>
        <v>0.34681321850900065</v>
      </c>
      <c r="AH1276" s="27">
        <f t="shared" si="442"/>
        <v>0.3495694742670416</v>
      </c>
      <c r="AI1276" s="27">
        <f t="shared" si="442"/>
        <v>0.35276912591782955</v>
      </c>
      <c r="AJ1276" s="27">
        <f t="shared" si="442"/>
        <v>0.35666367344072974</v>
      </c>
      <c r="AK1276" s="27">
        <f t="shared" si="442"/>
        <v>0.35928628878412144</v>
      </c>
      <c r="AL1276" s="27">
        <f t="shared" si="442"/>
        <v>0.36167193340892528</v>
      </c>
      <c r="AM1276" s="27">
        <f t="shared" si="442"/>
        <v>0.36365333815275047</v>
      </c>
      <c r="AN1276" s="27">
        <f t="shared" si="442"/>
        <v>0.36811395965213678</v>
      </c>
      <c r="AO1276" s="27">
        <f t="shared" si="442"/>
        <v>0.37145763720927594</v>
      </c>
      <c r="AP1276" s="27">
        <f t="shared" si="442"/>
        <v>0.37457252212059405</v>
      </c>
      <c r="AQ1276" s="27">
        <f t="shared" si="442"/>
        <v>0.37765900622878934</v>
      </c>
      <c r="AR1276" s="27">
        <f t="shared" si="442"/>
        <v>0.38075946903541186</v>
      </c>
      <c r="AS1276" s="27">
        <f t="shared" si="442"/>
        <v>0.38367954492211653</v>
      </c>
      <c r="AT1276" s="27">
        <f t="shared" si="442"/>
        <v>0.37679221645938232</v>
      </c>
      <c r="AU1276" s="27">
        <f t="shared" si="442"/>
        <v>0.36805423943121995</v>
      </c>
      <c r="AV1276" s="27">
        <f t="shared" si="442"/>
        <v>0.35931383793010313</v>
      </c>
      <c r="AW1276" s="27">
        <f t="shared" si="442"/>
        <v>0.34989005084485175</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2.6602988559851242</v>
      </c>
      <c r="L1277" s="27">
        <f t="shared" si="443"/>
        <v>2.6372269335947092</v>
      </c>
      <c r="M1277" s="27">
        <f t="shared" si="443"/>
        <v>2.6284441511866348</v>
      </c>
      <c r="N1277" s="27">
        <f t="shared" si="443"/>
        <v>2.5933447201068058</v>
      </c>
      <c r="O1277" s="27">
        <f t="shared" si="443"/>
        <v>2.5423970387070205</v>
      </c>
      <c r="P1277" s="27">
        <f t="shared" si="443"/>
        <v>2.4766546252796311</v>
      </c>
      <c r="Q1277" s="27">
        <f t="shared" si="443"/>
        <v>2.4248016610449814</v>
      </c>
      <c r="R1277" s="27">
        <f t="shared" si="443"/>
        <v>2.375742862022205</v>
      </c>
      <c r="S1277" s="27">
        <f t="shared" si="443"/>
        <v>2.0899610190432036</v>
      </c>
      <c r="T1277" s="27">
        <f t="shared" si="443"/>
        <v>2.1239085866024059</v>
      </c>
      <c r="U1277" s="27">
        <f t="shared" si="443"/>
        <v>2.1284444887699916</v>
      </c>
      <c r="V1277" s="27">
        <f t="shared" si="443"/>
        <v>2.1257046992460693</v>
      </c>
      <c r="W1277" s="27">
        <f t="shared" si="443"/>
        <v>2.1280982246019104</v>
      </c>
      <c r="X1277" s="27">
        <f t="shared" si="443"/>
        <v>2.1375905373112407</v>
      </c>
      <c r="Y1277" s="27">
        <f t="shared" si="443"/>
        <v>2.150019740845075</v>
      </c>
      <c r="Z1277" s="27">
        <f t="shared" si="443"/>
        <v>2.1678836205860366</v>
      </c>
      <c r="AA1277" s="27">
        <f t="shared" si="443"/>
        <v>2.1889321212771828</v>
      </c>
      <c r="AB1277" s="27">
        <f t="shared" si="443"/>
        <v>2.2119067834393267</v>
      </c>
      <c r="AC1277" s="27">
        <f t="shared" si="443"/>
        <v>2.2334627596437397</v>
      </c>
      <c r="AD1277" s="27">
        <f t="shared" si="443"/>
        <v>2.2472522461613913</v>
      </c>
      <c r="AE1277" s="27">
        <f t="shared" si="443"/>
        <v>2.2629885062929995</v>
      </c>
      <c r="AF1277" s="27">
        <f t="shared" si="443"/>
        <v>2.28045852381985</v>
      </c>
      <c r="AG1277" s="27">
        <f t="shared" si="443"/>
        <v>2.3065682321433685</v>
      </c>
      <c r="AH1277" s="27">
        <f t="shared" si="443"/>
        <v>2.3248994018677847</v>
      </c>
      <c r="AI1277" s="27">
        <f t="shared" si="443"/>
        <v>2.3461794871060611</v>
      </c>
      <c r="AJ1277" s="27">
        <f t="shared" si="443"/>
        <v>2.3720811515048794</v>
      </c>
      <c r="AK1277" s="27">
        <f t="shared" si="443"/>
        <v>2.3895235121571221</v>
      </c>
      <c r="AL1277" s="27">
        <f t="shared" si="443"/>
        <v>2.4053898396529805</v>
      </c>
      <c r="AM1277" s="27">
        <f t="shared" si="443"/>
        <v>2.4185676685049868</v>
      </c>
      <c r="AN1277" s="27">
        <f t="shared" si="443"/>
        <v>2.4482341497606113</v>
      </c>
      <c r="AO1277" s="27">
        <f t="shared" si="443"/>
        <v>2.4704721153865608</v>
      </c>
      <c r="AP1277" s="27">
        <f t="shared" si="443"/>
        <v>2.4911884381787459</v>
      </c>
      <c r="AQ1277" s="27">
        <f t="shared" si="443"/>
        <v>2.5117158743116157</v>
      </c>
      <c r="AR1277" s="27">
        <f t="shared" si="443"/>
        <v>2.5323362792818838</v>
      </c>
      <c r="AS1277" s="27">
        <f t="shared" si="443"/>
        <v>2.5517569758305245</v>
      </c>
      <c r="AT1277" s="27">
        <f t="shared" si="443"/>
        <v>2.5059510717050237</v>
      </c>
      <c r="AU1277" s="27">
        <f t="shared" si="443"/>
        <v>2.4478369654636136</v>
      </c>
      <c r="AV1277" s="27">
        <f t="shared" si="443"/>
        <v>2.3897067346571679</v>
      </c>
      <c r="AW1277" s="27">
        <f t="shared" si="443"/>
        <v>2.3270314767452223</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0.35516571939691521</v>
      </c>
      <c r="M1278" s="27">
        <f t="shared" si="444"/>
        <v>0.36891582276573992</v>
      </c>
      <c r="N1278" s="27">
        <f t="shared" si="444"/>
        <v>0.379170347917821</v>
      </c>
      <c r="O1278" s="27">
        <f t="shared" si="444"/>
        <v>0.38707850955818868</v>
      </c>
      <c r="P1278" s="27">
        <f t="shared" si="444"/>
        <v>0.39252728601928999</v>
      </c>
      <c r="Q1278" s="27">
        <f t="shared" si="444"/>
        <v>0.3999671364536494</v>
      </c>
      <c r="R1278" s="27">
        <f t="shared" si="444"/>
        <v>0.40776627193753157</v>
      </c>
      <c r="S1278" s="27">
        <f t="shared" si="444"/>
        <v>0.37321311953085867</v>
      </c>
      <c r="T1278" s="27">
        <f t="shared" si="444"/>
        <v>0.38841304242891805</v>
      </c>
      <c r="U1278" s="27">
        <f t="shared" si="444"/>
        <v>0.39849167744131536</v>
      </c>
      <c r="V1278" s="27">
        <f t="shared" si="444"/>
        <v>0.40731524933255242</v>
      </c>
      <c r="W1278" s="27">
        <f t="shared" si="444"/>
        <v>0.41722759477210569</v>
      </c>
      <c r="X1278" s="27">
        <f t="shared" si="444"/>
        <v>0.42869870273452282</v>
      </c>
      <c r="Y1278" s="27">
        <f t="shared" si="444"/>
        <v>0.440979111565592</v>
      </c>
      <c r="Z1278" s="27">
        <f t="shared" si="444"/>
        <v>0.45464165014975438</v>
      </c>
      <c r="AA1278" s="27">
        <f t="shared" si="444"/>
        <v>0.469289070926172</v>
      </c>
      <c r="AB1278" s="27">
        <f t="shared" si="444"/>
        <v>0.48470097215801394</v>
      </c>
      <c r="AC1278" s="27">
        <f t="shared" si="444"/>
        <v>0.50016699741904436</v>
      </c>
      <c r="AD1278" s="27">
        <f t="shared" si="444"/>
        <v>0.51994434889767294</v>
      </c>
      <c r="AE1278" s="27">
        <f t="shared" si="444"/>
        <v>0.5409820221595476</v>
      </c>
      <c r="AF1278" s="27">
        <f t="shared" si="444"/>
        <v>0.56331819030080266</v>
      </c>
      <c r="AG1278" s="27">
        <f t="shared" si="444"/>
        <v>0.58880774036949401</v>
      </c>
      <c r="AH1278" s="27">
        <f t="shared" si="444"/>
        <v>0.61339500017343807</v>
      </c>
      <c r="AI1278" s="27">
        <f t="shared" si="444"/>
        <v>0.63986471341490092</v>
      </c>
      <c r="AJ1278" s="27">
        <f t="shared" si="444"/>
        <v>0.66883363737205637</v>
      </c>
      <c r="AK1278" s="27">
        <f t="shared" si="444"/>
        <v>0.69669250106616087</v>
      </c>
      <c r="AL1278" s="27">
        <f t="shared" si="444"/>
        <v>0.72534590501203133</v>
      </c>
      <c r="AM1278" s="27">
        <f t="shared" si="444"/>
        <v>0.75447618708840136</v>
      </c>
      <c r="AN1278" s="27">
        <f t="shared" si="444"/>
        <v>0.78527953626699432</v>
      </c>
      <c r="AO1278" s="27">
        <f t="shared" si="444"/>
        <v>0.81484783403237082</v>
      </c>
      <c r="AP1278" s="27">
        <f t="shared" si="444"/>
        <v>0.84503547528450507</v>
      </c>
      <c r="AQ1278" s="27">
        <f t="shared" si="444"/>
        <v>0.87631983022178062</v>
      </c>
      <c r="AR1278" s="27">
        <f t="shared" si="444"/>
        <v>0.90885513896950187</v>
      </c>
      <c r="AS1278" s="27">
        <f t="shared" si="444"/>
        <v>0.94222937960724962</v>
      </c>
      <c r="AT1278" s="27">
        <f t="shared" si="444"/>
        <v>0.95214348685587957</v>
      </c>
      <c r="AU1278" s="27">
        <f t="shared" si="444"/>
        <v>0.95719161531013108</v>
      </c>
      <c r="AV1278" s="27">
        <f t="shared" si="444"/>
        <v>0.96189454806833219</v>
      </c>
      <c r="AW1278" s="27">
        <f t="shared" si="444"/>
        <v>0.96435594361750065</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5.9533053152539019E-2</v>
      </c>
      <c r="T1279" s="27">
        <f t="shared" si="445"/>
        <v>5.9622626433628173E-2</v>
      </c>
      <c r="U1279" s="27">
        <f t="shared" si="445"/>
        <v>5.9722199774339783E-2</v>
      </c>
      <c r="V1279" s="27">
        <f t="shared" si="445"/>
        <v>5.983442272336837E-2</v>
      </c>
      <c r="W1279" s="27">
        <f t="shared" si="445"/>
        <v>5.9960597156867579E-2</v>
      </c>
      <c r="X1279" s="27">
        <f t="shared" si="445"/>
        <v>6.0100418807922086E-2</v>
      </c>
      <c r="Y1279" s="27">
        <f t="shared" si="445"/>
        <v>6.0186384074546649E-2</v>
      </c>
      <c r="Z1279" s="27">
        <f t="shared" si="445"/>
        <v>6.0283905469555747E-2</v>
      </c>
      <c r="AA1279" s="27">
        <f t="shared" si="445"/>
        <v>6.0392101130913527E-2</v>
      </c>
      <c r="AB1279" s="27">
        <f t="shared" si="445"/>
        <v>6.0510302677043659E-2</v>
      </c>
      <c r="AC1279" s="27">
        <f t="shared" si="445"/>
        <v>6.0637484104422316E-2</v>
      </c>
      <c r="AD1279" s="27">
        <f t="shared" si="445"/>
        <v>6.0722267332521125E-2</v>
      </c>
      <c r="AE1279" s="27">
        <f t="shared" si="445"/>
        <v>6.0815693530942252E-2</v>
      </c>
      <c r="AF1279" s="27">
        <f t="shared" si="445"/>
        <v>6.0917438947275838E-2</v>
      </c>
      <c r="AG1279" s="27">
        <f t="shared" si="445"/>
        <v>6.1028672702169356E-2</v>
      </c>
      <c r="AH1279" s="27">
        <f t="shared" si="445"/>
        <v>6.1145817503656337E-2</v>
      </c>
      <c r="AI1279" s="27">
        <f t="shared" si="445"/>
        <v>6.1220417018935484E-2</v>
      </c>
      <c r="AJ1279" s="27">
        <f t="shared" si="445"/>
        <v>6.1302728119439355E-2</v>
      </c>
      <c r="AK1279" s="27">
        <f t="shared" si="445"/>
        <v>6.1389674469168841E-2</v>
      </c>
      <c r="AL1279" s="27">
        <f t="shared" si="445"/>
        <v>6.1482543590372467E-2</v>
      </c>
      <c r="AM1279" s="27">
        <f t="shared" si="445"/>
        <v>6.1580890323504577E-2</v>
      </c>
      <c r="AN1279" s="27">
        <f t="shared" si="445"/>
        <v>6.1639213186725099E-2</v>
      </c>
      <c r="AO1279" s="27">
        <f t="shared" si="445"/>
        <v>6.1701105053193442E-2</v>
      </c>
      <c r="AP1279" s="27">
        <f t="shared" si="445"/>
        <v>6.1767811324277284E-2</v>
      </c>
      <c r="AQ1279" s="27">
        <f t="shared" si="445"/>
        <v>6.1839527340479886E-2</v>
      </c>
      <c r="AR1279" s="27">
        <f t="shared" si="445"/>
        <v>6.1916211063779515E-2</v>
      </c>
      <c r="AS1279" s="27">
        <f t="shared" si="445"/>
        <v>6.1949982934671022E-2</v>
      </c>
      <c r="AT1279" s="27">
        <f t="shared" si="445"/>
        <v>6.1970279607974715E-2</v>
      </c>
      <c r="AU1279" s="27">
        <f t="shared" si="445"/>
        <v>6.19907354661028E-2</v>
      </c>
      <c r="AV1279" s="27">
        <f t="shared" si="445"/>
        <v>6.2014540117516635E-2</v>
      </c>
      <c r="AW1279" s="27">
        <f t="shared" si="445"/>
        <v>6.2040237192478087E-2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4.8451812868114626E-2</v>
      </c>
      <c r="T1280" s="27">
        <f t="shared" si="446"/>
        <v>4.8524713343119572E-2</v>
      </c>
      <c r="U1280" s="27">
        <f t="shared" si="446"/>
        <v>4.8605752507337306E-2</v>
      </c>
      <c r="V1280" s="27">
        <f t="shared" si="446"/>
        <v>4.8697086733248914E-2</v>
      </c>
      <c r="W1280" s="27">
        <f t="shared" si="446"/>
        <v>4.8799775571077862E-2</v>
      </c>
      <c r="X1280" s="27">
        <f t="shared" si="446"/>
        <v>4.8913571388914487E-2</v>
      </c>
      <c r="Y1280" s="27">
        <f t="shared" si="446"/>
        <v>4.8983535430586901E-2</v>
      </c>
      <c r="Z1280" s="27">
        <f t="shared" si="446"/>
        <v>4.9062904589926196E-2</v>
      </c>
      <c r="AA1280" s="27">
        <f t="shared" si="446"/>
        <v>4.9150961151107717E-2</v>
      </c>
      <c r="AB1280" s="27">
        <f t="shared" si="446"/>
        <v>4.9247161142382222E-2</v>
      </c>
      <c r="AC1280" s="27">
        <f t="shared" si="446"/>
        <v>4.9350669536347196E-2</v>
      </c>
      <c r="AD1280" s="27">
        <f t="shared" si="446"/>
        <v>4.9419671559335535E-2</v>
      </c>
      <c r="AE1280" s="27">
        <f t="shared" si="446"/>
        <v>4.9495707785317124E-2</v>
      </c>
      <c r="AF1280" s="27">
        <f t="shared" si="446"/>
        <v>4.9578514723838341E-2</v>
      </c>
      <c r="AG1280" s="27">
        <f t="shared" si="446"/>
        <v>4.9669043880186323E-2</v>
      </c>
      <c r="AH1280" s="27">
        <f t="shared" si="446"/>
        <v>4.9764383824965848E-2</v>
      </c>
      <c r="AI1280" s="27">
        <f t="shared" si="446"/>
        <v>4.9825097690003088E-2</v>
      </c>
      <c r="AJ1280" s="27">
        <f t="shared" si="446"/>
        <v>4.9892087737168356E-2</v>
      </c>
      <c r="AK1280" s="27">
        <f t="shared" si="446"/>
        <v>4.9962850247128418E-2</v>
      </c>
      <c r="AL1280" s="27">
        <f t="shared" si="446"/>
        <v>5.0038433087979103E-2</v>
      </c>
      <c r="AM1280" s="27">
        <f t="shared" si="446"/>
        <v>5.0118473960361357E-2</v>
      </c>
      <c r="AN1280" s="27">
        <f t="shared" si="446"/>
        <v>5.0165940843127331E-2</v>
      </c>
      <c r="AO1280" s="27">
        <f t="shared" si="446"/>
        <v>5.0216312409398237E-2</v>
      </c>
      <c r="AP1280" s="27">
        <f t="shared" si="446"/>
        <v>5.0270602246598461E-2</v>
      </c>
      <c r="AQ1280" s="27">
        <f t="shared" si="446"/>
        <v>5.0328969335344809E-2</v>
      </c>
      <c r="AR1280" s="27">
        <f t="shared" si="446"/>
        <v>5.0391379462401874E-2</v>
      </c>
      <c r="AS1280" s="27">
        <f t="shared" si="446"/>
        <v>5.0418865174657372E-2</v>
      </c>
      <c r="AT1280" s="27">
        <f t="shared" si="446"/>
        <v>5.0435383907775841E-2</v>
      </c>
      <c r="AU1280" s="27">
        <f t="shared" si="446"/>
        <v>5.0452032195703198E-2</v>
      </c>
      <c r="AV1280" s="27">
        <f t="shared" si="446"/>
        <v>5.0471405946159772E-2</v>
      </c>
      <c r="AW1280" s="27">
        <f t="shared" si="446"/>
        <v>5.0492319872144718E-2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7.2140927380493743E-3</v>
      </c>
      <c r="L1281" s="27">
        <f t="shared" si="447"/>
        <v>7.2328458969643629E-3</v>
      </c>
      <c r="M1281" s="27">
        <f t="shared" si="447"/>
        <v>7.2587152169743159E-3</v>
      </c>
      <c r="N1281" s="27">
        <f t="shared" si="447"/>
        <v>7.2902308808567339E-3</v>
      </c>
      <c r="O1281" s="27">
        <f t="shared" si="447"/>
        <v>7.3273479389297461E-3</v>
      </c>
      <c r="P1281" s="27">
        <f t="shared" si="447"/>
        <v>7.3698404773103405E-3</v>
      </c>
      <c r="Q1281" s="27">
        <f t="shared" si="447"/>
        <v>7.4155715935563127E-3</v>
      </c>
      <c r="R1281" s="27">
        <f t="shared" si="447"/>
        <v>7.4643602602570466E-3</v>
      </c>
      <c r="S1281" s="27">
        <f t="shared" si="447"/>
        <v>7.5086060518870686E-3</v>
      </c>
      <c r="T1281" s="27">
        <f t="shared" si="447"/>
        <v>7.5302183985576495E-3</v>
      </c>
      <c r="U1281" s="27">
        <f t="shared" si="447"/>
        <v>7.5531198022373361E-3</v>
      </c>
      <c r="V1281" s="27">
        <f t="shared" si="447"/>
        <v>7.5778528986263022E-3</v>
      </c>
      <c r="W1281" s="27">
        <f t="shared" si="447"/>
        <v>7.6046941828391288E-3</v>
      </c>
      <c r="X1281" s="27">
        <f t="shared" si="447"/>
        <v>7.63360928511267E-3</v>
      </c>
      <c r="Y1281" s="27">
        <f t="shared" si="447"/>
        <v>7.6518706820358868E-3</v>
      </c>
      <c r="Z1281" s="27">
        <f t="shared" si="447"/>
        <v>7.6719056460518853E-3</v>
      </c>
      <c r="AA1281" s="27">
        <f t="shared" si="447"/>
        <v>7.6935629291402302E-3</v>
      </c>
      <c r="AB1281" s="27">
        <f t="shared" si="447"/>
        <v>7.7167304504399828E-3</v>
      </c>
      <c r="AC1281" s="27">
        <f t="shared" si="447"/>
        <v>7.7412282077326386E-3</v>
      </c>
      <c r="AD1281" s="27">
        <f t="shared" si="447"/>
        <v>7.7574695759522879E-3</v>
      </c>
      <c r="AE1281" s="27">
        <f t="shared" si="447"/>
        <v>7.7750387618441127E-3</v>
      </c>
      <c r="AF1281" s="27">
        <f t="shared" si="447"/>
        <v>7.7938832208585716E-3</v>
      </c>
      <c r="AG1281" s="27">
        <f t="shared" si="447"/>
        <v>7.8142269323919957E-3</v>
      </c>
      <c r="AH1281" s="27">
        <f t="shared" si="447"/>
        <v>7.8354114800063077E-3</v>
      </c>
      <c r="AI1281" s="27">
        <f t="shared" si="447"/>
        <v>7.8484807490541032E-3</v>
      </c>
      <c r="AJ1281" s="27">
        <f t="shared" si="447"/>
        <v>7.8627709579553399E-3</v>
      </c>
      <c r="AK1281" s="27">
        <f t="shared" si="447"/>
        <v>7.8777182590411693E-3</v>
      </c>
      <c r="AL1281" s="27">
        <f t="shared" si="447"/>
        <v>7.8935651065519113E-3</v>
      </c>
      <c r="AM1281" s="27">
        <f t="shared" si="447"/>
        <v>7.9102334488757396E-3</v>
      </c>
      <c r="AN1281" s="27">
        <f t="shared" si="447"/>
        <v>7.9193860887941704E-3</v>
      </c>
      <c r="AO1281" s="27">
        <f t="shared" si="447"/>
        <v>7.9290467345807074E-3</v>
      </c>
      <c r="AP1281" s="27">
        <f t="shared" si="447"/>
        <v>7.9394467167043584E-3</v>
      </c>
      <c r="AQ1281" s="27">
        <f t="shared" si="447"/>
        <v>7.95062391653731E-3</v>
      </c>
      <c r="AR1281" s="27">
        <f t="shared" si="447"/>
        <v>7.9625724210610899E-3</v>
      </c>
      <c r="AS1281" s="27">
        <f t="shared" si="447"/>
        <v>7.9665912066544317E-3</v>
      </c>
      <c r="AT1281" s="27">
        <f t="shared" si="447"/>
        <v>7.9680657528091153E-3</v>
      </c>
      <c r="AU1281" s="27">
        <f t="shared" si="447"/>
        <v>7.9694827773169712E-3</v>
      </c>
      <c r="AV1281" s="27">
        <f t="shared" si="447"/>
        <v>7.9714233641309858E-3</v>
      </c>
      <c r="AW1281" s="27">
        <f t="shared" si="447"/>
        <v>7.9736256463651504E-3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8.7045671471293523E-2</v>
      </c>
      <c r="L1282" s="27">
        <f t="shared" si="448"/>
        <v>8.7271948200639313E-2</v>
      </c>
      <c r="M1282" s="27">
        <f t="shared" si="448"/>
        <v>8.7584088952434094E-2</v>
      </c>
      <c r="N1282" s="27">
        <f t="shared" si="448"/>
        <v>8.7964358824768801E-2</v>
      </c>
      <c r="O1282" s="27">
        <f t="shared" si="448"/>
        <v>8.8412215452112058E-2</v>
      </c>
      <c r="P1282" s="27">
        <f t="shared" si="448"/>
        <v>8.8924932944132923E-2</v>
      </c>
      <c r="Q1282" s="27">
        <f t="shared" si="448"/>
        <v>8.9476727309038565E-2</v>
      </c>
      <c r="R1282" s="27">
        <f t="shared" si="448"/>
        <v>9.0065414259340074E-2</v>
      </c>
      <c r="S1282" s="27">
        <f t="shared" si="448"/>
        <v>9.0599286609206187E-2</v>
      </c>
      <c r="T1282" s="27">
        <f t="shared" si="448"/>
        <v>9.0860062467837524E-2</v>
      </c>
      <c r="U1282" s="27">
        <f t="shared" si="448"/>
        <v>9.1136392164906599E-2</v>
      </c>
      <c r="V1282" s="27">
        <f t="shared" si="448"/>
        <v>9.1434823175002525E-2</v>
      </c>
      <c r="W1282" s="27">
        <f t="shared" si="448"/>
        <v>9.175869170460077E-2</v>
      </c>
      <c r="X1282" s="27">
        <f t="shared" si="448"/>
        <v>9.210758304609773E-2</v>
      </c>
      <c r="Y1282" s="27">
        <f t="shared" si="448"/>
        <v>9.2327926146041697E-2</v>
      </c>
      <c r="Z1282" s="27">
        <f t="shared" si="448"/>
        <v>9.2569669211871403E-2</v>
      </c>
      <c r="AA1282" s="27">
        <f t="shared" si="448"/>
        <v>9.2830987275988583E-2</v>
      </c>
      <c r="AB1282" s="27">
        <f t="shared" si="448"/>
        <v>9.3110527964067921E-2</v>
      </c>
      <c r="AC1282" s="27">
        <f t="shared" si="448"/>
        <v>9.340611935864937E-2</v>
      </c>
      <c r="AD1282" s="27">
        <f t="shared" si="448"/>
        <v>9.360208867227289E-2</v>
      </c>
      <c r="AE1282" s="27">
        <f t="shared" si="448"/>
        <v>9.381407951279698E-2</v>
      </c>
      <c r="AF1282" s="27">
        <f t="shared" si="448"/>
        <v>9.4041457874565929E-2</v>
      </c>
      <c r="AG1282" s="27">
        <f t="shared" si="448"/>
        <v>9.4286926306279495E-2</v>
      </c>
      <c r="AH1282" s="27">
        <f t="shared" si="448"/>
        <v>9.4542540316088011E-2</v>
      </c>
      <c r="AI1282" s="27">
        <f t="shared" si="448"/>
        <v>9.4700234892691387E-2</v>
      </c>
      <c r="AJ1282" s="27">
        <f t="shared" si="448"/>
        <v>9.4872661402086347E-2</v>
      </c>
      <c r="AK1282" s="27">
        <f t="shared" si="448"/>
        <v>9.5053016424809761E-2</v>
      </c>
      <c r="AL1282" s="27">
        <f t="shared" si="448"/>
        <v>9.5244225428126342E-2</v>
      </c>
      <c r="AM1282" s="27">
        <f t="shared" si="448"/>
        <v>9.5445346636651732E-2</v>
      </c>
      <c r="AN1282" s="27">
        <f t="shared" si="448"/>
        <v>9.5555782933544969E-2</v>
      </c>
      <c r="AO1282" s="27">
        <f t="shared" si="448"/>
        <v>9.5672348859416764E-2</v>
      </c>
      <c r="AP1282" s="27">
        <f t="shared" si="448"/>
        <v>9.5797835661446368E-2</v>
      </c>
      <c r="AQ1282" s="27">
        <f t="shared" si="448"/>
        <v>9.5932700418520603E-2</v>
      </c>
      <c r="AR1282" s="27">
        <f t="shared" si="448"/>
        <v>9.6076871783807402E-2</v>
      </c>
      <c r="AS1282" s="27">
        <f t="shared" si="448"/>
        <v>9.6125362689479618E-2</v>
      </c>
      <c r="AT1282" s="27">
        <f t="shared" si="448"/>
        <v>9.6143154650965387E-2</v>
      </c>
      <c r="AU1282" s="27">
        <f t="shared" si="448"/>
        <v>9.616025255284387E-2</v>
      </c>
      <c r="AV1282" s="27">
        <f t="shared" si="448"/>
        <v>9.6183667788606389E-2</v>
      </c>
      <c r="AW1282" s="27">
        <f t="shared" si="448"/>
        <v>9.6210240656852353E-2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0.12395129293471778</v>
      </c>
      <c r="M1285" s="27">
        <f t="shared" si="451"/>
        <v>0.12400689511310994</v>
      </c>
      <c r="N1285" s="27">
        <f t="shared" si="451"/>
        <v>0.12286841678965586</v>
      </c>
      <c r="O1285" s="27">
        <f t="shared" si="451"/>
        <v>0.12100901910045002</v>
      </c>
      <c r="P1285" s="27">
        <f t="shared" si="451"/>
        <v>0.11845842648899831</v>
      </c>
      <c r="Q1285" s="27">
        <f t="shared" si="451"/>
        <v>0.11660641339960404</v>
      </c>
      <c r="R1285" s="27">
        <f t="shared" si="451"/>
        <v>0.11491827863139022</v>
      </c>
      <c r="S1285" s="27">
        <f t="shared" si="451"/>
        <v>0.101467076990198</v>
      </c>
      <c r="T1285" s="27">
        <f t="shared" si="451"/>
        <v>0.10275021191947765</v>
      </c>
      <c r="U1285" s="27">
        <f t="shared" si="451"/>
        <v>0.10258663770926492</v>
      </c>
      <c r="V1285" s="27">
        <f t="shared" si="451"/>
        <v>0.10207952624312924</v>
      </c>
      <c r="W1285" s="27">
        <f t="shared" si="451"/>
        <v>0.10184317730738571</v>
      </c>
      <c r="X1285" s="27">
        <f t="shared" si="451"/>
        <v>0.10197243584744421</v>
      </c>
      <c r="Y1285" s="27">
        <f t="shared" si="451"/>
        <v>0.10229579128224912</v>
      </c>
      <c r="Z1285" s="27">
        <f t="shared" si="451"/>
        <v>0.10289814522109636</v>
      </c>
      <c r="AA1285" s="27">
        <f t="shared" si="451"/>
        <v>0.10366727555543398</v>
      </c>
      <c r="AB1285" s="27">
        <f t="shared" si="451"/>
        <v>0.10454036147091289</v>
      </c>
      <c r="AC1285" s="27">
        <f t="shared" si="451"/>
        <v>0.10535261602600154</v>
      </c>
      <c r="AD1285" s="27">
        <f t="shared" si="451"/>
        <v>0.10675302526148493</v>
      </c>
      <c r="AE1285" s="27">
        <f t="shared" si="451"/>
        <v>0.10830076093311568</v>
      </c>
      <c r="AF1285" s="27">
        <f t="shared" si="451"/>
        <v>0.10998945808492858</v>
      </c>
      <c r="AG1285" s="27">
        <f t="shared" si="451"/>
        <v>0.11217308101064093</v>
      </c>
      <c r="AH1285" s="27">
        <f t="shared" si="451"/>
        <v>0.11402741546889351</v>
      </c>
      <c r="AI1285" s="27">
        <f t="shared" si="451"/>
        <v>0.1161211775765659</v>
      </c>
      <c r="AJ1285" s="27">
        <f t="shared" si="451"/>
        <v>0.11852454053029134</v>
      </c>
      <c r="AK1285" s="27">
        <f t="shared" si="451"/>
        <v>0.12056169864441726</v>
      </c>
      <c r="AL1285" s="27">
        <f t="shared" si="451"/>
        <v>0.12258841732257759</v>
      </c>
      <c r="AM1285" s="27">
        <f t="shared" si="451"/>
        <v>0.12454656550373072</v>
      </c>
      <c r="AN1285" s="27">
        <f t="shared" si="451"/>
        <v>0.12682113310417009</v>
      </c>
      <c r="AO1285" s="27">
        <f t="shared" si="451"/>
        <v>0.1287411275075494</v>
      </c>
      <c r="AP1285" s="27">
        <f t="shared" si="451"/>
        <v>0.13062302866024528</v>
      </c>
      <c r="AQ1285" s="27">
        <f t="shared" si="451"/>
        <v>0.1325401695346235</v>
      </c>
      <c r="AR1285" s="27">
        <f t="shared" si="451"/>
        <v>0.13450980913093183</v>
      </c>
      <c r="AS1285" s="27">
        <f t="shared" si="451"/>
        <v>0.13648147598617866</v>
      </c>
      <c r="AT1285" s="27">
        <f t="shared" si="451"/>
        <v>0.13486341024302007</v>
      </c>
      <c r="AU1285" s="27">
        <f t="shared" si="451"/>
        <v>0.13255678635655244</v>
      </c>
      <c r="AV1285" s="27">
        <f t="shared" si="451"/>
        <v>0.13024204261164679</v>
      </c>
      <c r="AW1285" s="27">
        <f t="shared" si="451"/>
        <v>0.127659987048893</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3.1446916354757506E-2</v>
      </c>
      <c r="M1286" s="27">
        <f t="shared" si="452"/>
        <v>3.1461022839745618E-2</v>
      </c>
      <c r="N1286" s="27">
        <f t="shared" si="452"/>
        <v>3.1172186541537576E-2</v>
      </c>
      <c r="O1286" s="27">
        <f t="shared" si="452"/>
        <v>3.0700450247237832E-2</v>
      </c>
      <c r="P1286" s="27">
        <f t="shared" si="452"/>
        <v>3.0053355161673637E-2</v>
      </c>
      <c r="Q1286" s="27">
        <f t="shared" si="452"/>
        <v>2.9583492368545915E-2</v>
      </c>
      <c r="R1286" s="27">
        <f t="shared" si="452"/>
        <v>2.9155206131309681E-2</v>
      </c>
      <c r="S1286" s="27">
        <f t="shared" si="452"/>
        <v>2.5742584908356129E-2</v>
      </c>
      <c r="T1286" s="27">
        <f t="shared" si="452"/>
        <v>2.6068121139867468E-2</v>
      </c>
      <c r="U1286" s="27">
        <f t="shared" si="452"/>
        <v>2.6026621738089832E-2</v>
      </c>
      <c r="V1286" s="27">
        <f t="shared" si="452"/>
        <v>2.5897965622606579E-2</v>
      </c>
      <c r="W1286" s="27">
        <f t="shared" si="452"/>
        <v>2.5838002995054343E-2</v>
      </c>
      <c r="X1286" s="27">
        <f t="shared" si="452"/>
        <v>2.5870796380271382E-2</v>
      </c>
      <c r="Y1286" s="27">
        <f t="shared" si="452"/>
        <v>2.5952832888890311E-2</v>
      </c>
      <c r="Z1286" s="27">
        <f t="shared" si="452"/>
        <v>2.6105652383406307E-2</v>
      </c>
      <c r="AA1286" s="27">
        <f t="shared" si="452"/>
        <v>2.6300783686333176E-2</v>
      </c>
      <c r="AB1286" s="27">
        <f t="shared" si="452"/>
        <v>2.6522288917174477E-2</v>
      </c>
      <c r="AC1286" s="27">
        <f t="shared" si="452"/>
        <v>2.6728360999585882E-2</v>
      </c>
      <c r="AD1286" s="27">
        <f t="shared" si="452"/>
        <v>2.7083650170420671E-2</v>
      </c>
      <c r="AE1286" s="27">
        <f t="shared" si="452"/>
        <v>2.7476316620706768E-2</v>
      </c>
      <c r="AF1286" s="27">
        <f t="shared" si="452"/>
        <v>2.7904745536809689E-2</v>
      </c>
      <c r="AG1286" s="27">
        <f t="shared" si="452"/>
        <v>2.8458739011741598E-2</v>
      </c>
      <c r="AH1286" s="27">
        <f t="shared" si="452"/>
        <v>2.892919074501336E-2</v>
      </c>
      <c r="AI1286" s="27">
        <f t="shared" si="452"/>
        <v>2.9460386187253818E-2</v>
      </c>
      <c r="AJ1286" s="27">
        <f t="shared" si="452"/>
        <v>3.0070128546421729E-2</v>
      </c>
      <c r="AK1286" s="27">
        <f t="shared" si="452"/>
        <v>3.058696333934376E-2</v>
      </c>
      <c r="AL1286" s="27">
        <f t="shared" si="452"/>
        <v>3.1101149607495868E-2</v>
      </c>
      <c r="AM1286" s="27">
        <f t="shared" si="452"/>
        <v>3.1597939278704669E-2</v>
      </c>
      <c r="AN1286" s="27">
        <f t="shared" si="452"/>
        <v>3.2175005764908497E-2</v>
      </c>
      <c r="AO1286" s="27">
        <f t="shared" si="452"/>
        <v>3.2662115676996874E-2</v>
      </c>
      <c r="AP1286" s="27">
        <f t="shared" si="452"/>
        <v>3.3139561185918813E-2</v>
      </c>
      <c r="AQ1286" s="27">
        <f t="shared" si="452"/>
        <v>3.362594714680274E-2</v>
      </c>
      <c r="AR1286" s="27">
        <f t="shared" si="452"/>
        <v>3.4125652233919085E-2</v>
      </c>
      <c r="AS1286" s="27">
        <f t="shared" si="452"/>
        <v>3.4625871644369692E-2</v>
      </c>
      <c r="AT1286" s="27">
        <f t="shared" si="452"/>
        <v>3.4215362186365041E-2</v>
      </c>
      <c r="AU1286" s="27">
        <f t="shared" si="452"/>
        <v>3.3630162897981368E-2</v>
      </c>
      <c r="AV1286" s="27">
        <f t="shared" si="452"/>
        <v>3.3042903570504364E-2</v>
      </c>
      <c r="AW1286" s="27">
        <f t="shared" si="452"/>
        <v>3.2387826214046143E-2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0.15700744358616767</v>
      </c>
      <c r="L1287" s="27">
        <f t="shared" si="453"/>
        <v>0.16019971617730661</v>
      </c>
      <c r="M1287" s="27">
        <f t="shared" si="453"/>
        <v>0.16393118028621731</v>
      </c>
      <c r="N1287" s="27">
        <f t="shared" si="453"/>
        <v>0.1667959170810015</v>
      </c>
      <c r="O1287" s="27">
        <f t="shared" si="453"/>
        <v>0.16909558154641688</v>
      </c>
      <c r="P1287" s="27">
        <f t="shared" si="453"/>
        <v>0.17081649742586288</v>
      </c>
      <c r="Q1287" s="27">
        <f t="shared" si="453"/>
        <v>0.17302318661183388</v>
      </c>
      <c r="R1287" s="27">
        <f t="shared" si="453"/>
        <v>0.17531753251219057</v>
      </c>
      <c r="S1287" s="27">
        <f t="shared" si="453"/>
        <v>0.16751439167232346</v>
      </c>
      <c r="T1287" s="27">
        <f t="shared" si="453"/>
        <v>0.17168381150374643</v>
      </c>
      <c r="U1287" s="27">
        <f t="shared" si="453"/>
        <v>0.17462960888598014</v>
      </c>
      <c r="V1287" s="27">
        <f t="shared" si="453"/>
        <v>0.17727621979362421</v>
      </c>
      <c r="W1287" s="27">
        <f t="shared" si="453"/>
        <v>0.18017914577695479</v>
      </c>
      <c r="X1287" s="27">
        <f t="shared" si="453"/>
        <v>0.18344712511248185</v>
      </c>
      <c r="Y1287" s="27">
        <f t="shared" si="453"/>
        <v>0.18678041815930246</v>
      </c>
      <c r="Z1287" s="27">
        <f t="shared" si="453"/>
        <v>0.19043038479102564</v>
      </c>
      <c r="AA1287" s="27">
        <f t="shared" si="453"/>
        <v>0.19430192770741841</v>
      </c>
      <c r="AB1287" s="27">
        <f t="shared" si="453"/>
        <v>0.19834211958597051</v>
      </c>
      <c r="AC1287" s="27">
        <f t="shared" si="453"/>
        <v>0.20238480959489014</v>
      </c>
      <c r="AD1287" s="27">
        <f t="shared" si="453"/>
        <v>0.20700075173319599</v>
      </c>
      <c r="AE1287" s="27">
        <f t="shared" si="453"/>
        <v>0.21187069073400747</v>
      </c>
      <c r="AF1287" s="27">
        <f t="shared" si="453"/>
        <v>0.21699955400027579</v>
      </c>
      <c r="AG1287" s="27">
        <f t="shared" si="453"/>
        <v>0.22280537751825527</v>
      </c>
      <c r="AH1287" s="27">
        <f t="shared" si="453"/>
        <v>0.22836017500620498</v>
      </c>
      <c r="AI1287" s="27">
        <f t="shared" si="453"/>
        <v>0.23419825655889057</v>
      </c>
      <c r="AJ1287" s="27">
        <f t="shared" si="453"/>
        <v>0.24054720814583372</v>
      </c>
      <c r="AK1287" s="27">
        <f t="shared" si="453"/>
        <v>0.24659501477586243</v>
      </c>
      <c r="AL1287" s="27">
        <f t="shared" si="453"/>
        <v>0.25276864724471049</v>
      </c>
      <c r="AM1287" s="27">
        <f t="shared" si="453"/>
        <v>0.25899622855652998</v>
      </c>
      <c r="AN1287" s="27">
        <f t="shared" si="453"/>
        <v>0.26566268994922193</v>
      </c>
      <c r="AO1287" s="27">
        <f t="shared" si="453"/>
        <v>0.2720161807302261</v>
      </c>
      <c r="AP1287" s="27">
        <f t="shared" si="453"/>
        <v>0.27846485675721011</v>
      </c>
      <c r="AQ1287" s="27">
        <f t="shared" si="453"/>
        <v>0.28511150165656601</v>
      </c>
      <c r="AR1287" s="27">
        <f t="shared" si="453"/>
        <v>0.29198740104317844</v>
      </c>
      <c r="AS1287" s="27">
        <f t="shared" si="453"/>
        <v>0.29890694265276063</v>
      </c>
      <c r="AT1287" s="27">
        <f t="shared" si="453"/>
        <v>0.3007369186945249</v>
      </c>
      <c r="AU1287" s="27">
        <f t="shared" si="453"/>
        <v>0.30151646692611195</v>
      </c>
      <c r="AV1287" s="27">
        <f t="shared" si="453"/>
        <v>0.30222207208780622</v>
      </c>
      <c r="AW1287" s="27">
        <f t="shared" si="453"/>
        <v>0.30245121413667359</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0.78620275218739066</v>
      </c>
      <c r="L1288" s="27">
        <f t="shared" si="454"/>
        <v>0.79655563720176403</v>
      </c>
      <c r="M1288" s="27">
        <f t="shared" si="454"/>
        <v>0.81318534024672162</v>
      </c>
      <c r="N1288" s="27">
        <f t="shared" si="454"/>
        <v>0.81796021384654105</v>
      </c>
      <c r="O1288" s="27">
        <f t="shared" si="454"/>
        <v>0.81503229757580664</v>
      </c>
      <c r="P1288" s="27">
        <f t="shared" si="454"/>
        <v>0.80443274266431941</v>
      </c>
      <c r="Q1288" s="27">
        <f t="shared" si="454"/>
        <v>0.7999705721751077</v>
      </c>
      <c r="R1288" s="27">
        <f t="shared" si="454"/>
        <v>0.79652072541357855</v>
      </c>
      <c r="S1288" s="27">
        <f t="shared" si="454"/>
        <v>0.67142556402210918</v>
      </c>
      <c r="T1288" s="27">
        <f t="shared" si="454"/>
        <v>0.698017439049614</v>
      </c>
      <c r="U1288" s="27">
        <f t="shared" si="454"/>
        <v>0.70961824723891676</v>
      </c>
      <c r="V1288" s="27">
        <f t="shared" si="454"/>
        <v>0.71745642327771375</v>
      </c>
      <c r="W1288" s="27">
        <f t="shared" si="454"/>
        <v>0.72807175787186651</v>
      </c>
      <c r="X1288" s="27">
        <f t="shared" si="454"/>
        <v>0.74263868915766529</v>
      </c>
      <c r="Y1288" s="27">
        <f t="shared" si="454"/>
        <v>0.76008333515656301</v>
      </c>
      <c r="Z1288" s="27">
        <f t="shared" si="454"/>
        <v>0.78080233820176337</v>
      </c>
      <c r="AA1288" s="27">
        <f t="shared" si="454"/>
        <v>0.80365039081916612</v>
      </c>
      <c r="AB1288" s="27">
        <f t="shared" si="454"/>
        <v>0.82798969048563331</v>
      </c>
      <c r="AC1288" s="27">
        <f t="shared" si="454"/>
        <v>0.85195015744544678</v>
      </c>
      <c r="AD1288" s="27">
        <f t="shared" si="454"/>
        <v>0.88375858967920196</v>
      </c>
      <c r="AE1288" s="27">
        <f t="shared" si="454"/>
        <v>0.91786917326087925</v>
      </c>
      <c r="AF1288" s="27">
        <f t="shared" si="454"/>
        <v>0.95429145264310511</v>
      </c>
      <c r="AG1288" s="27">
        <f t="shared" si="454"/>
        <v>0.99747902653271348</v>
      </c>
      <c r="AH1288" s="27">
        <f t="shared" si="454"/>
        <v>1.0373867294252066</v>
      </c>
      <c r="AI1288" s="27">
        <f t="shared" si="454"/>
        <v>1.0815722110934196</v>
      </c>
      <c r="AJ1288" s="27">
        <f t="shared" si="454"/>
        <v>1.1305826291585863</v>
      </c>
      <c r="AK1288" s="27">
        <f t="shared" si="454"/>
        <v>1.1758235212483361</v>
      </c>
      <c r="AL1288" s="27">
        <f t="shared" si="454"/>
        <v>1.2218182420668209</v>
      </c>
      <c r="AM1288" s="27">
        <f t="shared" si="454"/>
        <v>1.2678145661383233</v>
      </c>
      <c r="AN1288" s="27">
        <f t="shared" si="454"/>
        <v>1.3194491845421654</v>
      </c>
      <c r="AO1288" s="27">
        <f t="shared" si="454"/>
        <v>1.3672989071660318</v>
      </c>
      <c r="AP1288" s="27">
        <f t="shared" si="454"/>
        <v>1.4155860288375828</v>
      </c>
      <c r="AQ1288" s="27">
        <f t="shared" si="454"/>
        <v>1.465347325066084</v>
      </c>
      <c r="AR1288" s="27">
        <f t="shared" si="454"/>
        <v>1.5168773408498712</v>
      </c>
      <c r="AS1288" s="27">
        <f t="shared" si="454"/>
        <v>1.5699643496329094</v>
      </c>
      <c r="AT1288" s="27">
        <f t="shared" si="454"/>
        <v>1.571899806129051</v>
      </c>
      <c r="AU1288" s="27">
        <f t="shared" si="454"/>
        <v>1.5634634278695607</v>
      </c>
      <c r="AV1288" s="27">
        <f t="shared" si="454"/>
        <v>1.5544246150393388</v>
      </c>
      <c r="AW1288" s="27">
        <f t="shared" si="454"/>
        <v>1.5408492188425149</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1.0836040032789309</v>
      </c>
      <c r="M1290" s="27">
        <f t="shared" si="456"/>
        <v>1.0921513426512339</v>
      </c>
      <c r="N1290" s="27">
        <f t="shared" si="456"/>
        <v>1.0976439186771809</v>
      </c>
      <c r="O1290" s="27">
        <f t="shared" si="456"/>
        <v>1.1012937605673541</v>
      </c>
      <c r="P1290" s="27">
        <f t="shared" si="456"/>
        <v>1.1030649457277466</v>
      </c>
      <c r="Q1290" s="27">
        <f t="shared" si="456"/>
        <v>1.1069781529146336</v>
      </c>
      <c r="R1290" s="27">
        <f t="shared" si="456"/>
        <v>1.1114672588381174</v>
      </c>
      <c r="S1290" s="27">
        <f t="shared" si="456"/>
        <v>1.0780569787302119</v>
      </c>
      <c r="T1290" s="27">
        <f t="shared" si="456"/>
        <v>1.0893929251011998</v>
      </c>
      <c r="U1290" s="27">
        <f t="shared" si="456"/>
        <v>1.0962450477482062</v>
      </c>
      <c r="V1290" s="27">
        <f t="shared" si="456"/>
        <v>1.1021104775661175</v>
      </c>
      <c r="W1290" s="27">
        <f t="shared" si="456"/>
        <v>1.1090468544378038</v>
      </c>
      <c r="X1290" s="27">
        <f t="shared" si="456"/>
        <v>1.1174289823883965</v>
      </c>
      <c r="Y1290" s="27">
        <f t="shared" si="456"/>
        <v>1.1258258810432944</v>
      </c>
      <c r="Z1290" s="27">
        <f t="shared" si="456"/>
        <v>1.1354454550929944</v>
      </c>
      <c r="AA1290" s="27">
        <f t="shared" si="456"/>
        <v>1.1459214415814314</v>
      </c>
      <c r="AB1290" s="27">
        <f t="shared" si="456"/>
        <v>1.1570474674598534</v>
      </c>
      <c r="AC1290" s="27">
        <f t="shared" si="456"/>
        <v>1.1682158220769698</v>
      </c>
      <c r="AD1290" s="27">
        <f t="shared" si="456"/>
        <v>1.1812122029945036</v>
      </c>
      <c r="AE1290" s="27">
        <f t="shared" si="456"/>
        <v>1.1951188465833686</v>
      </c>
      <c r="AF1290" s="27">
        <f t="shared" si="456"/>
        <v>1.2099400602016188</v>
      </c>
      <c r="AG1290" s="27">
        <f t="shared" si="456"/>
        <v>1.2271370444579202</v>
      </c>
      <c r="AH1290" s="27">
        <f t="shared" si="456"/>
        <v>1.2434220369459863</v>
      </c>
      <c r="AI1290" s="27">
        <f t="shared" si="456"/>
        <v>1.2604393037460944</v>
      </c>
      <c r="AJ1290" s="27">
        <f t="shared" si="456"/>
        <v>1.2792032644713704</v>
      </c>
      <c r="AK1290" s="27">
        <f t="shared" si="456"/>
        <v>1.2968752675846458</v>
      </c>
      <c r="AL1290" s="27">
        <f t="shared" si="456"/>
        <v>1.3149441473249144</v>
      </c>
      <c r="AM1290" s="27">
        <f t="shared" si="456"/>
        <v>1.3331578638832005</v>
      </c>
      <c r="AN1290" s="27">
        <f t="shared" si="456"/>
        <v>1.352618044843376</v>
      </c>
      <c r="AO1290" s="27">
        <f t="shared" si="456"/>
        <v>1.3709538502801482</v>
      </c>
      <c r="AP1290" s="27">
        <f t="shared" si="456"/>
        <v>1.3895691822594745</v>
      </c>
      <c r="AQ1290" s="27">
        <f t="shared" si="456"/>
        <v>1.4088108413800711</v>
      </c>
      <c r="AR1290" s="27">
        <f t="shared" si="456"/>
        <v>1.428778934116546</v>
      </c>
      <c r="AS1290" s="27">
        <f t="shared" si="456"/>
        <v>1.4486185603548618</v>
      </c>
      <c r="AT1290" s="27">
        <f t="shared" si="456"/>
        <v>1.4512642479614373</v>
      </c>
      <c r="AU1290" s="27">
        <f t="shared" si="456"/>
        <v>1.4504346040118288</v>
      </c>
      <c r="AV1290" s="27">
        <f t="shared" si="456"/>
        <v>1.4494275479677248</v>
      </c>
      <c r="AW1290" s="27">
        <f t="shared" si="456"/>
        <v>1.4468994870312495</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0.73794174034663862</v>
      </c>
      <c r="M1291" s="27">
        <f t="shared" si="457"/>
        <v>0.74376253694082328</v>
      </c>
      <c r="N1291" s="27">
        <f t="shared" si="457"/>
        <v>0.74750301879518044</v>
      </c>
      <c r="O1291" s="27">
        <f t="shared" si="457"/>
        <v>0.74998858609492669</v>
      </c>
      <c r="P1291" s="27">
        <f t="shared" si="457"/>
        <v>0.75119477530775858</v>
      </c>
      <c r="Q1291" s="27">
        <f t="shared" si="457"/>
        <v>0.7538596961765357</v>
      </c>
      <c r="R1291" s="27">
        <f t="shared" si="457"/>
        <v>0.75691680802528449</v>
      </c>
      <c r="S1291" s="27">
        <f t="shared" si="457"/>
        <v>0.73416417867573247</v>
      </c>
      <c r="T1291" s="27">
        <f t="shared" si="457"/>
        <v>0.7418840357159151</v>
      </c>
      <c r="U1291" s="27">
        <f t="shared" si="457"/>
        <v>0.74655037812135083</v>
      </c>
      <c r="V1291" s="27">
        <f t="shared" si="457"/>
        <v>0.75054477595913394</v>
      </c>
      <c r="W1291" s="27">
        <f t="shared" si="457"/>
        <v>0.7552684960680518</v>
      </c>
      <c r="X1291" s="27">
        <f t="shared" si="457"/>
        <v>0.76097678255366041</v>
      </c>
      <c r="Y1291" s="27">
        <f t="shared" si="457"/>
        <v>0.76669512798996364</v>
      </c>
      <c r="Z1291" s="27">
        <f t="shared" si="457"/>
        <v>0.77324612373577895</v>
      </c>
      <c r="AA1291" s="27">
        <f t="shared" si="457"/>
        <v>0.78038034221202335</v>
      </c>
      <c r="AB1291" s="27">
        <f t="shared" si="457"/>
        <v>0.78795724196047434</v>
      </c>
      <c r="AC1291" s="27">
        <f t="shared" si="457"/>
        <v>0.79556296786959302</v>
      </c>
      <c r="AD1291" s="27">
        <f t="shared" si="457"/>
        <v>0.80441359219681208</v>
      </c>
      <c r="AE1291" s="27">
        <f t="shared" si="457"/>
        <v>0.81388411163130536</v>
      </c>
      <c r="AF1291" s="27">
        <f t="shared" si="457"/>
        <v>0.82397745951337786</v>
      </c>
      <c r="AG1291" s="27">
        <f t="shared" si="457"/>
        <v>0.83568872345519474</v>
      </c>
      <c r="AH1291" s="27">
        <f t="shared" si="457"/>
        <v>0.84677891476291534</v>
      </c>
      <c r="AI1291" s="27">
        <f t="shared" si="457"/>
        <v>0.85836778988742168</v>
      </c>
      <c r="AJ1291" s="27">
        <f t="shared" si="457"/>
        <v>0.87114617552600082</v>
      </c>
      <c r="AK1291" s="27">
        <f t="shared" si="457"/>
        <v>0.88318093055953772</v>
      </c>
      <c r="AL1291" s="27">
        <f t="shared" si="457"/>
        <v>0.89548596129152125</v>
      </c>
      <c r="AM1291" s="27">
        <f t="shared" si="457"/>
        <v>0.90788962688756136</v>
      </c>
      <c r="AN1291" s="27">
        <f t="shared" si="457"/>
        <v>0.92114214326970645</v>
      </c>
      <c r="AO1291" s="27">
        <f t="shared" si="457"/>
        <v>0.93362895222733877</v>
      </c>
      <c r="AP1291" s="27">
        <f t="shared" si="457"/>
        <v>0.9463061206729948</v>
      </c>
      <c r="AQ1291" s="27">
        <f t="shared" si="457"/>
        <v>0.95940982218724158</v>
      </c>
      <c r="AR1291" s="27">
        <f t="shared" si="457"/>
        <v>0.97300822996422376</v>
      </c>
      <c r="AS1291" s="27">
        <f t="shared" si="457"/>
        <v>0.98651915117698075</v>
      </c>
      <c r="AT1291" s="27">
        <f t="shared" si="457"/>
        <v>0.98832088253908534</v>
      </c>
      <c r="AU1291" s="27">
        <f t="shared" si="457"/>
        <v>0.98775588933290526</v>
      </c>
      <c r="AV1291" s="27">
        <f t="shared" si="457"/>
        <v>0.98707007727650453</v>
      </c>
      <c r="AW1291" s="27">
        <f t="shared" si="457"/>
        <v>0.98534845048155029</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15.353527292296841</v>
      </c>
      <c r="L1292" s="27">
        <f t="shared" si="458"/>
        <v>15.220371053361486</v>
      </c>
      <c r="M1292" s="27">
        <f t="shared" si="458"/>
        <v>15.16968250417789</v>
      </c>
      <c r="N1292" s="27">
        <f t="shared" si="458"/>
        <v>14.967111251021189</v>
      </c>
      <c r="O1292" s="27">
        <f t="shared" si="458"/>
        <v>14.673074129931956</v>
      </c>
      <c r="P1292" s="27">
        <f t="shared" si="458"/>
        <v>14.293651368256896</v>
      </c>
      <c r="Q1292" s="27">
        <f t="shared" si="458"/>
        <v>13.994389539168758</v>
      </c>
      <c r="R1292" s="27">
        <f t="shared" si="458"/>
        <v>13.711253827544143</v>
      </c>
      <c r="S1292" s="27">
        <f t="shared" si="458"/>
        <v>12.061905553778045</v>
      </c>
      <c r="T1292" s="27">
        <f t="shared" si="458"/>
        <v>12.257828994430085</v>
      </c>
      <c r="U1292" s="27">
        <f t="shared" si="458"/>
        <v>12.284007292995502</v>
      </c>
      <c r="V1292" s="27">
        <f t="shared" si="458"/>
        <v>12.268194996893492</v>
      </c>
      <c r="W1292" s="27">
        <f t="shared" si="458"/>
        <v>12.282008879793533</v>
      </c>
      <c r="X1292" s="27">
        <f t="shared" si="458"/>
        <v>12.336792379745747</v>
      </c>
      <c r="Y1292" s="27">
        <f t="shared" si="458"/>
        <v>12.408525717242357</v>
      </c>
      <c r="Z1292" s="27">
        <f t="shared" si="458"/>
        <v>12.511624496739294</v>
      </c>
      <c r="AA1292" s="27">
        <f t="shared" si="458"/>
        <v>12.633102852111428</v>
      </c>
      <c r="AB1292" s="27">
        <f t="shared" si="458"/>
        <v>12.765697767808277</v>
      </c>
      <c r="AC1292" s="27">
        <f t="shared" si="458"/>
        <v>12.890104944175688</v>
      </c>
      <c r="AD1292" s="27">
        <f t="shared" si="458"/>
        <v>12.969688956746007</v>
      </c>
      <c r="AE1292" s="27">
        <f t="shared" si="458"/>
        <v>13.060508489621331</v>
      </c>
      <c r="AF1292" s="27">
        <f t="shared" si="458"/>
        <v>13.161334150727772</v>
      </c>
      <c r="AG1292" s="27">
        <f t="shared" si="458"/>
        <v>13.312022528628306</v>
      </c>
      <c r="AH1292" s="27">
        <f t="shared" si="458"/>
        <v>13.417818204189475</v>
      </c>
      <c r="AI1292" s="27">
        <f t="shared" si="458"/>
        <v>13.540633116037901</v>
      </c>
      <c r="AJ1292" s="27">
        <f t="shared" si="458"/>
        <v>13.690120798735078</v>
      </c>
      <c r="AK1292" s="27">
        <f t="shared" si="458"/>
        <v>13.7907868422188</v>
      </c>
      <c r="AL1292" s="27">
        <f t="shared" si="458"/>
        <v>13.882357039938549</v>
      </c>
      <c r="AM1292" s="27">
        <f t="shared" si="458"/>
        <v>13.958410959398501</v>
      </c>
      <c r="AN1292" s="27">
        <f t="shared" si="458"/>
        <v>14.129626734122418</v>
      </c>
      <c r="AO1292" s="27">
        <f t="shared" si="458"/>
        <v>14.257969913083317</v>
      </c>
      <c r="AP1292" s="27">
        <f t="shared" si="458"/>
        <v>14.377531152103607</v>
      </c>
      <c r="AQ1292" s="27">
        <f t="shared" si="458"/>
        <v>14.496002259286861</v>
      </c>
      <c r="AR1292" s="27">
        <f t="shared" si="458"/>
        <v>14.615009922571364</v>
      </c>
      <c r="AS1292" s="27">
        <f t="shared" si="458"/>
        <v>14.727093643475177</v>
      </c>
      <c r="AT1292" s="27">
        <f t="shared" si="458"/>
        <v>14.462731540865176</v>
      </c>
      <c r="AU1292" s="27">
        <f t="shared" si="458"/>
        <v>14.127334442814504</v>
      </c>
      <c r="AV1292" s="27">
        <f t="shared" si="458"/>
        <v>13.791844284185775</v>
      </c>
      <c r="AW1292" s="27">
        <f t="shared" si="458"/>
        <v>13.430123163741788</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9.6543103644621429</v>
      </c>
      <c r="L1293" s="27">
        <f t="shared" si="459"/>
        <v>9.5705816138517648</v>
      </c>
      <c r="M1293" s="27">
        <f t="shared" si="459"/>
        <v>9.5387086131773042</v>
      </c>
      <c r="N1293" s="27">
        <f t="shared" si="459"/>
        <v>9.4113316455488931</v>
      </c>
      <c r="O1293" s="27">
        <f t="shared" si="459"/>
        <v>9.22644086627548</v>
      </c>
      <c r="P1293" s="27">
        <f t="shared" si="459"/>
        <v>8.9878595272244652</v>
      </c>
      <c r="Q1293" s="27">
        <f t="shared" si="459"/>
        <v>8.7996834473406569</v>
      </c>
      <c r="R1293" s="27">
        <f t="shared" si="459"/>
        <v>8.6216474831450984</v>
      </c>
      <c r="S1293" s="27">
        <f t="shared" si="459"/>
        <v>7.5845359562051762</v>
      </c>
      <c r="T1293" s="27">
        <f t="shared" si="459"/>
        <v>7.7077327739603421</v>
      </c>
      <c r="U1293" s="27">
        <f t="shared" si="459"/>
        <v>7.7241937092459372</v>
      </c>
      <c r="V1293" s="27">
        <f t="shared" si="459"/>
        <v>7.7142509246833155</v>
      </c>
      <c r="W1293" s="27">
        <f t="shared" si="459"/>
        <v>7.7229371054101597</v>
      </c>
      <c r="X1293" s="27">
        <f t="shared" si="459"/>
        <v>7.7573850144359557</v>
      </c>
      <c r="Y1293" s="27">
        <f t="shared" si="459"/>
        <v>7.8024909950022883</v>
      </c>
      <c r="Z1293" s="27">
        <f t="shared" si="459"/>
        <v>7.8673195908364244</v>
      </c>
      <c r="AA1293" s="27">
        <f t="shared" si="459"/>
        <v>7.9437052788284843</v>
      </c>
      <c r="AB1293" s="27">
        <f t="shared" si="459"/>
        <v>8.0270810689330396</v>
      </c>
      <c r="AC1293" s="27">
        <f t="shared" si="459"/>
        <v>8.1053084019329269</v>
      </c>
      <c r="AD1293" s="27">
        <f t="shared" si="459"/>
        <v>8.1553508933276309</v>
      </c>
      <c r="AE1293" s="27">
        <f t="shared" si="459"/>
        <v>8.2124582889665323</v>
      </c>
      <c r="AF1293" s="27">
        <f t="shared" si="459"/>
        <v>8.2758575461204238</v>
      </c>
      <c r="AG1293" s="27">
        <f t="shared" si="459"/>
        <v>8.3706105198751271</v>
      </c>
      <c r="AH1293" s="27">
        <f t="shared" si="459"/>
        <v>8.4371349261330888</v>
      </c>
      <c r="AI1293" s="27">
        <f t="shared" si="459"/>
        <v>8.5143610419171587</v>
      </c>
      <c r="AJ1293" s="27">
        <f t="shared" si="459"/>
        <v>8.608359017558028</v>
      </c>
      <c r="AK1293" s="27">
        <f t="shared" si="459"/>
        <v>8.6716579070218138</v>
      </c>
      <c r="AL1293" s="27">
        <f t="shared" si="459"/>
        <v>8.7292373213213015</v>
      </c>
      <c r="AM1293" s="27">
        <f t="shared" si="459"/>
        <v>8.7770600873164835</v>
      </c>
      <c r="AN1293" s="27">
        <f t="shared" si="459"/>
        <v>8.8847207047764112</v>
      </c>
      <c r="AO1293" s="27">
        <f t="shared" si="459"/>
        <v>8.9654229993867141</v>
      </c>
      <c r="AP1293" s="27">
        <f t="shared" si="459"/>
        <v>9.0406032030680272</v>
      </c>
      <c r="AQ1293" s="27">
        <f t="shared" si="459"/>
        <v>9.1150979309695739</v>
      </c>
      <c r="AR1293" s="27">
        <f t="shared" si="459"/>
        <v>9.1899300457810309</v>
      </c>
      <c r="AS1293" s="27">
        <f t="shared" si="459"/>
        <v>9.26040838003013</v>
      </c>
      <c r="AT1293" s="27">
        <f t="shared" si="459"/>
        <v>9.0941772763488746</v>
      </c>
      <c r="AU1293" s="27">
        <f t="shared" si="459"/>
        <v>8.8832793101502094</v>
      </c>
      <c r="AV1293" s="27">
        <f t="shared" si="459"/>
        <v>8.6723228273848836</v>
      </c>
      <c r="AW1293" s="27">
        <f t="shared" si="459"/>
        <v>8.444872294639918</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5.9174420302222517</v>
      </c>
      <c r="T1295" s="27">
        <f t="shared" si="461"/>
        <v>5.9263453985232823</v>
      </c>
      <c r="U1295" s="27">
        <f t="shared" si="461"/>
        <v>5.9362427486542551</v>
      </c>
      <c r="V1295" s="27">
        <f t="shared" si="461"/>
        <v>5.9473974393709526</v>
      </c>
      <c r="W1295" s="27">
        <f t="shared" si="461"/>
        <v>5.959938874025994</v>
      </c>
      <c r="X1295" s="27">
        <f t="shared" si="461"/>
        <v>5.9738368092211722</v>
      </c>
      <c r="Y1295" s="27">
        <f t="shared" si="461"/>
        <v>5.9823815495784309</v>
      </c>
      <c r="Z1295" s="27">
        <f t="shared" si="461"/>
        <v>5.9920749412510226</v>
      </c>
      <c r="AA1295" s="27">
        <f t="shared" si="461"/>
        <v>6.0028293292775494</v>
      </c>
      <c r="AB1295" s="27">
        <f t="shared" si="461"/>
        <v>6.0145782781398829</v>
      </c>
      <c r="AC1295" s="27">
        <f t="shared" si="461"/>
        <v>6.0272198055600503</v>
      </c>
      <c r="AD1295" s="27">
        <f t="shared" si="461"/>
        <v>6.0356470541361364</v>
      </c>
      <c r="AE1295" s="27">
        <f t="shared" si="461"/>
        <v>6.0449333931358264</v>
      </c>
      <c r="AF1295" s="27">
        <f t="shared" si="461"/>
        <v>6.0550466423497058</v>
      </c>
      <c r="AG1295" s="27">
        <f t="shared" si="461"/>
        <v>6.066103009552978</v>
      </c>
      <c r="AH1295" s="27">
        <f t="shared" si="461"/>
        <v>6.0777469205441541</v>
      </c>
      <c r="AI1295" s="27">
        <f t="shared" si="461"/>
        <v>6.0851619326050326</v>
      </c>
      <c r="AJ1295" s="27">
        <f t="shared" si="461"/>
        <v>6.0933434576551146</v>
      </c>
      <c r="AK1295" s="27">
        <f t="shared" si="461"/>
        <v>6.1019857153089507</v>
      </c>
      <c r="AL1295" s="27">
        <f t="shared" si="461"/>
        <v>6.1112166821755771</v>
      </c>
      <c r="AM1295" s="27">
        <f t="shared" si="461"/>
        <v>6.120992110468829</v>
      </c>
      <c r="AN1295" s="27">
        <f t="shared" si="461"/>
        <v>6.1267892625359277</v>
      </c>
      <c r="AO1295" s="27">
        <f t="shared" si="461"/>
        <v>6.1329411649258532</v>
      </c>
      <c r="AP1295" s="27">
        <f t="shared" si="461"/>
        <v>6.1395716075335853</v>
      </c>
      <c r="AQ1295" s="27">
        <f t="shared" si="461"/>
        <v>6.1467000067344459</v>
      </c>
      <c r="AR1295" s="27">
        <f t="shared" si="461"/>
        <v>6.1543221840503746</v>
      </c>
      <c r="AS1295" s="27">
        <f t="shared" si="461"/>
        <v>6.157679026638986</v>
      </c>
      <c r="AT1295" s="27">
        <f t="shared" si="461"/>
        <v>6.159696467057727</v>
      </c>
      <c r="AU1295" s="27">
        <f t="shared" si="461"/>
        <v>6.161729730064434</v>
      </c>
      <c r="AV1295" s="27">
        <f t="shared" si="461"/>
        <v>6.1640958550543639</v>
      </c>
      <c r="AW1295" s="27">
        <f t="shared" si="461"/>
        <v>6.1666500823848702</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0.66056125437728641</v>
      </c>
      <c r="T1296" s="27">
        <f t="shared" si="462"/>
        <v>0.66155513316867531</v>
      </c>
      <c r="U1296" s="27">
        <f t="shared" si="462"/>
        <v>0.66265996968150243</v>
      </c>
      <c r="V1296" s="27">
        <f t="shared" si="462"/>
        <v>0.66390516252908405</v>
      </c>
      <c r="W1296" s="27">
        <f t="shared" si="462"/>
        <v>0.66530515694645465</v>
      </c>
      <c r="X1296" s="27">
        <f t="shared" si="462"/>
        <v>0.66685657687737987</v>
      </c>
      <c r="Y1296" s="27">
        <f t="shared" si="462"/>
        <v>0.66781042220106746</v>
      </c>
      <c r="Z1296" s="27">
        <f t="shared" si="462"/>
        <v>0.66889249092767522</v>
      </c>
      <c r="AA1296" s="27">
        <f t="shared" si="462"/>
        <v>0.6700929981753303</v>
      </c>
      <c r="AB1296" s="27">
        <f t="shared" si="462"/>
        <v>0.67140452777857451</v>
      </c>
      <c r="AC1296" s="27">
        <f t="shared" si="462"/>
        <v>0.67281569550396358</v>
      </c>
      <c r="AD1296" s="27">
        <f t="shared" si="462"/>
        <v>0.67375642527570245</v>
      </c>
      <c r="AE1296" s="27">
        <f t="shared" si="462"/>
        <v>0.67479305490500496</v>
      </c>
      <c r="AF1296" s="27">
        <f t="shared" si="462"/>
        <v>0.67592199213031812</v>
      </c>
      <c r="AG1296" s="27">
        <f t="shared" si="462"/>
        <v>0.67715620917061159</v>
      </c>
      <c r="AH1296" s="27">
        <f t="shared" si="462"/>
        <v>0.67845601344599038</v>
      </c>
      <c r="AI1296" s="27">
        <f t="shared" si="462"/>
        <v>0.67928374773441114</v>
      </c>
      <c r="AJ1296" s="27">
        <f t="shared" si="462"/>
        <v>0.68019704750519028</v>
      </c>
      <c r="AK1296" s="27">
        <f t="shared" si="462"/>
        <v>0.68116177863856064</v>
      </c>
      <c r="AL1296" s="27">
        <f t="shared" si="462"/>
        <v>0.68219222710284488</v>
      </c>
      <c r="AM1296" s="27">
        <f t="shared" si="462"/>
        <v>0.68328345353860653</v>
      </c>
      <c r="AN1296" s="27">
        <f t="shared" si="462"/>
        <v>0.68393058688130781</v>
      </c>
      <c r="AO1296" s="27">
        <f t="shared" si="462"/>
        <v>0.68461732083471893</v>
      </c>
      <c r="AP1296" s="27">
        <f t="shared" si="462"/>
        <v>0.68535747400625313</v>
      </c>
      <c r="AQ1296" s="27">
        <f t="shared" si="462"/>
        <v>0.68615321383670258</v>
      </c>
      <c r="AR1296" s="27">
        <f t="shared" si="462"/>
        <v>0.68700407388453755</v>
      </c>
      <c r="AS1296" s="27">
        <f t="shared" si="462"/>
        <v>0.68737879663463075</v>
      </c>
      <c r="AT1296" s="27">
        <f t="shared" si="462"/>
        <v>0.68760400255415266</v>
      </c>
      <c r="AU1296" s="27">
        <f t="shared" si="462"/>
        <v>0.68783097474168386</v>
      </c>
      <c r="AV1296" s="27">
        <f t="shared" si="462"/>
        <v>0.68809510415493047</v>
      </c>
      <c r="AW1296" s="27">
        <f t="shared" si="462"/>
        <v>0.68838023134346649</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0.71892745361392774</v>
      </c>
      <c r="M1297" s="27">
        <f t="shared" si="463"/>
        <v>0.72149880168720604</v>
      </c>
      <c r="N1297" s="27">
        <f t="shared" si="463"/>
        <v>0.72463138273575967</v>
      </c>
      <c r="O1297" s="27">
        <f t="shared" si="463"/>
        <v>0.72832072886952293</v>
      </c>
      <c r="P1297" s="27">
        <f t="shared" si="463"/>
        <v>0.7325443847928953</v>
      </c>
      <c r="Q1297" s="27">
        <f t="shared" si="463"/>
        <v>0.73708994755228407</v>
      </c>
      <c r="R1297" s="27">
        <f t="shared" si="463"/>
        <v>0.74193942345928476</v>
      </c>
      <c r="S1297" s="27">
        <f t="shared" si="463"/>
        <v>0.74633734853094358</v>
      </c>
      <c r="T1297" s="27">
        <f t="shared" si="463"/>
        <v>0.74848556371205566</v>
      </c>
      <c r="U1297" s="27">
        <f t="shared" si="463"/>
        <v>0.75076190805371101</v>
      </c>
      <c r="V1297" s="27">
        <f t="shared" si="463"/>
        <v>0.75322031823695168</v>
      </c>
      <c r="W1297" s="27">
        <f t="shared" si="463"/>
        <v>0.75588827720991336</v>
      </c>
      <c r="X1297" s="27">
        <f t="shared" si="463"/>
        <v>0.75876236870095803</v>
      </c>
      <c r="Y1297" s="27">
        <f t="shared" si="463"/>
        <v>0.76057750755175979</v>
      </c>
      <c r="Z1297" s="27">
        <f t="shared" si="463"/>
        <v>0.76256893469792841</v>
      </c>
      <c r="AA1297" s="27">
        <f t="shared" si="463"/>
        <v>0.76472161645068537</v>
      </c>
      <c r="AB1297" s="27">
        <f t="shared" si="463"/>
        <v>0.76702441224252838</v>
      </c>
      <c r="AC1297" s="27">
        <f t="shared" si="463"/>
        <v>0.76945943028667785</v>
      </c>
      <c r="AD1297" s="27">
        <f t="shared" si="463"/>
        <v>0.77107378315188402</v>
      </c>
      <c r="AE1297" s="27">
        <f t="shared" si="463"/>
        <v>0.77282011789414362</v>
      </c>
      <c r="AF1297" s="27">
        <f t="shared" si="463"/>
        <v>0.77469321171184602</v>
      </c>
      <c r="AG1297" s="27">
        <f t="shared" si="463"/>
        <v>0.77671532761727669</v>
      </c>
      <c r="AH1297" s="27">
        <f t="shared" si="463"/>
        <v>0.7788210206030366</v>
      </c>
      <c r="AI1297" s="27">
        <f t="shared" si="463"/>
        <v>0.78012007445417286</v>
      </c>
      <c r="AJ1297" s="27">
        <f t="shared" si="463"/>
        <v>0.78154048678471755</v>
      </c>
      <c r="AK1297" s="27">
        <f t="shared" si="463"/>
        <v>0.78302621249505588</v>
      </c>
      <c r="AL1297" s="27">
        <f t="shared" si="463"/>
        <v>0.78460135095244909</v>
      </c>
      <c r="AM1297" s="27">
        <f t="shared" si="463"/>
        <v>0.78625814401475724</v>
      </c>
      <c r="AN1297" s="27">
        <f t="shared" si="463"/>
        <v>0.78716789436809509</v>
      </c>
      <c r="AO1297" s="27">
        <f t="shared" si="463"/>
        <v>0.78812813928061254</v>
      </c>
      <c r="AP1297" s="27">
        <f t="shared" si="463"/>
        <v>0.78916187244350566</v>
      </c>
      <c r="AQ1297" s="27">
        <f t="shared" si="463"/>
        <v>0.79027285917388934</v>
      </c>
      <c r="AR1297" s="27">
        <f t="shared" si="463"/>
        <v>0.79146051173197585</v>
      </c>
      <c r="AS1297" s="27">
        <f t="shared" si="463"/>
        <v>0.79185996933613323</v>
      </c>
      <c r="AT1297" s="27">
        <f t="shared" si="463"/>
        <v>0.79200653567078572</v>
      </c>
      <c r="AU1297" s="27">
        <f t="shared" si="463"/>
        <v>0.79214738449234956</v>
      </c>
      <c r="AV1297" s="27">
        <f t="shared" si="463"/>
        <v>0.79234027414554964</v>
      </c>
      <c r="AW1297" s="27">
        <f t="shared" si="463"/>
        <v>0.79255917569292156</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1.1867254191644501</v>
      </c>
      <c r="L1298" s="27">
        <f t="shared" si="464"/>
        <v>1.1898103324282718</v>
      </c>
      <c r="M1298" s="27">
        <f t="shared" si="464"/>
        <v>1.1940658612587216</v>
      </c>
      <c r="N1298" s="27">
        <f t="shared" si="464"/>
        <v>1.1992502192631385</v>
      </c>
      <c r="O1298" s="27">
        <f t="shared" si="464"/>
        <v>1.2053560121742171</v>
      </c>
      <c r="P1298" s="27">
        <f t="shared" si="464"/>
        <v>1.212346076933865</v>
      </c>
      <c r="Q1298" s="27">
        <f t="shared" si="464"/>
        <v>1.2198688909683482</v>
      </c>
      <c r="R1298" s="27">
        <f t="shared" si="464"/>
        <v>1.2278946750888551</v>
      </c>
      <c r="S1298" s="27">
        <f t="shared" si="464"/>
        <v>1.2351731517490538</v>
      </c>
      <c r="T1298" s="27">
        <f t="shared" si="464"/>
        <v>1.2387284042379079</v>
      </c>
      <c r="U1298" s="27">
        <f t="shared" si="464"/>
        <v>1.2424957078848218</v>
      </c>
      <c r="V1298" s="27">
        <f t="shared" si="464"/>
        <v>1.2465643268013245</v>
      </c>
      <c r="W1298" s="27">
        <f t="shared" si="464"/>
        <v>1.2509797447083293</v>
      </c>
      <c r="X1298" s="27">
        <f t="shared" si="464"/>
        <v>1.2557363077456696</v>
      </c>
      <c r="Y1298" s="27">
        <f t="shared" si="464"/>
        <v>1.2587403256735139</v>
      </c>
      <c r="Z1298" s="27">
        <f t="shared" si="464"/>
        <v>1.2620360971493132</v>
      </c>
      <c r="AA1298" s="27">
        <f t="shared" si="464"/>
        <v>1.2655987417235119</v>
      </c>
      <c r="AB1298" s="27">
        <f t="shared" si="464"/>
        <v>1.2694098219831875</v>
      </c>
      <c r="AC1298" s="27">
        <f t="shared" si="464"/>
        <v>1.2734397273846501</v>
      </c>
      <c r="AD1298" s="27">
        <f t="shared" si="464"/>
        <v>1.2761114485848239</v>
      </c>
      <c r="AE1298" s="27">
        <f t="shared" si="464"/>
        <v>1.2790015971106234</v>
      </c>
      <c r="AF1298" s="27">
        <f t="shared" si="464"/>
        <v>1.282101529331471</v>
      </c>
      <c r="AG1298" s="27">
        <f t="shared" si="464"/>
        <v>1.2854480900804797</v>
      </c>
      <c r="AH1298" s="27">
        <f t="shared" si="464"/>
        <v>1.2889329691997629</v>
      </c>
      <c r="AI1298" s="27">
        <f t="shared" si="464"/>
        <v>1.2910828769362013</v>
      </c>
      <c r="AJ1298" s="27">
        <f t="shared" si="464"/>
        <v>1.2934336304909519</v>
      </c>
      <c r="AK1298" s="27">
        <f t="shared" si="464"/>
        <v>1.2958924763625748</v>
      </c>
      <c r="AL1298" s="27">
        <f t="shared" si="464"/>
        <v>1.2984992985143662</v>
      </c>
      <c r="AM1298" s="27">
        <f t="shared" si="464"/>
        <v>1.3012412573786718</v>
      </c>
      <c r="AN1298" s="27">
        <f t="shared" si="464"/>
        <v>1.3027468757340293</v>
      </c>
      <c r="AO1298" s="27">
        <f t="shared" si="464"/>
        <v>1.3043360615591526</v>
      </c>
      <c r="AP1298" s="27">
        <f t="shared" si="464"/>
        <v>1.3060468689459077</v>
      </c>
      <c r="AQ1298" s="27">
        <f t="shared" si="464"/>
        <v>1.3078855294176372</v>
      </c>
      <c r="AR1298" s="27">
        <f t="shared" si="464"/>
        <v>1.3098510702769313</v>
      </c>
      <c r="AS1298" s="27">
        <f t="shared" si="464"/>
        <v>1.3105121644977793</v>
      </c>
      <c r="AT1298" s="27">
        <f t="shared" si="464"/>
        <v>1.3107547288044825</v>
      </c>
      <c r="AU1298" s="27">
        <f t="shared" si="464"/>
        <v>1.3109878307431619</v>
      </c>
      <c r="AV1298" s="27">
        <f t="shared" si="464"/>
        <v>1.3113070592011131</v>
      </c>
      <c r="AW1298" s="27">
        <f t="shared" si="464"/>
        <v>1.311669336815549</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0.19240499933397137</v>
      </c>
      <c r="M1299" s="27">
        <f t="shared" si="465"/>
        <v>0.19381280191845887</v>
      </c>
      <c r="N1299" s="27">
        <f t="shared" si="465"/>
        <v>0.19411375969056666</v>
      </c>
      <c r="O1299" s="27">
        <f t="shared" si="465"/>
        <v>0.19368291106027902</v>
      </c>
      <c r="P1299" s="27">
        <f t="shared" si="465"/>
        <v>0.19253602379697465</v>
      </c>
      <c r="Q1299" s="27">
        <f t="shared" si="465"/>
        <v>0.19190012409058904</v>
      </c>
      <c r="R1299" s="27">
        <f t="shared" si="465"/>
        <v>0.19132863754616411</v>
      </c>
      <c r="S1299" s="27">
        <f t="shared" si="465"/>
        <v>0.1803905766291535</v>
      </c>
      <c r="T1299" s="27">
        <f t="shared" si="465"/>
        <v>0.1826245756693145</v>
      </c>
      <c r="U1299" s="27">
        <f t="shared" si="465"/>
        <v>0.18356080495030164</v>
      </c>
      <c r="V1299" s="27">
        <f t="shared" si="465"/>
        <v>0.18415696617811583</v>
      </c>
      <c r="W1299" s="27">
        <f t="shared" si="465"/>
        <v>0.18496727658485598</v>
      </c>
      <c r="X1299" s="27">
        <f t="shared" si="465"/>
        <v>0.18608902587161008</v>
      </c>
      <c r="Y1299" s="27">
        <f t="shared" si="465"/>
        <v>0.18752321495946164</v>
      </c>
      <c r="Z1299" s="27">
        <f t="shared" si="465"/>
        <v>0.18921252332374269</v>
      </c>
      <c r="AA1299" s="27">
        <f t="shared" si="465"/>
        <v>0.19105962763803044</v>
      </c>
      <c r="AB1299" s="27">
        <f t="shared" si="465"/>
        <v>0.19301005313077035</v>
      </c>
      <c r="AC1299" s="27">
        <f t="shared" si="465"/>
        <v>0.19490714617679963</v>
      </c>
      <c r="AD1299" s="27">
        <f t="shared" si="465"/>
        <v>0.19752032513537773</v>
      </c>
      <c r="AE1299" s="27">
        <f t="shared" si="465"/>
        <v>0.2003055493027025</v>
      </c>
      <c r="AF1299" s="27">
        <f t="shared" si="465"/>
        <v>0.20326218406801491</v>
      </c>
      <c r="AG1299" s="27">
        <f t="shared" si="465"/>
        <v>0.20675702349841499</v>
      </c>
      <c r="AH1299" s="27">
        <f t="shared" si="465"/>
        <v>0.20995711479118087</v>
      </c>
      <c r="AI1299" s="27">
        <f t="shared" si="465"/>
        <v>0.2135856312321594</v>
      </c>
      <c r="AJ1299" s="27">
        <f t="shared" si="465"/>
        <v>0.21759462167006366</v>
      </c>
      <c r="AK1299" s="27">
        <f t="shared" si="465"/>
        <v>0.22127443936743332</v>
      </c>
      <c r="AL1299" s="27">
        <f t="shared" si="465"/>
        <v>0.22499730595265302</v>
      </c>
      <c r="AM1299" s="27">
        <f t="shared" si="465"/>
        <v>0.22870049395333916</v>
      </c>
      <c r="AN1299" s="27">
        <f t="shared" si="465"/>
        <v>0.23295846114487964</v>
      </c>
      <c r="AO1299" s="27">
        <f t="shared" si="465"/>
        <v>0.2368924419602069</v>
      </c>
      <c r="AP1299" s="27">
        <f t="shared" si="465"/>
        <v>0.24084858832616518</v>
      </c>
      <c r="AQ1299" s="27">
        <f t="shared" si="465"/>
        <v>0.24491124539364534</v>
      </c>
      <c r="AR1299" s="27">
        <f t="shared" si="465"/>
        <v>0.24910372048669324</v>
      </c>
      <c r="AS1299" s="27">
        <f t="shared" si="465"/>
        <v>0.25354274140944594</v>
      </c>
      <c r="AT1299" s="27">
        <f t="shared" si="465"/>
        <v>0.25377721875718207</v>
      </c>
      <c r="AU1299" s="27">
        <f t="shared" si="465"/>
        <v>0.25315017599548001</v>
      </c>
      <c r="AV1299" s="27">
        <f t="shared" si="465"/>
        <v>0.25246344217753508</v>
      </c>
      <c r="AW1299" s="27">
        <f t="shared" si="465"/>
        <v>0.25139447750270916</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0.66042852152238107</v>
      </c>
      <c r="U1317" s="27">
        <f t="shared" si="483"/>
        <v>0.66025684169352206</v>
      </c>
      <c r="V1317" s="27">
        <f t="shared" si="483"/>
        <v>0.66014868305049579</v>
      </c>
      <c r="W1317" s="27">
        <f t="shared" si="483"/>
        <v>0.66005681257994508</v>
      </c>
      <c r="X1317" s="27">
        <f t="shared" si="483"/>
        <v>0.65995424038936434</v>
      </c>
      <c r="Y1317" s="27">
        <f t="shared" si="483"/>
        <v>0.65983631780454621</v>
      </c>
      <c r="Z1317" s="27">
        <f t="shared" si="483"/>
        <v>0.65971241712512252</v>
      </c>
      <c r="AA1317" s="27">
        <f t="shared" si="483"/>
        <v>0.65957642528021465</v>
      </c>
      <c r="AB1317" s="27">
        <f t="shared" si="483"/>
        <v>0.6594332298362966</v>
      </c>
      <c r="AC1317" s="27">
        <f t="shared" si="483"/>
        <v>0.6592855766116591</v>
      </c>
      <c r="AD1317" s="27">
        <f t="shared" si="483"/>
        <v>0.65914087042240432</v>
      </c>
      <c r="AE1317" s="27">
        <f t="shared" si="483"/>
        <v>0.65897121694283256</v>
      </c>
      <c r="AF1317" s="27">
        <f t="shared" si="483"/>
        <v>0.65879502534324397</v>
      </c>
      <c r="AG1317" s="27">
        <f t="shared" si="483"/>
        <v>0.65861262120280506</v>
      </c>
      <c r="AH1317" s="27">
        <f t="shared" si="483"/>
        <v>0.65840825367148614</v>
      </c>
      <c r="AI1317" s="27">
        <f t="shared" si="483"/>
        <v>0.65821887148453184</v>
      </c>
      <c r="AJ1317" s="27">
        <f t="shared" si="483"/>
        <v>0.65802043215920403</v>
      </c>
      <c r="AK1317" s="27">
        <f t="shared" si="483"/>
        <v>0.65780869550268894</v>
      </c>
      <c r="AL1317" s="27">
        <f t="shared" si="483"/>
        <v>0.65761330442639243</v>
      </c>
      <c r="AM1317" s="27">
        <f t="shared" si="483"/>
        <v>0.65741856191244097</v>
      </c>
      <c r="AN1317" s="27">
        <f t="shared" si="483"/>
        <v>0.65722693960157652</v>
      </c>
      <c r="AO1317" s="27">
        <f t="shared" si="483"/>
        <v>0.65702305130032002</v>
      </c>
      <c r="AP1317" s="27">
        <f t="shared" si="483"/>
        <v>0.65683441997115699</v>
      </c>
      <c r="AQ1317" s="27">
        <f t="shared" si="483"/>
        <v>0.65664742649301167</v>
      </c>
      <c r="AR1317" s="27">
        <f t="shared" si="483"/>
        <v>0.65645895538166232</v>
      </c>
      <c r="AS1317" s="27">
        <f t="shared" si="483"/>
        <v>0.65626829690139621</v>
      </c>
      <c r="AT1317" s="27">
        <f t="shared" si="483"/>
        <v>0.65607856000431986</v>
      </c>
      <c r="AU1317" s="27">
        <f t="shared" si="483"/>
        <v>0.65603772924812798</v>
      </c>
      <c r="AV1317" s="27">
        <f t="shared" si="483"/>
        <v>0.65602713275569724</v>
      </c>
      <c r="AW1317" s="27">
        <f t="shared" si="483"/>
        <v>0.65601871872641282</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8.7176564840954294E-3</v>
      </c>
      <c r="U1318" s="27">
        <f t="shared" si="484"/>
        <v>8.7153903103544955E-3</v>
      </c>
      <c r="V1318" s="27">
        <f t="shared" si="484"/>
        <v>8.7139626162665452E-3</v>
      </c>
      <c r="W1318" s="27">
        <f t="shared" si="484"/>
        <v>8.7127499260552799E-3</v>
      </c>
      <c r="X1318" s="27">
        <f t="shared" si="484"/>
        <v>8.7113959731396108E-3</v>
      </c>
      <c r="Y1318" s="27">
        <f t="shared" si="484"/>
        <v>8.7098393950200102E-3</v>
      </c>
      <c r="Z1318" s="27">
        <f t="shared" si="484"/>
        <v>8.7082039060516168E-3</v>
      </c>
      <c r="AA1318" s="27">
        <f t="shared" si="484"/>
        <v>8.7064088136988328E-3</v>
      </c>
      <c r="AB1318" s="27">
        <f t="shared" si="484"/>
        <v>8.7045186338391197E-3</v>
      </c>
      <c r="AC1318" s="27">
        <f t="shared" si="484"/>
        <v>8.7025696112738998E-3</v>
      </c>
      <c r="AD1318" s="27">
        <f t="shared" si="484"/>
        <v>8.7006594895757388E-3</v>
      </c>
      <c r="AE1318" s="27">
        <f t="shared" si="484"/>
        <v>8.6984200636453912E-3</v>
      </c>
      <c r="AF1318" s="27">
        <f t="shared" si="484"/>
        <v>8.6960943345308194E-3</v>
      </c>
      <c r="AG1318" s="27">
        <f t="shared" si="484"/>
        <v>8.6936865998770273E-3</v>
      </c>
      <c r="AH1318" s="27">
        <f t="shared" si="484"/>
        <v>8.6909889484636203E-3</v>
      </c>
      <c r="AI1318" s="27">
        <f t="shared" si="484"/>
        <v>8.6884891035958235E-3</v>
      </c>
      <c r="AJ1318" s="27">
        <f t="shared" si="484"/>
        <v>8.6858697045014942E-3</v>
      </c>
      <c r="AK1318" s="27">
        <f t="shared" si="484"/>
        <v>8.6830747806354996E-3</v>
      </c>
      <c r="AL1318" s="27">
        <f t="shared" si="484"/>
        <v>8.6804956184283813E-3</v>
      </c>
      <c r="AM1318" s="27">
        <f t="shared" si="484"/>
        <v>8.6779250172442229E-3</v>
      </c>
      <c r="AN1318" s="27">
        <f t="shared" si="484"/>
        <v>8.6753956027408128E-3</v>
      </c>
      <c r="AO1318" s="27">
        <f t="shared" si="484"/>
        <v>8.6727042771642272E-3</v>
      </c>
      <c r="AP1318" s="27">
        <f t="shared" si="484"/>
        <v>8.6702143436192744E-3</v>
      </c>
      <c r="AQ1318" s="27">
        <f t="shared" si="484"/>
        <v>8.6677460297077541E-3</v>
      </c>
      <c r="AR1318" s="27">
        <f t="shared" si="484"/>
        <v>8.6652582110379444E-3</v>
      </c>
      <c r="AS1318" s="27">
        <f t="shared" si="484"/>
        <v>8.6627415190984325E-3</v>
      </c>
      <c r="AT1318" s="27">
        <f t="shared" si="484"/>
        <v>8.6602369920570233E-3</v>
      </c>
      <c r="AU1318" s="27">
        <f t="shared" si="484"/>
        <v>8.6596980260752899E-3</v>
      </c>
      <c r="AV1318" s="27">
        <f t="shared" si="484"/>
        <v>8.6595581523752057E-3</v>
      </c>
      <c r="AW1318" s="27">
        <f t="shared" si="484"/>
        <v>8.6594470871886511E-3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1.2019035107607596</v>
      </c>
      <c r="M1319" s="27">
        <f t="shared" si="485"/>
        <v>1.2088775122881092</v>
      </c>
      <c r="N1319" s="27">
        <f t="shared" si="485"/>
        <v>1.2055442230548157</v>
      </c>
      <c r="O1319" s="27">
        <f t="shared" si="485"/>
        <v>1.195843583832628</v>
      </c>
      <c r="P1319" s="27">
        <f t="shared" si="485"/>
        <v>1.1799964998501227</v>
      </c>
      <c r="Q1319" s="27">
        <f t="shared" si="485"/>
        <v>1.169776622170569</v>
      </c>
      <c r="R1319" s="27">
        <f t="shared" si="485"/>
        <v>1.1606871439933115</v>
      </c>
      <c r="S1319" s="27">
        <f t="shared" si="485"/>
        <v>1.0501973880705069</v>
      </c>
      <c r="T1319" s="27">
        <f t="shared" si="485"/>
        <v>1.0703474474613595</v>
      </c>
      <c r="U1319" s="27">
        <f t="shared" si="485"/>
        <v>1.0780252765780527</v>
      </c>
      <c r="V1319" s="27">
        <f t="shared" si="485"/>
        <v>1.0826508266328274</v>
      </c>
      <c r="W1319" s="27">
        <f t="shared" si="485"/>
        <v>1.0896188673753024</v>
      </c>
      <c r="X1319" s="27">
        <f t="shared" si="485"/>
        <v>1.0998462983876509</v>
      </c>
      <c r="Y1319" s="27">
        <f t="shared" si="485"/>
        <v>1.1115047469331398</v>
      </c>
      <c r="Z1319" s="27">
        <f t="shared" si="485"/>
        <v>1.1257821555914229</v>
      </c>
      <c r="AA1319" s="27">
        <f t="shared" si="485"/>
        <v>1.1417160423927022</v>
      </c>
      <c r="AB1319" s="27">
        <f t="shared" si="485"/>
        <v>1.1587685351762258</v>
      </c>
      <c r="AC1319" s="27">
        <f t="shared" si="485"/>
        <v>1.1754318862023696</v>
      </c>
      <c r="AD1319" s="27">
        <f t="shared" si="485"/>
        <v>1.1934067367710564</v>
      </c>
      <c r="AE1319" s="27">
        <f t="shared" si="485"/>
        <v>1.2128560812814293</v>
      </c>
      <c r="AF1319" s="27">
        <f t="shared" si="485"/>
        <v>1.2337406288729504</v>
      </c>
      <c r="AG1319" s="27">
        <f t="shared" si="485"/>
        <v>1.2594370710760741</v>
      </c>
      <c r="AH1319" s="27">
        <f t="shared" si="485"/>
        <v>1.2821588554631616</v>
      </c>
      <c r="AI1319" s="27">
        <f t="shared" si="485"/>
        <v>1.3070479845784275</v>
      </c>
      <c r="AJ1319" s="27">
        <f t="shared" si="485"/>
        <v>1.335072717780412</v>
      </c>
      <c r="AK1319" s="27">
        <f t="shared" si="485"/>
        <v>1.3597630126318272</v>
      </c>
      <c r="AL1319" s="27">
        <f t="shared" si="485"/>
        <v>1.3845232416162481</v>
      </c>
      <c r="AM1319" s="27">
        <f t="shared" si="485"/>
        <v>1.4087933159886152</v>
      </c>
      <c r="AN1319" s="27">
        <f t="shared" si="485"/>
        <v>1.4387531142851964</v>
      </c>
      <c r="AO1319" s="27">
        <f t="shared" si="485"/>
        <v>1.4655795059548784</v>
      </c>
      <c r="AP1319" s="27">
        <f t="shared" si="485"/>
        <v>1.4923478066091527</v>
      </c>
      <c r="AQ1319" s="27">
        <f t="shared" si="485"/>
        <v>1.5197903139635012</v>
      </c>
      <c r="AR1319" s="27">
        <f t="shared" si="485"/>
        <v>1.5480963537674137</v>
      </c>
      <c r="AS1319" s="27">
        <f t="shared" si="485"/>
        <v>1.5765474924882046</v>
      </c>
      <c r="AT1319" s="27">
        <f t="shared" si="485"/>
        <v>1.5689889788731068</v>
      </c>
      <c r="AU1319" s="27">
        <f t="shared" si="485"/>
        <v>1.5543292879083597</v>
      </c>
      <c r="AV1319" s="27">
        <f t="shared" si="485"/>
        <v>1.5394192885776781</v>
      </c>
      <c r="AW1319" s="27">
        <f t="shared" si="485"/>
        <v>1.5215798324085699</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4.3975799639737039</v>
      </c>
      <c r="L1320" s="27">
        <f t="shared" si="489"/>
        <v>4.3787767883653972</v>
      </c>
      <c r="M1320" s="27">
        <f t="shared" si="489"/>
        <v>4.3752716537638952</v>
      </c>
      <c r="N1320" s="27">
        <f t="shared" si="489"/>
        <v>4.3473821211305586</v>
      </c>
      <c r="O1320" s="27">
        <f t="shared" si="489"/>
        <v>4.3052096453824609</v>
      </c>
      <c r="P1320" s="27">
        <f t="shared" si="489"/>
        <v>4.2496956169043703</v>
      </c>
      <c r="Q1320" s="27">
        <f t="shared" si="489"/>
        <v>4.2083609134426787</v>
      </c>
      <c r="R1320" s="27">
        <f t="shared" si="489"/>
        <v>4.1703852155628232</v>
      </c>
      <c r="S1320" s="27">
        <f t="shared" si="489"/>
        <v>3.9007752533263682</v>
      </c>
      <c r="T1320" s="27">
        <f t="shared" si="489"/>
        <v>3.9381598022687156</v>
      </c>
      <c r="U1320" s="27">
        <f t="shared" si="489"/>
        <v>3.9471719849417339</v>
      </c>
      <c r="V1320" s="27">
        <f t="shared" si="489"/>
        <v>3.9494870744192068</v>
      </c>
      <c r="W1320" s="27">
        <f t="shared" si="489"/>
        <v>3.9572701137517781</v>
      </c>
      <c r="X1320" s="27">
        <f t="shared" si="489"/>
        <v>3.9724426478814481</v>
      </c>
      <c r="Y1320" s="27">
        <f t="shared" si="489"/>
        <v>3.9886884904063513</v>
      </c>
      <c r="Z1320" s="27">
        <f t="shared" si="489"/>
        <v>4.0106486783961</v>
      </c>
      <c r="AA1320" s="27">
        <f t="shared" si="489"/>
        <v>4.0360995684120731</v>
      </c>
      <c r="AB1320" s="27">
        <f t="shared" si="489"/>
        <v>4.0637918875568682</v>
      </c>
      <c r="AC1320" s="27">
        <f t="shared" si="489"/>
        <v>4.0904156888736605</v>
      </c>
      <c r="AD1320" s="27">
        <f t="shared" si="489"/>
        <v>4.1088164860689949</v>
      </c>
      <c r="AE1320" s="27">
        <f t="shared" si="489"/>
        <v>4.1294958304356273</v>
      </c>
      <c r="AF1320" s="27">
        <f t="shared" si="489"/>
        <v>4.1522441478603058</v>
      </c>
      <c r="AG1320" s="27">
        <f t="shared" si="489"/>
        <v>4.1839099279113201</v>
      </c>
      <c r="AH1320" s="27">
        <f t="shared" si="489"/>
        <v>4.2082263302056857</v>
      </c>
      <c r="AI1320" s="27">
        <f t="shared" si="489"/>
        <v>4.2341550920369668</v>
      </c>
      <c r="AJ1320" s="27">
        <f t="shared" si="489"/>
        <v>4.265032888735969</v>
      </c>
      <c r="AK1320" s="27">
        <f t="shared" si="489"/>
        <v>4.2878463334587096</v>
      </c>
      <c r="AL1320" s="27">
        <f t="shared" si="489"/>
        <v>4.3094319342129213</v>
      </c>
      <c r="AM1320" s="27">
        <f t="shared" si="489"/>
        <v>4.3286750599051294</v>
      </c>
      <c r="AN1320" s="27">
        <f t="shared" si="489"/>
        <v>4.3624574931197531</v>
      </c>
      <c r="AO1320" s="27">
        <f t="shared" si="489"/>
        <v>4.3891087114955756</v>
      </c>
      <c r="AP1320" s="27">
        <f t="shared" si="489"/>
        <v>4.4145263623472086</v>
      </c>
      <c r="AQ1320" s="27">
        <f t="shared" si="489"/>
        <v>4.4400447705793535</v>
      </c>
      <c r="AR1320" s="27">
        <f t="shared" si="489"/>
        <v>4.465949139615133</v>
      </c>
      <c r="AS1320" s="27">
        <f t="shared" si="489"/>
        <v>4.4893866274928254</v>
      </c>
      <c r="AT1320" s="27">
        <f t="shared" si="489"/>
        <v>4.4473452996260381</v>
      </c>
      <c r="AU1320" s="27">
        <f t="shared" si="489"/>
        <v>4.392977758124081</v>
      </c>
      <c r="AV1320" s="27">
        <f t="shared" si="489"/>
        <v>4.3386549349139036</v>
      </c>
      <c r="AW1320" s="27">
        <f t="shared" si="489"/>
        <v>4.2797831146230694</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2.278478399252214E-4</v>
      </c>
      <c r="U1321" s="27">
        <f t="shared" si="490"/>
        <v>2.2778861038426509E-4</v>
      </c>
      <c r="V1321" s="27">
        <f t="shared" si="490"/>
        <v>2.27751295652421E-4</v>
      </c>
      <c r="W1321" s="27">
        <f t="shared" si="490"/>
        <v>2.2771960034008101E-4</v>
      </c>
      <c r="X1321" s="27">
        <f t="shared" si="490"/>
        <v>2.2768421293433067E-4</v>
      </c>
      <c r="Y1321" s="27">
        <f t="shared" si="490"/>
        <v>2.2764352964256836E-4</v>
      </c>
      <c r="Z1321" s="27">
        <f t="shared" si="490"/>
        <v>2.276007839081672E-4</v>
      </c>
      <c r="AA1321" s="27">
        <f t="shared" si="490"/>
        <v>2.27553866721674E-4</v>
      </c>
      <c r="AB1321" s="27">
        <f t="shared" si="490"/>
        <v>2.2750446429352234E-4</v>
      </c>
      <c r="AC1321" s="27">
        <f t="shared" si="490"/>
        <v>2.2745352393102234E-4</v>
      </c>
      <c r="AD1321" s="27">
        <f t="shared" si="490"/>
        <v>2.2740360029572943E-4</v>
      </c>
      <c r="AE1321" s="27">
        <f t="shared" si="490"/>
        <v>2.2734506984527716E-4</v>
      </c>
      <c r="AF1321" s="27">
        <f t="shared" si="490"/>
        <v>2.2728428374341916E-4</v>
      </c>
      <c r="AG1321" s="27">
        <f t="shared" si="490"/>
        <v>2.2722135431496774E-4</v>
      </c>
      <c r="AH1321" s="27">
        <f t="shared" si="490"/>
        <v>2.2715084751666269E-4</v>
      </c>
      <c r="AI1321" s="27">
        <f t="shared" si="490"/>
        <v>2.2708551066216349E-4</v>
      </c>
      <c r="AJ1321" s="27">
        <f t="shared" si="490"/>
        <v>2.2701704909492532E-4</v>
      </c>
      <c r="AK1321" s="27">
        <f t="shared" si="490"/>
        <v>2.2694399994842767E-4</v>
      </c>
      <c r="AL1321" s="27">
        <f t="shared" si="490"/>
        <v>2.2687659002710534E-4</v>
      </c>
      <c r="AM1321" s="27">
        <f t="shared" si="490"/>
        <v>2.2680940385979212E-4</v>
      </c>
      <c r="AN1321" s="27">
        <f t="shared" si="490"/>
        <v>2.2674329416254386E-4</v>
      </c>
      <c r="AO1321" s="27">
        <f t="shared" si="490"/>
        <v>2.266729526986104E-4</v>
      </c>
      <c r="AP1321" s="27">
        <f t="shared" si="490"/>
        <v>2.2660787489004914E-4</v>
      </c>
      <c r="AQ1321" s="27">
        <f t="shared" si="490"/>
        <v>2.2654336214008894E-4</v>
      </c>
      <c r="AR1321" s="27">
        <f t="shared" si="490"/>
        <v>2.2647833960667349E-4</v>
      </c>
      <c r="AS1321" s="27">
        <f t="shared" si="490"/>
        <v>2.2641256243098162E-4</v>
      </c>
      <c r="AT1321" s="27">
        <f t="shared" si="490"/>
        <v>2.2634710320149033E-4</v>
      </c>
      <c r="AU1321" s="27">
        <f t="shared" si="490"/>
        <v>2.2633301659060411E-4</v>
      </c>
      <c r="AV1321" s="27">
        <f t="shared" si="490"/>
        <v>2.263293608007155E-4</v>
      </c>
      <c r="AW1321" s="27">
        <f t="shared" si="490"/>
        <v>2.2632645796061241E-4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1.5037957435064618E-6</v>
      </c>
      <c r="U1322" s="27">
        <f t="shared" si="491"/>
        <v>1.5034048285361503E-6</v>
      </c>
      <c r="V1322" s="27">
        <f t="shared" si="491"/>
        <v>1.503158551305979E-6</v>
      </c>
      <c r="W1322" s="27">
        <f t="shared" si="491"/>
        <v>1.5029493622445352E-6</v>
      </c>
      <c r="X1322" s="27">
        <f t="shared" si="491"/>
        <v>1.502715805366583E-6</v>
      </c>
      <c r="Y1322" s="27">
        <f t="shared" si="491"/>
        <v>1.5024472956409517E-6</v>
      </c>
      <c r="Z1322" s="27">
        <f t="shared" si="491"/>
        <v>1.502165173793904E-6</v>
      </c>
      <c r="AA1322" s="27">
        <f t="shared" si="491"/>
        <v>1.5018555203630485E-6</v>
      </c>
      <c r="AB1322" s="27">
        <f t="shared" si="491"/>
        <v>1.5015294643372477E-6</v>
      </c>
      <c r="AC1322" s="27">
        <f t="shared" si="491"/>
        <v>1.5011932579447476E-6</v>
      </c>
      <c r="AD1322" s="27">
        <f t="shared" si="491"/>
        <v>1.5008637619518148E-6</v>
      </c>
      <c r="AE1322" s="27">
        <f t="shared" si="491"/>
        <v>1.5004774609788298E-6</v>
      </c>
      <c r="AF1322" s="27">
        <f t="shared" si="491"/>
        <v>1.5000762727065665E-6</v>
      </c>
      <c r="AG1322" s="27">
        <f t="shared" si="491"/>
        <v>1.4996609384787873E-6</v>
      </c>
      <c r="AH1322" s="27">
        <f t="shared" si="491"/>
        <v>1.499195593609974E-6</v>
      </c>
      <c r="AI1322" s="27">
        <f t="shared" si="491"/>
        <v>1.4987643703702793E-6</v>
      </c>
      <c r="AJ1322" s="27">
        <f t="shared" si="491"/>
        <v>1.4983125240265075E-6</v>
      </c>
      <c r="AK1322" s="27">
        <f t="shared" si="491"/>
        <v>1.497830399659623E-6</v>
      </c>
      <c r="AL1322" s="27">
        <f t="shared" si="491"/>
        <v>1.4973854941788956E-6</v>
      </c>
      <c r="AM1322" s="27">
        <f t="shared" si="491"/>
        <v>1.4969420654746282E-6</v>
      </c>
      <c r="AN1322" s="27">
        <f t="shared" si="491"/>
        <v>1.4965057414727902E-6</v>
      </c>
      <c r="AO1322" s="27">
        <f t="shared" si="491"/>
        <v>1.4960414878108286E-6</v>
      </c>
      <c r="AP1322" s="27">
        <f t="shared" si="491"/>
        <v>1.4956119742743247E-6</v>
      </c>
      <c r="AQ1322" s="27">
        <f t="shared" si="491"/>
        <v>1.4951861901245873E-6</v>
      </c>
      <c r="AR1322" s="27">
        <f t="shared" si="491"/>
        <v>1.4947570414040451E-6</v>
      </c>
      <c r="AS1322" s="27">
        <f t="shared" si="491"/>
        <v>1.4943229120444793E-6</v>
      </c>
      <c r="AT1322" s="27">
        <f t="shared" si="491"/>
        <v>1.4938908811298365E-6</v>
      </c>
      <c r="AU1322" s="27">
        <f t="shared" si="491"/>
        <v>1.4937979094979873E-6</v>
      </c>
      <c r="AV1322" s="27">
        <f t="shared" si="491"/>
        <v>1.4937737812847226E-6</v>
      </c>
      <c r="AW1322" s="27">
        <f t="shared" si="491"/>
        <v>1.4937546225400421E-6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0.20732835560623103</v>
      </c>
      <c r="M1323" s="27">
        <f t="shared" si="492"/>
        <v>0.20853137086969883</v>
      </c>
      <c r="N1323" s="27">
        <f t="shared" si="492"/>
        <v>0.20795637847695569</v>
      </c>
      <c r="O1323" s="27">
        <f t="shared" si="492"/>
        <v>0.20628301821112832</v>
      </c>
      <c r="P1323" s="27">
        <f t="shared" si="492"/>
        <v>0.20354939622414608</v>
      </c>
      <c r="Q1323" s="27">
        <f t="shared" si="492"/>
        <v>0.20178646732442315</v>
      </c>
      <c r="R1323" s="27">
        <f t="shared" si="492"/>
        <v>0.20021853233884618</v>
      </c>
      <c r="S1323" s="27">
        <f t="shared" si="492"/>
        <v>0.18115904944216243</v>
      </c>
      <c r="T1323" s="27">
        <f t="shared" si="492"/>
        <v>0.18463493468708442</v>
      </c>
      <c r="U1323" s="27">
        <f t="shared" si="492"/>
        <v>0.18595936020971404</v>
      </c>
      <c r="V1323" s="27">
        <f t="shared" si="492"/>
        <v>0.18675726759416275</v>
      </c>
      <c r="W1323" s="27">
        <f t="shared" si="492"/>
        <v>0.18795925462223972</v>
      </c>
      <c r="X1323" s="27">
        <f t="shared" si="492"/>
        <v>0.18972348647186973</v>
      </c>
      <c r="Y1323" s="27">
        <f t="shared" si="492"/>
        <v>0.19173456884596662</v>
      </c>
      <c r="Z1323" s="27">
        <f t="shared" si="492"/>
        <v>0.19419742183952043</v>
      </c>
      <c r="AA1323" s="27">
        <f t="shared" si="492"/>
        <v>0.19694601731274111</v>
      </c>
      <c r="AB1323" s="27">
        <f t="shared" si="492"/>
        <v>0.19988757231789897</v>
      </c>
      <c r="AC1323" s="27">
        <f t="shared" si="492"/>
        <v>0.20276200036990866</v>
      </c>
      <c r="AD1323" s="27">
        <f t="shared" si="492"/>
        <v>0.20586266209300716</v>
      </c>
      <c r="AE1323" s="27">
        <f t="shared" si="492"/>
        <v>0.20921767402104655</v>
      </c>
      <c r="AF1323" s="27">
        <f t="shared" si="492"/>
        <v>0.21282025848058392</v>
      </c>
      <c r="AG1323" s="27">
        <f t="shared" si="492"/>
        <v>0.21725289476062279</v>
      </c>
      <c r="AH1323" s="27">
        <f t="shared" si="492"/>
        <v>0.22117240256739534</v>
      </c>
      <c r="AI1323" s="27">
        <f t="shared" si="492"/>
        <v>0.22546577733977871</v>
      </c>
      <c r="AJ1323" s="27">
        <f t="shared" si="492"/>
        <v>0.23030004381712108</v>
      </c>
      <c r="AK1323" s="27">
        <f t="shared" si="492"/>
        <v>0.23455911967899021</v>
      </c>
      <c r="AL1323" s="27">
        <f t="shared" si="492"/>
        <v>0.23883025917880277</v>
      </c>
      <c r="AM1323" s="27">
        <f t="shared" si="492"/>
        <v>0.24301684700803614</v>
      </c>
      <c r="AN1323" s="27">
        <f t="shared" si="492"/>
        <v>0.24818491221419631</v>
      </c>
      <c r="AO1323" s="27">
        <f t="shared" si="492"/>
        <v>0.25281246477721647</v>
      </c>
      <c r="AP1323" s="27">
        <f t="shared" si="492"/>
        <v>0.25742999664007876</v>
      </c>
      <c r="AQ1323" s="27">
        <f t="shared" si="492"/>
        <v>0.2621638291587039</v>
      </c>
      <c r="AR1323" s="27">
        <f t="shared" si="492"/>
        <v>0.26704662102487886</v>
      </c>
      <c r="AS1323" s="27">
        <f t="shared" si="492"/>
        <v>0.27195444245421529</v>
      </c>
      <c r="AT1323" s="27">
        <f t="shared" si="492"/>
        <v>0.27065059885561094</v>
      </c>
      <c r="AU1323" s="27">
        <f t="shared" si="492"/>
        <v>0.26812180216419201</v>
      </c>
      <c r="AV1323" s="27">
        <f t="shared" si="492"/>
        <v>0.26554982727964949</v>
      </c>
      <c r="AW1323" s="27">
        <f t="shared" si="492"/>
        <v>0.26247252109047825</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0.10231676931268709</v>
      </c>
      <c r="U1325" s="27">
        <f t="shared" si="500"/>
        <v>0.1027589526180359</v>
      </c>
      <c r="V1325" s="27">
        <f t="shared" si="500"/>
        <v>0.10303752900405234</v>
      </c>
      <c r="W1325" s="27">
        <f t="shared" si="500"/>
        <v>0.10327415312350779</v>
      </c>
      <c r="X1325" s="27">
        <f t="shared" si="500"/>
        <v>0.10353834088842666</v>
      </c>
      <c r="Y1325" s="27">
        <f t="shared" si="500"/>
        <v>0.10384206555239403</v>
      </c>
      <c r="Z1325" s="27">
        <f t="shared" si="500"/>
        <v>0.10416118756181525</v>
      </c>
      <c r="AA1325" s="27">
        <f t="shared" si="500"/>
        <v>0.10451145191075817</v>
      </c>
      <c r="AB1325" s="27">
        <f t="shared" si="500"/>
        <v>0.10488027004812063</v>
      </c>
      <c r="AC1325" s="27">
        <f t="shared" si="500"/>
        <v>0.10526056976853415</v>
      </c>
      <c r="AD1325" s="27">
        <f t="shared" si="500"/>
        <v>0.10563327902328132</v>
      </c>
      <c r="AE1325" s="27">
        <f t="shared" si="500"/>
        <v>0.1060702432074815</v>
      </c>
      <c r="AF1325" s="27">
        <f t="shared" si="500"/>
        <v>0.10652404715404064</v>
      </c>
      <c r="AG1325" s="27">
        <f t="shared" si="500"/>
        <v>0.10699385229227187</v>
      </c>
      <c r="AH1325" s="27">
        <f t="shared" si="500"/>
        <v>0.10752022694621469</v>
      </c>
      <c r="AI1325" s="27">
        <f t="shared" si="500"/>
        <v>0.10800800493363598</v>
      </c>
      <c r="AJ1325" s="27">
        <f t="shared" si="500"/>
        <v>0.10851911073661751</v>
      </c>
      <c r="AK1325" s="27">
        <f t="shared" si="500"/>
        <v>0.10906446551279358</v>
      </c>
      <c r="AL1325" s="27">
        <f t="shared" si="500"/>
        <v>0.10956772016144245</v>
      </c>
      <c r="AM1325" s="27">
        <f t="shared" si="500"/>
        <v>0.11006930435501579</v>
      </c>
      <c r="AN1325" s="27">
        <f t="shared" si="500"/>
        <v>0.11056285206740461</v>
      </c>
      <c r="AO1325" s="27">
        <f t="shared" si="500"/>
        <v>0.11108799240317241</v>
      </c>
      <c r="AP1325" s="27">
        <f t="shared" si="500"/>
        <v>0.11157383646054408</v>
      </c>
      <c r="AQ1325" s="27">
        <f t="shared" si="500"/>
        <v>0.11205546202363216</v>
      </c>
      <c r="AR1325" s="27">
        <f t="shared" si="500"/>
        <v>0.11254089341958043</v>
      </c>
      <c r="AS1325" s="27">
        <f t="shared" si="500"/>
        <v>0.11303195866327982</v>
      </c>
      <c r="AT1325" s="27">
        <f t="shared" si="500"/>
        <v>0.11352065025188082</v>
      </c>
      <c r="AU1325" s="27">
        <f t="shared" si="500"/>
        <v>0.11362581507440464</v>
      </c>
      <c r="AV1325" s="27">
        <f t="shared" si="500"/>
        <v>0.11365310769275874</v>
      </c>
      <c r="AW1325" s="27">
        <f t="shared" si="500"/>
        <v>0.11367477909879964</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0.39831175345583053</v>
      </c>
      <c r="M1338" s="27">
        <f t="shared" si="513"/>
        <v>0.40145358914715529</v>
      </c>
      <c r="N1338" s="27">
        <f t="shared" si="513"/>
        <v>0.40347255325329029</v>
      </c>
      <c r="O1338" s="27">
        <f t="shared" si="513"/>
        <v>0.40481416413578281</v>
      </c>
      <c r="P1338" s="27">
        <f t="shared" si="513"/>
        <v>0.40546521734783819</v>
      </c>
      <c r="Q1338" s="27">
        <f t="shared" si="513"/>
        <v>0.40690363619044922</v>
      </c>
      <c r="R1338" s="27">
        <f t="shared" si="513"/>
        <v>0.40855374420631202</v>
      </c>
      <c r="S1338" s="27">
        <f t="shared" si="513"/>
        <v>0.39627277513185138</v>
      </c>
      <c r="T1338" s="27">
        <f t="shared" si="513"/>
        <v>0.40043964851220676</v>
      </c>
      <c r="U1338" s="27">
        <f t="shared" si="513"/>
        <v>0.40295835551048725</v>
      </c>
      <c r="V1338" s="27">
        <f t="shared" si="513"/>
        <v>0.40511437341783624</v>
      </c>
      <c r="W1338" s="27">
        <f t="shared" si="513"/>
        <v>0.407664050630205</v>
      </c>
      <c r="X1338" s="27">
        <f t="shared" si="513"/>
        <v>0.41074515781658399</v>
      </c>
      <c r="Y1338" s="27">
        <f t="shared" si="513"/>
        <v>0.41383169442654738</v>
      </c>
      <c r="Z1338" s="27">
        <f t="shared" si="513"/>
        <v>0.41736766272828868</v>
      </c>
      <c r="AA1338" s="27">
        <f t="shared" si="513"/>
        <v>0.42121843158366618</v>
      </c>
      <c r="AB1338" s="27">
        <f t="shared" si="513"/>
        <v>0.4253081422743053</v>
      </c>
      <c r="AC1338" s="27">
        <f t="shared" si="513"/>
        <v>0.42941341218591422</v>
      </c>
      <c r="AD1338" s="27">
        <f t="shared" si="513"/>
        <v>0.43419062900698419</v>
      </c>
      <c r="AE1338" s="27">
        <f t="shared" si="513"/>
        <v>0.43930244067970314</v>
      </c>
      <c r="AF1338" s="27">
        <f t="shared" si="513"/>
        <v>0.44475043050510532</v>
      </c>
      <c r="AG1338" s="27">
        <f t="shared" si="513"/>
        <v>0.45107170740381791</v>
      </c>
      <c r="AH1338" s="27">
        <f t="shared" si="513"/>
        <v>0.45705775386849401</v>
      </c>
      <c r="AI1338" s="27">
        <f t="shared" si="513"/>
        <v>0.46331297012615474</v>
      </c>
      <c r="AJ1338" s="27">
        <f t="shared" si="513"/>
        <v>0.47021023709420351</v>
      </c>
      <c r="AK1338" s="27">
        <f t="shared" si="513"/>
        <v>0.47670612168472376</v>
      </c>
      <c r="AL1338" s="27">
        <f t="shared" si="513"/>
        <v>0.48334789040332482</v>
      </c>
      <c r="AM1338" s="27">
        <f t="shared" si="513"/>
        <v>0.49004289831887871</v>
      </c>
      <c r="AN1338" s="27">
        <f t="shared" si="513"/>
        <v>0.49719608230247453</v>
      </c>
      <c r="AO1338" s="27">
        <f t="shared" si="513"/>
        <v>0.50393596771490046</v>
      </c>
      <c r="AP1338" s="27">
        <f t="shared" si="513"/>
        <v>0.51077860164704825</v>
      </c>
      <c r="AQ1338" s="27">
        <f t="shared" si="513"/>
        <v>0.51785146125307857</v>
      </c>
      <c r="AR1338" s="27">
        <f t="shared" si="513"/>
        <v>0.52519134372579646</v>
      </c>
      <c r="AS1338" s="27">
        <f t="shared" si="513"/>
        <v>0.53248400441270771</v>
      </c>
      <c r="AT1338" s="27">
        <f t="shared" si="513"/>
        <v>0.53345650771325159</v>
      </c>
      <c r="AU1338" s="27">
        <f t="shared" si="513"/>
        <v>0.53315154673552123</v>
      </c>
      <c r="AV1338" s="27">
        <f t="shared" si="513"/>
        <v>0.5327813725228554</v>
      </c>
      <c r="AW1338" s="27">
        <f t="shared" si="513"/>
        <v>0.5318521064981786</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3.1424516095088999E-2</v>
      </c>
      <c r="M1339" s="27">
        <f t="shared" si="515"/>
        <v>3.1672388936885787E-2</v>
      </c>
      <c r="N1339" s="27">
        <f t="shared" si="515"/>
        <v>3.1831673641638247E-2</v>
      </c>
      <c r="O1339" s="27">
        <f t="shared" si="515"/>
        <v>3.1937519056453263E-2</v>
      </c>
      <c r="P1339" s="27">
        <f t="shared" si="515"/>
        <v>3.1988883426104654E-2</v>
      </c>
      <c r="Q1339" s="27">
        <f t="shared" si="515"/>
        <v>3.2102366434524382E-2</v>
      </c>
      <c r="R1339" s="27">
        <f t="shared" si="515"/>
        <v>3.2232550506305399E-2</v>
      </c>
      <c r="S1339" s="27">
        <f t="shared" si="515"/>
        <v>3.126365238317614E-2</v>
      </c>
      <c r="T1339" s="27">
        <f t="shared" si="515"/>
        <v>3.1592394827934793E-2</v>
      </c>
      <c r="U1339" s="27">
        <f t="shared" si="515"/>
        <v>3.1791106384697981E-2</v>
      </c>
      <c r="V1339" s="27">
        <f t="shared" si="515"/>
        <v>3.1961203849417405E-2</v>
      </c>
      <c r="W1339" s="27">
        <f t="shared" si="515"/>
        <v>3.2162358778696304E-2</v>
      </c>
      <c r="X1339" s="27">
        <f t="shared" si="515"/>
        <v>3.2405440489263498E-2</v>
      </c>
      <c r="Y1339" s="27">
        <f t="shared" si="515"/>
        <v>3.2648950550255545E-2</v>
      </c>
      <c r="Z1339" s="27">
        <f t="shared" si="515"/>
        <v>3.2927918197696839E-2</v>
      </c>
      <c r="AA1339" s="27">
        <f t="shared" si="515"/>
        <v>3.3231721805861508E-2</v>
      </c>
      <c r="AB1339" s="27">
        <f t="shared" si="515"/>
        <v>3.3554376556335759E-2</v>
      </c>
      <c r="AC1339" s="27">
        <f t="shared" si="515"/>
        <v>3.3878258840232128E-2</v>
      </c>
      <c r="AD1339" s="27">
        <f t="shared" si="515"/>
        <v>3.4255153886840604E-2</v>
      </c>
      <c r="AE1339" s="27">
        <f t="shared" si="515"/>
        <v>3.4658446550917703E-2</v>
      </c>
      <c r="AF1339" s="27">
        <f t="shared" si="515"/>
        <v>3.5088261745846949E-2</v>
      </c>
      <c r="AG1339" s="27">
        <f t="shared" si="515"/>
        <v>3.5586974289279677E-2</v>
      </c>
      <c r="AH1339" s="27">
        <f t="shared" si="515"/>
        <v>3.6059239071433602E-2</v>
      </c>
      <c r="AI1339" s="27">
        <f t="shared" si="515"/>
        <v>3.6552739808636728E-2</v>
      </c>
      <c r="AJ1339" s="27">
        <f t="shared" si="515"/>
        <v>3.7096894669669742E-2</v>
      </c>
      <c r="AK1339" s="27">
        <f t="shared" si="515"/>
        <v>3.7609382759954728E-2</v>
      </c>
      <c r="AL1339" s="27">
        <f t="shared" si="515"/>
        <v>3.8133380272422517E-2</v>
      </c>
      <c r="AM1339" s="27">
        <f t="shared" si="515"/>
        <v>3.8661578052612812E-2</v>
      </c>
      <c r="AN1339" s="27">
        <f t="shared" si="515"/>
        <v>3.9225923300457904E-2</v>
      </c>
      <c r="AO1339" s="27">
        <f t="shared" si="515"/>
        <v>3.9757661658124305E-2</v>
      </c>
      <c r="AP1339" s="27">
        <f t="shared" si="515"/>
        <v>4.029750628552476E-2</v>
      </c>
      <c r="AQ1339" s="27">
        <f t="shared" si="515"/>
        <v>4.085551440002206E-2</v>
      </c>
      <c r="AR1339" s="27">
        <f t="shared" si="515"/>
        <v>4.1434589089379831E-2</v>
      </c>
      <c r="AS1339" s="27">
        <f t="shared" si="515"/>
        <v>4.2009938250291E-2</v>
      </c>
      <c r="AT1339" s="27">
        <f t="shared" si="515"/>
        <v>4.2086663190881675E-2</v>
      </c>
      <c r="AU1339" s="27">
        <f t="shared" si="515"/>
        <v>4.2062603516343035E-2</v>
      </c>
      <c r="AV1339" s="27">
        <f t="shared" si="515"/>
        <v>4.2033398891064014E-2</v>
      </c>
      <c r="AW1339" s="27">
        <f t="shared" si="515"/>
        <v>4.1960085123906234E-2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2.9129279224209421E-4</v>
      </c>
      <c r="M1340" s="27">
        <f t="shared" si="516"/>
        <v>2.9359047510821973E-4</v>
      </c>
      <c r="N1340" s="27">
        <f t="shared" si="516"/>
        <v>2.9506698110336069E-4</v>
      </c>
      <c r="O1340" s="27">
        <f t="shared" si="516"/>
        <v>2.960481260901027E-4</v>
      </c>
      <c r="P1340" s="27">
        <f t="shared" si="516"/>
        <v>2.9652425341095731E-4</v>
      </c>
      <c r="Q1340" s="27">
        <f t="shared" si="516"/>
        <v>2.9757619585915883E-4</v>
      </c>
      <c r="R1340" s="27">
        <f t="shared" si="516"/>
        <v>2.9878295053629658E-4</v>
      </c>
      <c r="S1340" s="27">
        <f t="shared" si="516"/>
        <v>2.8980164947726278E-4</v>
      </c>
      <c r="T1340" s="27">
        <f t="shared" si="516"/>
        <v>2.9284896146680858E-4</v>
      </c>
      <c r="U1340" s="27">
        <f t="shared" si="516"/>
        <v>2.9469093873211218E-4</v>
      </c>
      <c r="V1340" s="27">
        <f t="shared" si="516"/>
        <v>2.9626767472071085E-4</v>
      </c>
      <c r="W1340" s="27">
        <f t="shared" si="516"/>
        <v>2.9813230107949402E-4</v>
      </c>
      <c r="X1340" s="27">
        <f t="shared" si="516"/>
        <v>3.0038557206065548E-4</v>
      </c>
      <c r="Y1340" s="27">
        <f t="shared" si="516"/>
        <v>3.0264281368024882E-4</v>
      </c>
      <c r="Z1340" s="27">
        <f t="shared" si="516"/>
        <v>3.0522873305359699E-4</v>
      </c>
      <c r="AA1340" s="27">
        <f t="shared" si="516"/>
        <v>3.080448719257987E-4</v>
      </c>
      <c r="AB1340" s="27">
        <f t="shared" si="516"/>
        <v>3.1103575340545042E-4</v>
      </c>
      <c r="AC1340" s="27">
        <f t="shared" si="516"/>
        <v>3.1403801363273404E-4</v>
      </c>
      <c r="AD1340" s="27">
        <f t="shared" si="516"/>
        <v>3.1753168113032062E-4</v>
      </c>
      <c r="AE1340" s="27">
        <f t="shared" si="516"/>
        <v>3.2127004406498904E-4</v>
      </c>
      <c r="AF1340" s="27">
        <f t="shared" si="516"/>
        <v>3.2525426033422816E-4</v>
      </c>
      <c r="AG1340" s="27">
        <f t="shared" si="516"/>
        <v>3.2987712767968205E-4</v>
      </c>
      <c r="AH1340" s="27">
        <f t="shared" si="516"/>
        <v>3.3425483477483501E-4</v>
      </c>
      <c r="AI1340" s="27">
        <f t="shared" si="516"/>
        <v>3.3882939074503493E-4</v>
      </c>
      <c r="AJ1340" s="27">
        <f t="shared" si="516"/>
        <v>3.4387349033921099E-4</v>
      </c>
      <c r="AK1340" s="27">
        <f t="shared" si="516"/>
        <v>3.4862405153665961E-4</v>
      </c>
      <c r="AL1340" s="27">
        <f t="shared" si="516"/>
        <v>3.534813005098111E-4</v>
      </c>
      <c r="AM1340" s="27">
        <f t="shared" si="516"/>
        <v>3.5837748429772161E-4</v>
      </c>
      <c r="AN1340" s="27">
        <f t="shared" si="516"/>
        <v>3.6360874076435786E-4</v>
      </c>
      <c r="AO1340" s="27">
        <f t="shared" si="516"/>
        <v>3.685377443002653E-4</v>
      </c>
      <c r="AP1340" s="27">
        <f t="shared" si="516"/>
        <v>3.7354188973934006E-4</v>
      </c>
      <c r="AQ1340" s="27">
        <f t="shared" si="516"/>
        <v>3.7871440349496383E-4</v>
      </c>
      <c r="AR1340" s="27">
        <f t="shared" si="516"/>
        <v>3.8408219603850937E-4</v>
      </c>
      <c r="AS1340" s="27">
        <f t="shared" si="516"/>
        <v>3.8941545441196606E-4</v>
      </c>
      <c r="AT1340" s="27">
        <f t="shared" si="516"/>
        <v>3.901266641601652E-4</v>
      </c>
      <c r="AU1340" s="27">
        <f t="shared" si="516"/>
        <v>3.8990364052614681E-4</v>
      </c>
      <c r="AV1340" s="27">
        <f t="shared" si="516"/>
        <v>3.8963292524072551E-4</v>
      </c>
      <c r="AW1340" s="27">
        <f t="shared" si="516"/>
        <v>3.889533357164015E-4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3.2323215352203878E-3</v>
      </c>
      <c r="L1341" s="27">
        <f t="shared" si="517"/>
        <v>3.2042886428129452E-3</v>
      </c>
      <c r="M1341" s="27">
        <f t="shared" si="517"/>
        <v>3.1936173693006093E-3</v>
      </c>
      <c r="N1341" s="27">
        <f t="shared" si="517"/>
        <v>3.150970789688672E-3</v>
      </c>
      <c r="O1341" s="27">
        <f t="shared" si="517"/>
        <v>3.0890682378804119E-3</v>
      </c>
      <c r="P1341" s="27">
        <f t="shared" si="517"/>
        <v>3.0091897617382942E-3</v>
      </c>
      <c r="Q1341" s="27">
        <f t="shared" si="517"/>
        <v>2.9461872714039491E-3</v>
      </c>
      <c r="R1341" s="27">
        <f t="shared" si="517"/>
        <v>2.8865797531671877E-3</v>
      </c>
      <c r="S1341" s="27">
        <f t="shared" si="517"/>
        <v>2.539348537637483E-3</v>
      </c>
      <c r="T1341" s="27">
        <f t="shared" si="517"/>
        <v>2.5805955777747549E-3</v>
      </c>
      <c r="U1341" s="27">
        <f t="shared" si="517"/>
        <v>2.5861067985253699E-3</v>
      </c>
      <c r="V1341" s="27">
        <f t="shared" si="517"/>
        <v>2.5827778940828404E-3</v>
      </c>
      <c r="W1341" s="27">
        <f t="shared" si="517"/>
        <v>2.5856860799565338E-3</v>
      </c>
      <c r="X1341" s="27">
        <f t="shared" si="517"/>
        <v>2.5972194483675267E-3</v>
      </c>
      <c r="Y1341" s="27">
        <f t="shared" si="517"/>
        <v>2.6123212036299704E-3</v>
      </c>
      <c r="Z1341" s="27">
        <f t="shared" si="517"/>
        <v>2.6340262098398515E-3</v>
      </c>
      <c r="AA1341" s="27">
        <f t="shared" si="517"/>
        <v>2.6596006004445125E-3</v>
      </c>
      <c r="AB1341" s="27">
        <f t="shared" si="517"/>
        <v>2.6875153195385854E-3</v>
      </c>
      <c r="AC1341" s="27">
        <f t="shared" si="517"/>
        <v>2.7137063040369876E-3</v>
      </c>
      <c r="AD1341" s="27">
        <f t="shared" si="517"/>
        <v>2.7304608329991593E-3</v>
      </c>
      <c r="AE1341" s="27">
        <f t="shared" si="517"/>
        <v>2.7495807346571231E-3</v>
      </c>
      <c r="AF1341" s="27">
        <f t="shared" si="517"/>
        <v>2.7708071896268998E-3</v>
      </c>
      <c r="AG1341" s="27">
        <f t="shared" si="517"/>
        <v>2.8025310586585915E-3</v>
      </c>
      <c r="AH1341" s="27">
        <f t="shared" si="517"/>
        <v>2.8248038324609421E-3</v>
      </c>
      <c r="AI1341" s="27">
        <f t="shared" si="517"/>
        <v>2.8506596033764002E-3</v>
      </c>
      <c r="AJ1341" s="27">
        <f t="shared" si="517"/>
        <v>2.8821306944705432E-3</v>
      </c>
      <c r="AK1341" s="27">
        <f t="shared" si="517"/>
        <v>2.9033235457302741E-3</v>
      </c>
      <c r="AL1341" s="27">
        <f t="shared" si="517"/>
        <v>2.9226014820923265E-3</v>
      </c>
      <c r="AM1341" s="27">
        <f t="shared" si="517"/>
        <v>2.9386128335575795E-3</v>
      </c>
      <c r="AN1341" s="27">
        <f t="shared" si="517"/>
        <v>2.9746582598152468E-3</v>
      </c>
      <c r="AO1341" s="27">
        <f t="shared" si="517"/>
        <v>3.0016778764385939E-3</v>
      </c>
      <c r="AP1341" s="27">
        <f t="shared" si="517"/>
        <v>3.0268486636007598E-3</v>
      </c>
      <c r="AQ1341" s="27">
        <f t="shared" si="517"/>
        <v>3.05178994932355E-3</v>
      </c>
      <c r="AR1341" s="27">
        <f t="shared" si="517"/>
        <v>3.0768441942255506E-3</v>
      </c>
      <c r="AS1341" s="27">
        <f t="shared" si="517"/>
        <v>3.1004407670474064E-3</v>
      </c>
      <c r="AT1341" s="27">
        <f t="shared" si="517"/>
        <v>3.0447855875505637E-3</v>
      </c>
      <c r="AU1341" s="27">
        <f t="shared" si="517"/>
        <v>2.9741756721714751E-3</v>
      </c>
      <c r="AV1341" s="27">
        <f t="shared" si="517"/>
        <v>2.9035461650917427E-3</v>
      </c>
      <c r="AW1341" s="27">
        <f t="shared" si="517"/>
        <v>2.8273943502614288E-3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1.5950969356419611E-2</v>
      </c>
      <c r="M1342" s="27">
        <f t="shared" si="518"/>
        <v>1.5897847688628838E-2</v>
      </c>
      <c r="N1342" s="27">
        <f t="shared" si="518"/>
        <v>1.5685552742581484E-2</v>
      </c>
      <c r="O1342" s="27">
        <f t="shared" si="518"/>
        <v>1.5377401443792467E-2</v>
      </c>
      <c r="P1342" s="27">
        <f t="shared" si="518"/>
        <v>1.4979765878707444E-2</v>
      </c>
      <c r="Q1342" s="27">
        <f t="shared" si="518"/>
        <v>1.4666139078901096E-2</v>
      </c>
      <c r="R1342" s="27">
        <f t="shared" si="518"/>
        <v>1.4369412471908498E-2</v>
      </c>
      <c r="S1342" s="27">
        <f t="shared" si="518"/>
        <v>1.2640893260341957E-2</v>
      </c>
      <c r="T1342" s="27">
        <f t="shared" si="518"/>
        <v>1.2846221289933906E-2</v>
      </c>
      <c r="U1342" s="27">
        <f t="shared" si="518"/>
        <v>1.2873656182076561E-2</v>
      </c>
      <c r="V1342" s="27">
        <f t="shared" si="518"/>
        <v>1.2857084874472192E-2</v>
      </c>
      <c r="W1342" s="27">
        <f t="shared" si="518"/>
        <v>1.2871561842350264E-2</v>
      </c>
      <c r="X1342" s="27">
        <f t="shared" si="518"/>
        <v>1.2928975024059925E-2</v>
      </c>
      <c r="Y1342" s="27">
        <f t="shared" si="518"/>
        <v>1.3004151658337144E-2</v>
      </c>
      <c r="Z1342" s="27">
        <f t="shared" si="518"/>
        <v>1.3112199318060706E-2</v>
      </c>
      <c r="AA1342" s="27">
        <f t="shared" si="518"/>
        <v>1.3239508798047476E-2</v>
      </c>
      <c r="AB1342" s="27">
        <f t="shared" si="518"/>
        <v>1.337846844822173E-2</v>
      </c>
      <c r="AC1342" s="27">
        <f t="shared" si="518"/>
        <v>1.3508847336554879E-2</v>
      </c>
      <c r="AD1342" s="27">
        <f t="shared" si="518"/>
        <v>1.3592251488879385E-2</v>
      </c>
      <c r="AE1342" s="27">
        <f t="shared" si="518"/>
        <v>1.3687430481610884E-2</v>
      </c>
      <c r="AF1342" s="27">
        <f t="shared" si="518"/>
        <v>1.3793095910200706E-2</v>
      </c>
      <c r="AG1342" s="27">
        <f t="shared" si="518"/>
        <v>1.3951017533125212E-2</v>
      </c>
      <c r="AH1342" s="27">
        <f t="shared" si="518"/>
        <v>1.4061891543555147E-2</v>
      </c>
      <c r="AI1342" s="27">
        <f t="shared" si="518"/>
        <v>1.4190601736528594E-2</v>
      </c>
      <c r="AJ1342" s="27">
        <f t="shared" si="518"/>
        <v>1.4347265029263381E-2</v>
      </c>
      <c r="AK1342" s="27">
        <f t="shared" si="518"/>
        <v>1.4452763178369687E-2</v>
      </c>
      <c r="AL1342" s="27">
        <f t="shared" si="518"/>
        <v>1.4548728868868833E-2</v>
      </c>
      <c r="AM1342" s="27">
        <f t="shared" si="518"/>
        <v>1.4628433478860807E-2</v>
      </c>
      <c r="AN1342" s="27">
        <f t="shared" si="518"/>
        <v>1.4807867841294018E-2</v>
      </c>
      <c r="AO1342" s="27">
        <f t="shared" si="518"/>
        <v>1.4942371665644518E-2</v>
      </c>
      <c r="AP1342" s="27">
        <f t="shared" si="518"/>
        <v>1.5067672005113379E-2</v>
      </c>
      <c r="AQ1342" s="27">
        <f t="shared" si="518"/>
        <v>1.5191829884949286E-2</v>
      </c>
      <c r="AR1342" s="27">
        <f t="shared" si="518"/>
        <v>1.5316550076301718E-2</v>
      </c>
      <c r="AS1342" s="27">
        <f t="shared" si="518"/>
        <v>1.543401396671688E-2</v>
      </c>
      <c r="AT1342" s="27">
        <f t="shared" si="518"/>
        <v>1.5156962127248126E-2</v>
      </c>
      <c r="AU1342" s="27">
        <f t="shared" si="518"/>
        <v>1.4805465516917016E-2</v>
      </c>
      <c r="AV1342" s="27">
        <f t="shared" si="518"/>
        <v>1.4453871378974806E-2</v>
      </c>
      <c r="AW1342" s="27">
        <f t="shared" si="518"/>
        <v>1.4074787157733198E-2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0.16370016056893649</v>
      </c>
      <c r="M1343" s="27">
        <f t="shared" si="519"/>
        <v>0.17003774892948592</v>
      </c>
      <c r="N1343" s="27">
        <f t="shared" si="519"/>
        <v>0.17476418316081979</v>
      </c>
      <c r="O1343" s="27">
        <f t="shared" si="519"/>
        <v>0.17840915017095665</v>
      </c>
      <c r="P1343" s="27">
        <f t="shared" si="519"/>
        <v>0.18092055691117109</v>
      </c>
      <c r="Q1343" s="27">
        <f t="shared" si="519"/>
        <v>0.18434967364231722</v>
      </c>
      <c r="R1343" s="27">
        <f t="shared" si="519"/>
        <v>0.18794438918293391</v>
      </c>
      <c r="S1343" s="27">
        <f t="shared" si="519"/>
        <v>0.17201842480005375</v>
      </c>
      <c r="T1343" s="27">
        <f t="shared" si="519"/>
        <v>0.17902425245502246</v>
      </c>
      <c r="U1343" s="27">
        <f t="shared" si="519"/>
        <v>0.18366961680112739</v>
      </c>
      <c r="V1343" s="27">
        <f t="shared" si="519"/>
        <v>0.18773650742852169</v>
      </c>
      <c r="W1343" s="27">
        <f t="shared" si="519"/>
        <v>0.1923052269063614</v>
      </c>
      <c r="X1343" s="27">
        <f t="shared" si="519"/>
        <v>0.19759239881737778</v>
      </c>
      <c r="Y1343" s="27">
        <f t="shared" si="519"/>
        <v>0.20325258725254483</v>
      </c>
      <c r="Z1343" s="27">
        <f t="shared" si="519"/>
        <v>0.20954981594850242</v>
      </c>
      <c r="AA1343" s="27">
        <f t="shared" si="519"/>
        <v>0.2163009887167861</v>
      </c>
      <c r="AB1343" s="27">
        <f t="shared" si="519"/>
        <v>0.22340451974058295</v>
      </c>
      <c r="AC1343" s="27">
        <f t="shared" si="519"/>
        <v>0.23053299718174192</v>
      </c>
      <c r="AD1343" s="27">
        <f t="shared" si="519"/>
        <v>0.23964861683720101</v>
      </c>
      <c r="AE1343" s="27">
        <f t="shared" si="519"/>
        <v>0.24934513399210423</v>
      </c>
      <c r="AF1343" s="27">
        <f t="shared" si="519"/>
        <v>0.25964014308652628</v>
      </c>
      <c r="AG1343" s="27">
        <f t="shared" si="519"/>
        <v>0.27138858391623261</v>
      </c>
      <c r="AH1343" s="27">
        <f t="shared" si="519"/>
        <v>0.28272114828840883</v>
      </c>
      <c r="AI1343" s="27">
        <f t="shared" si="519"/>
        <v>0.29492135813748688</v>
      </c>
      <c r="AJ1343" s="27">
        <f t="shared" si="519"/>
        <v>0.30827348432620832</v>
      </c>
      <c r="AK1343" s="27">
        <f t="shared" si="519"/>
        <v>0.32111397036111317</v>
      </c>
      <c r="AL1343" s="27">
        <f t="shared" si="519"/>
        <v>0.33432066957394929</v>
      </c>
      <c r="AM1343" s="27">
        <f t="shared" si="519"/>
        <v>0.34774716766452368</v>
      </c>
      <c r="AN1343" s="27">
        <f t="shared" si="519"/>
        <v>0.36194480254651368</v>
      </c>
      <c r="AO1343" s="27">
        <f t="shared" si="519"/>
        <v>0.37557318734716766</v>
      </c>
      <c r="AP1343" s="27">
        <f t="shared" si="519"/>
        <v>0.38948703502526855</v>
      </c>
      <c r="AQ1343" s="27">
        <f t="shared" si="519"/>
        <v>0.40390637125857315</v>
      </c>
      <c r="AR1343" s="27">
        <f t="shared" si="519"/>
        <v>0.41890228717975414</v>
      </c>
      <c r="AS1343" s="27">
        <f t="shared" si="519"/>
        <v>0.43428487691995377</v>
      </c>
      <c r="AT1343" s="27">
        <f t="shared" si="519"/>
        <v>0.43885440843683049</v>
      </c>
      <c r="AU1343" s="27">
        <f t="shared" si="519"/>
        <v>0.44118115168203109</v>
      </c>
      <c r="AV1343" s="27">
        <f t="shared" si="519"/>
        <v>0.44334879007058303</v>
      </c>
      <c r="AW1343" s="27">
        <f t="shared" si="519"/>
        <v>0.44448327694422263</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1.1954428343883336E-4</v>
      </c>
      <c r="T1344" s="27">
        <f t="shared" si="520"/>
        <v>1.1972414946511682E-4</v>
      </c>
      <c r="U1344" s="27">
        <f t="shared" si="520"/>
        <v>1.1992409593240921E-4</v>
      </c>
      <c r="V1344" s="27">
        <f t="shared" si="520"/>
        <v>1.201494432196152E-4</v>
      </c>
      <c r="W1344" s="27">
        <f t="shared" si="520"/>
        <v>1.2040280553587867E-4</v>
      </c>
      <c r="X1344" s="27">
        <f t="shared" si="520"/>
        <v>1.20683571903458E-4</v>
      </c>
      <c r="Y1344" s="27">
        <f t="shared" si="520"/>
        <v>1.208561929207764E-4</v>
      </c>
      <c r="Z1344" s="27">
        <f t="shared" si="520"/>
        <v>1.2105201901517219E-4</v>
      </c>
      <c r="AA1344" s="27">
        <f t="shared" si="520"/>
        <v>1.2126927937934441E-4</v>
      </c>
      <c r="AB1344" s="27">
        <f t="shared" si="520"/>
        <v>1.2150663188161378E-4</v>
      </c>
      <c r="AC1344" s="27">
        <f t="shared" si="520"/>
        <v>1.217620162739404E-4</v>
      </c>
      <c r="AD1344" s="27">
        <f t="shared" si="520"/>
        <v>1.2193226371992196E-4</v>
      </c>
      <c r="AE1344" s="27">
        <f t="shared" si="520"/>
        <v>1.2211986652799648E-4</v>
      </c>
      <c r="AF1344" s="27">
        <f t="shared" si="520"/>
        <v>1.2232417459292339E-4</v>
      </c>
      <c r="AG1344" s="27">
        <f t="shared" si="520"/>
        <v>1.225475355465248E-4</v>
      </c>
      <c r="AH1344" s="27">
        <f t="shared" si="520"/>
        <v>1.2278276607159908E-4</v>
      </c>
      <c r="AI1344" s="27">
        <f t="shared" si="520"/>
        <v>1.2293256429505119E-4</v>
      </c>
      <c r="AJ1344" s="27">
        <f t="shared" si="520"/>
        <v>1.230978476293963E-4</v>
      </c>
      <c r="AK1344" s="27">
        <f t="shared" si="520"/>
        <v>1.2327243869311014E-4</v>
      </c>
      <c r="AL1344" s="27">
        <f t="shared" si="520"/>
        <v>1.2345892287223388E-4</v>
      </c>
      <c r="AM1344" s="27">
        <f t="shared" si="520"/>
        <v>1.2365640627209754E-4</v>
      </c>
      <c r="AN1344" s="27">
        <f t="shared" si="520"/>
        <v>1.2377352045527126E-4</v>
      </c>
      <c r="AO1344" s="27">
        <f t="shared" si="520"/>
        <v>1.238978013116334E-4</v>
      </c>
      <c r="AP1344" s="27">
        <f t="shared" si="520"/>
        <v>1.2403174964714311E-4</v>
      </c>
      <c r="AQ1344" s="27">
        <f t="shared" si="520"/>
        <v>1.2417575771180698E-4</v>
      </c>
      <c r="AR1344" s="27">
        <f t="shared" si="520"/>
        <v>1.2432974109192677E-4</v>
      </c>
      <c r="AS1344" s="27">
        <f t="shared" si="520"/>
        <v>1.2439755609371689E-4</v>
      </c>
      <c r="AT1344" s="27">
        <f t="shared" si="520"/>
        <v>1.2443831246581265E-4</v>
      </c>
      <c r="AU1344" s="27">
        <f t="shared" si="520"/>
        <v>1.2447938848615019E-4</v>
      </c>
      <c r="AV1344" s="27">
        <f t="shared" si="520"/>
        <v>1.2452718899099723E-4</v>
      </c>
      <c r="AW1344" s="27">
        <f t="shared" si="520"/>
        <v>1.2457878954312868E-4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8.2037446108146881E-4</v>
      </c>
      <c r="T1345" s="27">
        <f t="shared" si="521"/>
        <v>8.2160879441916146E-4</v>
      </c>
      <c r="U1345" s="27">
        <f t="shared" si="521"/>
        <v>8.2298093008831763E-4</v>
      </c>
      <c r="V1345" s="27">
        <f t="shared" si="521"/>
        <v>8.2452737926999174E-4</v>
      </c>
      <c r="W1345" s="27">
        <f t="shared" si="521"/>
        <v>8.2626608201414545E-4</v>
      </c>
      <c r="X1345" s="27">
        <f t="shared" si="521"/>
        <v>8.2819284547674618E-4</v>
      </c>
      <c r="Y1345" s="27">
        <f t="shared" si="521"/>
        <v>8.2937745983035799E-4</v>
      </c>
      <c r="Z1345" s="27">
        <f t="shared" si="521"/>
        <v>8.3072131937791938E-4</v>
      </c>
      <c r="AA1345" s="27">
        <f t="shared" si="521"/>
        <v>8.3221227192742679E-4</v>
      </c>
      <c r="AB1345" s="27">
        <f t="shared" si="521"/>
        <v>8.3384110707984281E-4</v>
      </c>
      <c r="AC1345" s="27">
        <f t="shared" si="521"/>
        <v>8.3559368635169708E-4</v>
      </c>
      <c r="AD1345" s="27">
        <f t="shared" si="521"/>
        <v>8.3676201203595308E-4</v>
      </c>
      <c r="AE1345" s="27">
        <f t="shared" si="521"/>
        <v>8.3804943915621617E-4</v>
      </c>
      <c r="AF1345" s="27">
        <f t="shared" si="521"/>
        <v>8.3945150635539529E-4</v>
      </c>
      <c r="AG1345" s="27">
        <f t="shared" si="521"/>
        <v>8.4098432429253393E-4</v>
      </c>
      <c r="AH1345" s="27">
        <f t="shared" si="521"/>
        <v>8.4259859734421398E-4</v>
      </c>
      <c r="AI1345" s="27">
        <f t="shared" si="521"/>
        <v>8.4362658992822041E-4</v>
      </c>
      <c r="AJ1345" s="27">
        <f t="shared" si="521"/>
        <v>8.4476084932096247E-4</v>
      </c>
      <c r="AK1345" s="27">
        <f t="shared" si="521"/>
        <v>8.459589831478902E-4</v>
      </c>
      <c r="AL1345" s="27">
        <f t="shared" si="521"/>
        <v>8.4723873365998492E-4</v>
      </c>
      <c r="AM1345" s="27">
        <f t="shared" si="521"/>
        <v>8.4859396649149558E-4</v>
      </c>
      <c r="AN1345" s="27">
        <f t="shared" si="521"/>
        <v>8.4939766435259193E-4</v>
      </c>
      <c r="AO1345" s="27">
        <f t="shared" si="521"/>
        <v>8.5025054361731239E-4</v>
      </c>
      <c r="AP1345" s="27">
        <f t="shared" si="521"/>
        <v>8.511697661045403E-4</v>
      </c>
      <c r="AQ1345" s="27">
        <f t="shared" si="521"/>
        <v>8.5215802363590486E-4</v>
      </c>
      <c r="AR1345" s="27">
        <f t="shared" si="521"/>
        <v>8.5321473692111954E-4</v>
      </c>
      <c r="AS1345" s="27">
        <f t="shared" si="521"/>
        <v>8.5368011840107399E-4</v>
      </c>
      <c r="AT1345" s="27">
        <f t="shared" si="521"/>
        <v>8.5395980962370581E-4</v>
      </c>
      <c r="AU1345" s="27">
        <f t="shared" si="521"/>
        <v>8.5424169443725287E-4</v>
      </c>
      <c r="AV1345" s="27">
        <f t="shared" si="521"/>
        <v>8.5456972612789762E-4</v>
      </c>
      <c r="AW1345" s="27">
        <f t="shared" si="521"/>
        <v>8.5492383570075702E-4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1.4486129996083081E-5</v>
      </c>
      <c r="L1346" s="27">
        <f t="shared" si="522"/>
        <v>1.4523786941695509E-5</v>
      </c>
      <c r="M1346" s="27">
        <f t="shared" si="522"/>
        <v>1.4575733367418303E-5</v>
      </c>
      <c r="N1346" s="27">
        <f t="shared" si="522"/>
        <v>1.4639017833045651E-5</v>
      </c>
      <c r="O1346" s="27">
        <f t="shared" si="522"/>
        <v>1.471355007817218E-5</v>
      </c>
      <c r="P1346" s="27">
        <f t="shared" si="522"/>
        <v>1.4798876460462532E-5</v>
      </c>
      <c r="Q1346" s="27">
        <f t="shared" si="522"/>
        <v>1.4890706011157255E-5</v>
      </c>
      <c r="R1346" s="27">
        <f t="shared" si="522"/>
        <v>1.4988675221399694E-5</v>
      </c>
      <c r="S1346" s="27">
        <f t="shared" si="522"/>
        <v>1.5077522192544314E-5</v>
      </c>
      <c r="T1346" s="27">
        <f t="shared" si="522"/>
        <v>1.5120920479031429E-5</v>
      </c>
      <c r="U1346" s="27">
        <f t="shared" si="522"/>
        <v>1.5166907233408302E-5</v>
      </c>
      <c r="V1346" s="27">
        <f t="shared" si="522"/>
        <v>1.5216572085594984E-5</v>
      </c>
      <c r="W1346" s="27">
        <f t="shared" si="522"/>
        <v>1.5270470246664915E-5</v>
      </c>
      <c r="X1346" s="27">
        <f t="shared" si="522"/>
        <v>1.5328532701029456E-5</v>
      </c>
      <c r="Y1346" s="27">
        <f t="shared" si="522"/>
        <v>1.5365202172762824E-5</v>
      </c>
      <c r="Z1346" s="27">
        <f t="shared" si="522"/>
        <v>1.5405433024200575E-5</v>
      </c>
      <c r="AA1346" s="27">
        <f t="shared" si="522"/>
        <v>1.5448921544458292E-5</v>
      </c>
      <c r="AB1346" s="27">
        <f t="shared" si="522"/>
        <v>1.5495442671566232E-5</v>
      </c>
      <c r="AC1346" s="27">
        <f t="shared" si="522"/>
        <v>1.5544634955286424E-5</v>
      </c>
      <c r="AD1346" s="27">
        <f t="shared" si="522"/>
        <v>1.5577248144482508E-5</v>
      </c>
      <c r="AE1346" s="27">
        <f t="shared" si="522"/>
        <v>1.5612527634225129E-5</v>
      </c>
      <c r="AF1346" s="27">
        <f t="shared" si="522"/>
        <v>1.5650367913370624E-5</v>
      </c>
      <c r="AG1346" s="27">
        <f t="shared" si="522"/>
        <v>1.5691218739742962E-5</v>
      </c>
      <c r="AH1346" s="27">
        <f t="shared" si="522"/>
        <v>1.5733757991980536E-5</v>
      </c>
      <c r="AI1346" s="27">
        <f t="shared" si="522"/>
        <v>1.5760001504124704E-5</v>
      </c>
      <c r="AJ1346" s="27">
        <f t="shared" si="522"/>
        <v>1.5788696702721565E-5</v>
      </c>
      <c r="AK1346" s="27">
        <f t="shared" si="522"/>
        <v>1.5818711363536487E-5</v>
      </c>
      <c r="AL1346" s="27">
        <f t="shared" si="522"/>
        <v>1.5850532342473721E-5</v>
      </c>
      <c r="AM1346" s="27">
        <f t="shared" si="522"/>
        <v>1.5884002909389034E-5</v>
      </c>
      <c r="AN1346" s="27">
        <f t="shared" si="522"/>
        <v>1.5902381704405965E-5</v>
      </c>
      <c r="AO1346" s="27">
        <f t="shared" si="522"/>
        <v>1.5921780591527528E-5</v>
      </c>
      <c r="AP1346" s="27">
        <f t="shared" si="522"/>
        <v>1.594266408976779E-5</v>
      </c>
      <c r="AQ1346" s="27">
        <f t="shared" si="522"/>
        <v>1.5965108266139178E-5</v>
      </c>
      <c r="AR1346" s="27">
        <f t="shared" si="522"/>
        <v>1.5989101247110622E-5</v>
      </c>
      <c r="AS1346" s="27">
        <f t="shared" si="522"/>
        <v>1.5997171097699661E-5</v>
      </c>
      <c r="AT1346" s="27">
        <f t="shared" si="522"/>
        <v>1.6000132033753247E-5</v>
      </c>
      <c r="AU1346" s="27">
        <f t="shared" si="522"/>
        <v>1.6002977464491909E-5</v>
      </c>
      <c r="AV1346" s="27">
        <f t="shared" si="522"/>
        <v>1.6006874225162621E-5</v>
      </c>
      <c r="AW1346" s="27">
        <f t="shared" si="522"/>
        <v>1.6011296478644884E-5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1.4738364076719785E-3</v>
      </c>
      <c r="L1347" s="27">
        <f t="shared" si="523"/>
        <v>1.4776676709189829E-3</v>
      </c>
      <c r="M1347" s="27">
        <f t="shared" si="523"/>
        <v>1.4829527631761545E-3</v>
      </c>
      <c r="N1347" s="27">
        <f t="shared" si="523"/>
        <v>1.4893914013429299E-3</v>
      </c>
      <c r="O1347" s="27">
        <f t="shared" si="523"/>
        <v>1.4969744022163664E-3</v>
      </c>
      <c r="P1347" s="27">
        <f t="shared" si="523"/>
        <v>1.5056556116759296E-3</v>
      </c>
      <c r="Q1347" s="27">
        <f t="shared" si="523"/>
        <v>1.5149984613639165E-3</v>
      </c>
      <c r="R1347" s="27">
        <f t="shared" si="523"/>
        <v>1.5249659674490624E-3</v>
      </c>
      <c r="S1347" s="27">
        <f t="shared" si="523"/>
        <v>1.5340053658818901E-3</v>
      </c>
      <c r="T1347" s="27">
        <f t="shared" si="523"/>
        <v>1.538420760101918E-3</v>
      </c>
      <c r="U1347" s="27">
        <f t="shared" si="523"/>
        <v>1.5430995081795373E-3</v>
      </c>
      <c r="V1347" s="27">
        <f t="shared" si="523"/>
        <v>1.5481524703822901E-3</v>
      </c>
      <c r="W1347" s="27">
        <f t="shared" si="523"/>
        <v>1.5536361345571189E-3</v>
      </c>
      <c r="X1347" s="27">
        <f t="shared" si="523"/>
        <v>1.559543478974461E-3</v>
      </c>
      <c r="Y1347" s="27">
        <f t="shared" si="523"/>
        <v>1.5632742754332356E-3</v>
      </c>
      <c r="Z1347" s="27">
        <f t="shared" si="523"/>
        <v>1.56736741097576E-3</v>
      </c>
      <c r="AA1347" s="27">
        <f t="shared" si="523"/>
        <v>1.5717919856888779E-3</v>
      </c>
      <c r="AB1347" s="27">
        <f t="shared" si="523"/>
        <v>1.5765251014952495E-3</v>
      </c>
      <c r="AC1347" s="27">
        <f t="shared" si="523"/>
        <v>1.5815299840099691E-3</v>
      </c>
      <c r="AD1347" s="27">
        <f t="shared" si="523"/>
        <v>1.5848480893714753E-3</v>
      </c>
      <c r="AE1347" s="27">
        <f t="shared" si="523"/>
        <v>1.588437467379323E-3</v>
      </c>
      <c r="AF1347" s="27">
        <f t="shared" si="523"/>
        <v>1.5922873832019885E-3</v>
      </c>
      <c r="AG1347" s="27">
        <f t="shared" si="523"/>
        <v>1.5964435957451118E-3</v>
      </c>
      <c r="AH1347" s="27">
        <f t="shared" si="523"/>
        <v>1.6007715907803513E-3</v>
      </c>
      <c r="AI1347" s="27">
        <f t="shared" si="523"/>
        <v>1.6034416374852828E-3</v>
      </c>
      <c r="AJ1347" s="27">
        <f t="shared" si="523"/>
        <v>1.6063611217387633E-3</v>
      </c>
      <c r="AK1347" s="27">
        <f t="shared" si="523"/>
        <v>1.6094148496761016E-3</v>
      </c>
      <c r="AL1347" s="27">
        <f t="shared" si="523"/>
        <v>1.6126523546065516E-3</v>
      </c>
      <c r="AM1347" s="27">
        <f t="shared" si="523"/>
        <v>1.6160576906154474E-3</v>
      </c>
      <c r="AN1347" s="27">
        <f t="shared" si="523"/>
        <v>1.6179275714761335E-3</v>
      </c>
      <c r="AO1347" s="27">
        <f t="shared" si="523"/>
        <v>1.6199012377428185E-3</v>
      </c>
      <c r="AP1347" s="27">
        <f t="shared" si="523"/>
        <v>1.6220259501424986E-3</v>
      </c>
      <c r="AQ1347" s="27">
        <f t="shared" si="523"/>
        <v>1.6243094478251309E-3</v>
      </c>
      <c r="AR1347" s="27">
        <f t="shared" si="523"/>
        <v>1.6267505227632862E-3</v>
      </c>
      <c r="AS1347" s="27">
        <f t="shared" si="523"/>
        <v>1.6275715591343393E-3</v>
      </c>
      <c r="AT1347" s="27">
        <f t="shared" si="523"/>
        <v>1.6278728083539546E-3</v>
      </c>
      <c r="AU1347" s="27">
        <f t="shared" si="523"/>
        <v>1.6281623059229595E-3</v>
      </c>
      <c r="AV1347" s="27">
        <f t="shared" si="523"/>
        <v>1.6285587670723503E-3</v>
      </c>
      <c r="AW1347" s="27">
        <f t="shared" si="523"/>
        <v>1.6290086924967307E-3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0.13004550543955873</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0.12056837226162823</v>
      </c>
      <c r="S1350" s="27">
        <f t="shared" si="526"/>
        <v>0.10645582631892825</v>
      </c>
      <c r="T1350" s="27">
        <f t="shared" si="526"/>
        <v>0.10780204810068256</v>
      </c>
      <c r="U1350" s="27">
        <f t="shared" si="526"/>
        <v>0.10763043157018623</v>
      </c>
      <c r="V1350" s="27">
        <f t="shared" si="526"/>
        <v>0.10709838736664135</v>
      </c>
      <c r="W1350" s="27">
        <f t="shared" si="526"/>
        <v>0.1068504180548161</v>
      </c>
      <c r="X1350" s="27">
        <f t="shared" si="526"/>
        <v>0.10698603174448645</v>
      </c>
      <c r="Y1350" s="27">
        <f t="shared" si="526"/>
        <v>0.10732528533321652</v>
      </c>
      <c r="Z1350" s="27">
        <f t="shared" si="526"/>
        <v>0.10795725471874085</v>
      </c>
      <c r="AA1350" s="27">
        <f t="shared" si="526"/>
        <v>0.1087642002592808</v>
      </c>
      <c r="AB1350" s="27">
        <f t="shared" si="526"/>
        <v>0.10968021248055237</v>
      </c>
      <c r="AC1350" s="27">
        <f t="shared" si="526"/>
        <v>0.11053240249536506</v>
      </c>
      <c r="AD1350" s="27">
        <f t="shared" si="526"/>
        <v>0.1120016645138466</v>
      </c>
      <c r="AE1350" s="27">
        <f t="shared" si="526"/>
        <v>0.11362549644765359</v>
      </c>
      <c r="AF1350" s="27">
        <f t="shared" si="526"/>
        <v>0.11539722040020252</v>
      </c>
      <c r="AG1350" s="27">
        <f t="shared" si="526"/>
        <v>0.11768820374003125</v>
      </c>
      <c r="AH1350" s="27">
        <f t="shared" si="526"/>
        <v>0.11963370875387938</v>
      </c>
      <c r="AI1350" s="27">
        <f t="shared" si="526"/>
        <v>0.1218304131618427</v>
      </c>
      <c r="AJ1350" s="27">
        <f t="shared" si="526"/>
        <v>0.1243519403090952</v>
      </c>
      <c r="AK1350" s="27">
        <f t="shared" si="526"/>
        <v>0.12648925772095415</v>
      </c>
      <c r="AL1350" s="27">
        <f t="shared" si="526"/>
        <v>0.12861562242958183</v>
      </c>
      <c r="AM1350" s="27">
        <f t="shared" si="526"/>
        <v>0.13067004529129198</v>
      </c>
      <c r="AN1350" s="27">
        <f t="shared" si="526"/>
        <v>0.1330564447087742</v>
      </c>
      <c r="AO1350" s="27">
        <f t="shared" si="526"/>
        <v>0.13507083791692001</v>
      </c>
      <c r="AP1350" s="27">
        <f t="shared" si="526"/>
        <v>0.13704526497447814</v>
      </c>
      <c r="AQ1350" s="27">
        <f t="shared" si="526"/>
        <v>0.13905666435648104</v>
      </c>
      <c r="AR1350" s="27">
        <f t="shared" si="526"/>
        <v>0.14112314362241812</v>
      </c>
      <c r="AS1350" s="27">
        <f t="shared" si="526"/>
        <v>0.14319174981988672</v>
      </c>
      <c r="AT1350" s="27">
        <f t="shared" si="526"/>
        <v>0.14149412995307076</v>
      </c>
      <c r="AU1350" s="27">
        <f t="shared" si="526"/>
        <v>0.13907409816419206</v>
      </c>
      <c r="AV1350" s="27">
        <f t="shared" si="526"/>
        <v>0.13664554729439307</v>
      </c>
      <c r="AW1350" s="27">
        <f t="shared" si="526"/>
        <v>0.13393654190379831</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1.2655466337890216E-2</v>
      </c>
      <c r="M1351" s="27">
        <f t="shared" si="527"/>
        <v>1.2661143337946407E-2</v>
      </c>
      <c r="N1351" s="27">
        <f t="shared" si="527"/>
        <v>1.2544904339887072E-2</v>
      </c>
      <c r="O1351" s="27">
        <f t="shared" si="527"/>
        <v>1.2355059245839614E-2</v>
      </c>
      <c r="P1351" s="27">
        <f t="shared" si="527"/>
        <v>1.2094642930917438E-2</v>
      </c>
      <c r="Q1351" s="27">
        <f t="shared" si="527"/>
        <v>1.1905551806853844E-2</v>
      </c>
      <c r="R1351" s="27">
        <f t="shared" si="527"/>
        <v>1.1733192711380727E-2</v>
      </c>
      <c r="S1351" s="27">
        <f t="shared" si="527"/>
        <v>1.0359820755801856E-2</v>
      </c>
      <c r="T1351" s="27">
        <f t="shared" si="527"/>
        <v>1.0490829239214957E-2</v>
      </c>
      <c r="U1351" s="27">
        <f t="shared" si="527"/>
        <v>1.0474128260450789E-2</v>
      </c>
      <c r="V1351" s="27">
        <f t="shared" si="527"/>
        <v>1.0422352018853869E-2</v>
      </c>
      <c r="W1351" s="27">
        <f t="shared" si="527"/>
        <v>1.039822071752187E-2</v>
      </c>
      <c r="X1351" s="27">
        <f t="shared" si="527"/>
        <v>1.0411418055475068E-2</v>
      </c>
      <c r="Y1351" s="27">
        <f t="shared" si="527"/>
        <v>1.044443274796805E-2</v>
      </c>
      <c r="Z1351" s="27">
        <f t="shared" si="527"/>
        <v>1.0505933276248876E-2</v>
      </c>
      <c r="AA1351" s="27">
        <f t="shared" si="527"/>
        <v>1.0584461727426765E-2</v>
      </c>
      <c r="AB1351" s="27">
        <f t="shared" si="527"/>
        <v>1.0673604076423874E-2</v>
      </c>
      <c r="AC1351" s="27">
        <f t="shared" si="527"/>
        <v>1.0756535524223586E-2</v>
      </c>
      <c r="AD1351" s="27">
        <f t="shared" si="527"/>
        <v>1.0899517751510759E-2</v>
      </c>
      <c r="AE1351" s="27">
        <f t="shared" si="527"/>
        <v>1.1057542054674673E-2</v>
      </c>
      <c r="AF1351" s="27">
        <f t="shared" si="527"/>
        <v>1.1229958569691703E-2</v>
      </c>
      <c r="AG1351" s="27">
        <f t="shared" si="527"/>
        <v>1.1452907163261861E-2</v>
      </c>
      <c r="AH1351" s="27">
        <f t="shared" si="527"/>
        <v>1.1642235299822451E-2</v>
      </c>
      <c r="AI1351" s="27">
        <f t="shared" si="527"/>
        <v>1.1856009075358243E-2</v>
      </c>
      <c r="AJ1351" s="27">
        <f t="shared" si="527"/>
        <v>1.2101393195511182E-2</v>
      </c>
      <c r="AK1351" s="27">
        <f t="shared" si="527"/>
        <v>1.230938768534566E-2</v>
      </c>
      <c r="AL1351" s="27">
        <f t="shared" si="527"/>
        <v>1.2516316305455655E-2</v>
      </c>
      <c r="AM1351" s="27">
        <f t="shared" si="527"/>
        <v>1.2716243856064072E-2</v>
      </c>
      <c r="AN1351" s="27">
        <f t="shared" si="527"/>
        <v>1.2948477929780244E-2</v>
      </c>
      <c r="AO1351" s="27">
        <f t="shared" si="527"/>
        <v>1.3144509967571915E-2</v>
      </c>
      <c r="AP1351" s="27">
        <f t="shared" si="527"/>
        <v>1.3336652672381962E-2</v>
      </c>
      <c r="AQ1351" s="27">
        <f t="shared" si="527"/>
        <v>1.3532393363957198E-2</v>
      </c>
      <c r="AR1351" s="27">
        <f t="shared" si="527"/>
        <v>1.3733494191699147E-2</v>
      </c>
      <c r="AS1351" s="27">
        <f t="shared" si="527"/>
        <v>1.3934802003221948E-2</v>
      </c>
      <c r="AT1351" s="27">
        <f t="shared" si="527"/>
        <v>1.3769596977439586E-2</v>
      </c>
      <c r="AU1351" s="27">
        <f t="shared" si="527"/>
        <v>1.3534089946748597E-2</v>
      </c>
      <c r="AV1351" s="27">
        <f t="shared" si="527"/>
        <v>1.3297753875934681E-2</v>
      </c>
      <c r="AW1351" s="27">
        <f t="shared" si="527"/>
        <v>1.3034125183701499E-2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6.4453339767617121E-2</v>
      </c>
      <c r="L1352" s="27">
        <f t="shared" si="528"/>
        <v>6.5763803942104557E-2</v>
      </c>
      <c r="M1352" s="27">
        <f t="shared" si="528"/>
        <v>6.7295612361813639E-2</v>
      </c>
      <c r="N1352" s="27">
        <f t="shared" si="528"/>
        <v>6.8471619369899747E-2</v>
      </c>
      <c r="O1352" s="27">
        <f t="shared" si="528"/>
        <v>6.9415657765503513E-2</v>
      </c>
      <c r="P1352" s="27">
        <f t="shared" si="528"/>
        <v>7.0122113289878357E-2</v>
      </c>
      <c r="Q1352" s="27">
        <f t="shared" si="528"/>
        <v>7.1027984276732931E-2</v>
      </c>
      <c r="R1352" s="27">
        <f t="shared" si="528"/>
        <v>7.1969839340941866E-2</v>
      </c>
      <c r="S1352" s="27">
        <f t="shared" si="528"/>
        <v>6.8766561354121403E-2</v>
      </c>
      <c r="T1352" s="27">
        <f t="shared" si="528"/>
        <v>7.0478155574691351E-2</v>
      </c>
      <c r="U1352" s="27">
        <f t="shared" si="528"/>
        <v>7.1687438875068552E-2</v>
      </c>
      <c r="V1352" s="27">
        <f t="shared" si="528"/>
        <v>7.2773902727780379E-2</v>
      </c>
      <c r="W1352" s="27">
        <f t="shared" si="528"/>
        <v>7.3965586831732863E-2</v>
      </c>
      <c r="X1352" s="27">
        <f t="shared" si="528"/>
        <v>7.5307129485095534E-2</v>
      </c>
      <c r="Y1352" s="27">
        <f t="shared" si="528"/>
        <v>7.6675484159145477E-2</v>
      </c>
      <c r="Z1352" s="27">
        <f t="shared" si="528"/>
        <v>7.8173836938361371E-2</v>
      </c>
      <c r="AA1352" s="27">
        <f t="shared" si="528"/>
        <v>7.9763149300346448E-2</v>
      </c>
      <c r="AB1352" s="27">
        <f t="shared" si="528"/>
        <v>8.1421693977763471E-2</v>
      </c>
      <c r="AC1352" s="27">
        <f t="shared" si="528"/>
        <v>8.3081264166084148E-2</v>
      </c>
      <c r="AD1352" s="27">
        <f t="shared" si="528"/>
        <v>8.4976160867746633E-2</v>
      </c>
      <c r="AE1352" s="27">
        <f t="shared" si="528"/>
        <v>8.6975326167795686E-2</v>
      </c>
      <c r="AF1352" s="27">
        <f t="shared" si="528"/>
        <v>8.9080782821135934E-2</v>
      </c>
      <c r="AG1352" s="27">
        <f t="shared" si="528"/>
        <v>9.1464139350533755E-2</v>
      </c>
      <c r="AH1352" s="27">
        <f t="shared" si="528"/>
        <v>9.3744446842035839E-2</v>
      </c>
      <c r="AI1352" s="27">
        <f t="shared" si="528"/>
        <v>9.6141045661249105E-2</v>
      </c>
      <c r="AJ1352" s="27">
        <f t="shared" si="528"/>
        <v>9.8747362434866398E-2</v>
      </c>
      <c r="AK1352" s="27">
        <f t="shared" si="528"/>
        <v>0.10123005578156853</v>
      </c>
      <c r="AL1352" s="27">
        <f t="shared" si="528"/>
        <v>0.10376440206494507</v>
      </c>
      <c r="AM1352" s="27">
        <f t="shared" si="528"/>
        <v>0.10632089496141642</v>
      </c>
      <c r="AN1352" s="27">
        <f t="shared" si="528"/>
        <v>0.10905755311835959</v>
      </c>
      <c r="AO1352" s="27">
        <f t="shared" si="528"/>
        <v>0.11166573328272066</v>
      </c>
      <c r="AP1352" s="27">
        <f t="shared" si="528"/>
        <v>0.11431298807220699</v>
      </c>
      <c r="AQ1352" s="27">
        <f t="shared" si="528"/>
        <v>0.11704151133344828</v>
      </c>
      <c r="AR1352" s="27">
        <f t="shared" si="528"/>
        <v>0.11986414616687295</v>
      </c>
      <c r="AS1352" s="27">
        <f t="shared" si="528"/>
        <v>0.12270469662876107</v>
      </c>
      <c r="AT1352" s="27">
        <f t="shared" si="528"/>
        <v>0.12345592258908764</v>
      </c>
      <c r="AU1352" s="27">
        <f t="shared" si="528"/>
        <v>0.12377593599665673</v>
      </c>
      <c r="AV1352" s="27">
        <f t="shared" si="528"/>
        <v>0.12406559493377273</v>
      </c>
      <c r="AW1352" s="27">
        <f t="shared" si="528"/>
        <v>0.1241596603487197</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0.31034319165291735</v>
      </c>
      <c r="L1353" s="27">
        <f t="shared" si="529"/>
        <v>0.31442985679016994</v>
      </c>
      <c r="M1353" s="27">
        <f t="shared" si="529"/>
        <v>0.32099421325528482</v>
      </c>
      <c r="N1353" s="27">
        <f t="shared" si="529"/>
        <v>0.32287903178152944</v>
      </c>
      <c r="O1353" s="27">
        <f t="shared" si="529"/>
        <v>0.32172327535887107</v>
      </c>
      <c r="P1353" s="27">
        <f t="shared" si="529"/>
        <v>0.31753924052538918</v>
      </c>
      <c r="Q1353" s="27">
        <f t="shared" si="529"/>
        <v>0.31577785743754255</v>
      </c>
      <c r="R1353" s="27">
        <f t="shared" si="529"/>
        <v>0.31441607582114939</v>
      </c>
      <c r="S1353" s="27">
        <f t="shared" si="529"/>
        <v>0.26503640685083257</v>
      </c>
      <c r="T1353" s="27">
        <f t="shared" si="529"/>
        <v>0.27553319962484762</v>
      </c>
      <c r="U1353" s="27">
        <f t="shared" si="529"/>
        <v>0.28011246601536188</v>
      </c>
      <c r="V1353" s="27">
        <f t="shared" si="529"/>
        <v>0.28320648287278166</v>
      </c>
      <c r="W1353" s="27">
        <f t="shared" si="529"/>
        <v>0.28739674652836844</v>
      </c>
      <c r="X1353" s="27">
        <f t="shared" si="529"/>
        <v>0.29314685098328896</v>
      </c>
      <c r="Y1353" s="27">
        <f t="shared" si="529"/>
        <v>0.300032895456538</v>
      </c>
      <c r="Z1353" s="27">
        <f t="shared" si="529"/>
        <v>0.30821144929016975</v>
      </c>
      <c r="AA1353" s="27">
        <f t="shared" si="529"/>
        <v>0.31723041742861824</v>
      </c>
      <c r="AB1353" s="27">
        <f t="shared" si="529"/>
        <v>0.32683803571801312</v>
      </c>
      <c r="AC1353" s="27">
        <f t="shared" si="529"/>
        <v>0.33629611478109744</v>
      </c>
      <c r="AD1353" s="27">
        <f t="shared" si="529"/>
        <v>0.34885207487336911</v>
      </c>
      <c r="AE1353" s="27">
        <f t="shared" si="529"/>
        <v>0.36231677891876807</v>
      </c>
      <c r="AF1353" s="27">
        <f t="shared" si="529"/>
        <v>0.37669399446438362</v>
      </c>
      <c r="AG1353" s="27">
        <f t="shared" si="529"/>
        <v>0.39374172099975535</v>
      </c>
      <c r="AH1353" s="27">
        <f t="shared" si="529"/>
        <v>0.40949476161521309</v>
      </c>
      <c r="AI1353" s="27">
        <f t="shared" si="529"/>
        <v>0.42693639911582354</v>
      </c>
      <c r="AJ1353" s="27">
        <f t="shared" si="529"/>
        <v>0.44628261677312608</v>
      </c>
      <c r="AK1353" s="27">
        <f t="shared" si="529"/>
        <v>0.46414086365065893</v>
      </c>
      <c r="AL1353" s="27">
        <f t="shared" si="529"/>
        <v>0.48229667450006081</v>
      </c>
      <c r="AM1353" s="27">
        <f t="shared" si="529"/>
        <v>0.50045311821249594</v>
      </c>
      <c r="AN1353" s="27">
        <f t="shared" si="529"/>
        <v>0.5208352044245389</v>
      </c>
      <c r="AO1353" s="27">
        <f t="shared" si="529"/>
        <v>0.5397232528286966</v>
      </c>
      <c r="AP1353" s="27">
        <f t="shared" si="529"/>
        <v>0.5587839587516773</v>
      </c>
      <c r="AQ1353" s="27">
        <f t="shared" si="529"/>
        <v>0.57842657568398048</v>
      </c>
      <c r="AR1353" s="27">
        <f t="shared" si="529"/>
        <v>0.59876737138810709</v>
      </c>
      <c r="AS1353" s="27">
        <f t="shared" si="529"/>
        <v>0.61972276959193795</v>
      </c>
      <c r="AT1353" s="27">
        <f t="shared" si="529"/>
        <v>0.62048676557725702</v>
      </c>
      <c r="AU1353" s="27">
        <f t="shared" si="529"/>
        <v>0.61715661626430041</v>
      </c>
      <c r="AV1353" s="27">
        <f t="shared" si="529"/>
        <v>0.61358866383131794</v>
      </c>
      <c r="AW1353" s="27">
        <f t="shared" si="529"/>
        <v>0.60822995480625597</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8.9709854381943815E-2</v>
      </c>
      <c r="M1354" s="27">
        <f t="shared" si="530"/>
        <v>9.0417475033143083E-2</v>
      </c>
      <c r="N1354" s="27">
        <f t="shared" si="530"/>
        <v>9.0872196678668984E-2</v>
      </c>
      <c r="O1354" s="27">
        <f t="shared" si="530"/>
        <v>9.1174361291842948E-2</v>
      </c>
      <c r="P1354" s="27">
        <f t="shared" si="530"/>
        <v>9.1320994898161756E-2</v>
      </c>
      <c r="Q1354" s="27">
        <f t="shared" si="530"/>
        <v>9.1644963105957017E-2</v>
      </c>
      <c r="R1354" s="27">
        <f t="shared" si="530"/>
        <v>9.2016609055475665E-2</v>
      </c>
      <c r="S1354" s="27">
        <f t="shared" si="530"/>
        <v>8.9250625029696246E-2</v>
      </c>
      <c r="T1354" s="27">
        <f t="shared" si="530"/>
        <v>9.0189110025271801E-2</v>
      </c>
      <c r="U1354" s="27">
        <f t="shared" si="530"/>
        <v>9.0756386376235856E-2</v>
      </c>
      <c r="V1354" s="27">
        <f t="shared" si="530"/>
        <v>9.1241975995008148E-2</v>
      </c>
      <c r="W1354" s="27">
        <f t="shared" si="530"/>
        <v>9.1816227619415533E-2</v>
      </c>
      <c r="X1354" s="27">
        <f t="shared" si="530"/>
        <v>9.2510170679410794E-2</v>
      </c>
      <c r="Y1354" s="27">
        <f t="shared" si="530"/>
        <v>9.3205336582555712E-2</v>
      </c>
      <c r="Z1354" s="27">
        <f t="shared" si="530"/>
        <v>9.4001725839704633E-2</v>
      </c>
      <c r="AA1354" s="27">
        <f t="shared" si="530"/>
        <v>9.4869016122447317E-2</v>
      </c>
      <c r="AB1354" s="27">
        <f t="shared" si="530"/>
        <v>9.5790122133852532E-2</v>
      </c>
      <c r="AC1354" s="27">
        <f t="shared" si="530"/>
        <v>9.671473247430501E-2</v>
      </c>
      <c r="AD1354" s="27">
        <f t="shared" si="530"/>
        <v>9.7790682208780219E-2</v>
      </c>
      <c r="AE1354" s="27">
        <f t="shared" si="530"/>
        <v>9.8941991144077271E-2</v>
      </c>
      <c r="AF1354" s="27">
        <f t="shared" si="530"/>
        <v>0.1001690158795282</v>
      </c>
      <c r="AG1354" s="27">
        <f t="shared" si="530"/>
        <v>0.1015927268927518</v>
      </c>
      <c r="AH1354" s="27">
        <f t="shared" si="530"/>
        <v>0.1029409355559671</v>
      </c>
      <c r="AI1354" s="27">
        <f t="shared" si="530"/>
        <v>0.10434976804643124</v>
      </c>
      <c r="AJ1354" s="27">
        <f t="shared" si="530"/>
        <v>0.10590320655274854</v>
      </c>
      <c r="AK1354" s="27">
        <f t="shared" si="530"/>
        <v>0.1073662436226855</v>
      </c>
      <c r="AL1354" s="27">
        <f t="shared" si="530"/>
        <v>0.10886213747822628</v>
      </c>
      <c r="AM1354" s="27">
        <f t="shared" si="530"/>
        <v>0.11037002214389161</v>
      </c>
      <c r="AN1354" s="27">
        <f t="shared" si="530"/>
        <v>0.11198109961767445</v>
      </c>
      <c r="AO1354" s="27">
        <f t="shared" si="530"/>
        <v>0.11349909182768024</v>
      </c>
      <c r="AP1354" s="27">
        <f t="shared" si="530"/>
        <v>0.11504022559618203</v>
      </c>
      <c r="AQ1354" s="27">
        <f t="shared" si="530"/>
        <v>0.1166332119939366</v>
      </c>
      <c r="AR1354" s="27">
        <f t="shared" si="530"/>
        <v>0.11828633867698118</v>
      </c>
      <c r="AS1354" s="27">
        <f t="shared" si="530"/>
        <v>0.11992882982268192</v>
      </c>
      <c r="AT1354" s="27">
        <f t="shared" si="530"/>
        <v>0.12014786209757918</v>
      </c>
      <c r="AU1354" s="27">
        <f t="shared" si="530"/>
        <v>0.12007917719268496</v>
      </c>
      <c r="AV1354" s="27">
        <f t="shared" si="530"/>
        <v>0.1199958046222647</v>
      </c>
      <c r="AW1354" s="27">
        <f t="shared" si="530"/>
        <v>0.11978651047256277</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2.7090100081973278E-2</v>
      </c>
      <c r="M1355" s="27">
        <f t="shared" si="531"/>
        <v>2.730378356628085E-2</v>
      </c>
      <c r="N1355" s="27">
        <f t="shared" si="531"/>
        <v>2.7441097966929517E-2</v>
      </c>
      <c r="O1355" s="27">
        <f t="shared" si="531"/>
        <v>2.7532344014183842E-2</v>
      </c>
      <c r="P1355" s="27">
        <f t="shared" si="531"/>
        <v>2.757662364319367E-2</v>
      </c>
      <c r="Q1355" s="27">
        <f t="shared" si="531"/>
        <v>2.7674453822865853E-2</v>
      </c>
      <c r="R1355" s="27">
        <f t="shared" si="531"/>
        <v>2.7786681470952937E-2</v>
      </c>
      <c r="S1355" s="27">
        <f t="shared" si="531"/>
        <v>2.6951424468255294E-2</v>
      </c>
      <c r="T1355" s="27">
        <f t="shared" si="531"/>
        <v>2.7234823127530002E-2</v>
      </c>
      <c r="U1355" s="27">
        <f t="shared" si="531"/>
        <v>2.7406126193705155E-2</v>
      </c>
      <c r="V1355" s="27">
        <f t="shared" si="531"/>
        <v>2.7552761939152935E-2</v>
      </c>
      <c r="W1355" s="27">
        <f t="shared" si="531"/>
        <v>2.7726171360945087E-2</v>
      </c>
      <c r="X1355" s="27">
        <f t="shared" si="531"/>
        <v>2.7935724559709919E-2</v>
      </c>
      <c r="Y1355" s="27">
        <f t="shared" si="531"/>
        <v>2.8145647026082365E-2</v>
      </c>
      <c r="Z1355" s="27">
        <f t="shared" si="531"/>
        <v>2.8386136377324862E-2</v>
      </c>
      <c r="AA1355" s="27">
        <f t="shared" si="531"/>
        <v>2.8648036039535779E-2</v>
      </c>
      <c r="AB1355" s="27">
        <f t="shared" si="531"/>
        <v>2.8926186686496342E-2</v>
      </c>
      <c r="AC1355" s="27">
        <f t="shared" si="531"/>
        <v>2.9205395551924244E-2</v>
      </c>
      <c r="AD1355" s="27">
        <f t="shared" si="531"/>
        <v>2.9530305074862588E-2</v>
      </c>
      <c r="AE1355" s="27">
        <f t="shared" si="531"/>
        <v>2.9877971164584224E-2</v>
      </c>
      <c r="AF1355" s="27">
        <f t="shared" si="531"/>
        <v>3.0248501505040468E-2</v>
      </c>
      <c r="AG1355" s="27">
        <f t="shared" si="531"/>
        <v>3.0678426111448002E-2</v>
      </c>
      <c r="AH1355" s="27">
        <f t="shared" si="531"/>
        <v>3.108555092364966E-2</v>
      </c>
      <c r="AI1355" s="27">
        <f t="shared" si="531"/>
        <v>3.1510982593652363E-2</v>
      </c>
      <c r="AJ1355" s="27">
        <f t="shared" si="531"/>
        <v>3.198008161178427E-2</v>
      </c>
      <c r="AK1355" s="27">
        <f t="shared" si="531"/>
        <v>3.2421881689616149E-2</v>
      </c>
      <c r="AL1355" s="27">
        <f t="shared" si="531"/>
        <v>3.2873603683122858E-2</v>
      </c>
      <c r="AM1355" s="27">
        <f t="shared" si="531"/>
        <v>3.3328946597080022E-2</v>
      </c>
      <c r="AN1355" s="27">
        <f t="shared" si="531"/>
        <v>3.3815451121084403E-2</v>
      </c>
      <c r="AO1355" s="27">
        <f t="shared" si="531"/>
        <v>3.4273846257003714E-2</v>
      </c>
      <c r="AP1355" s="27">
        <f t="shared" si="531"/>
        <v>3.473922955648686E-2</v>
      </c>
      <c r="AQ1355" s="27">
        <f t="shared" si="531"/>
        <v>3.5220271034501774E-2</v>
      </c>
      <c r="AR1355" s="27">
        <f t="shared" si="531"/>
        <v>3.5719473352913658E-2</v>
      </c>
      <c r="AS1355" s="27">
        <f t="shared" si="531"/>
        <v>3.6215464008871552E-2</v>
      </c>
      <c r="AT1355" s="27">
        <f t="shared" si="531"/>
        <v>3.6281606199035935E-2</v>
      </c>
      <c r="AU1355" s="27">
        <f t="shared" si="531"/>
        <v>3.6260865100295726E-2</v>
      </c>
      <c r="AV1355" s="27">
        <f t="shared" si="531"/>
        <v>3.6235688699193122E-2</v>
      </c>
      <c r="AW1355" s="27">
        <f t="shared" si="531"/>
        <v>3.617248717578124E-2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1.4564639612104711E-3</v>
      </c>
      <c r="M1356" s="27">
        <f t="shared" si="532"/>
        <v>1.4679523755410987E-3</v>
      </c>
      <c r="N1356" s="27">
        <f t="shared" si="532"/>
        <v>1.4753349055168039E-3</v>
      </c>
      <c r="O1356" s="27">
        <f t="shared" si="532"/>
        <v>1.4802406304505133E-3</v>
      </c>
      <c r="P1356" s="27">
        <f t="shared" si="532"/>
        <v>1.4826212670547866E-3</v>
      </c>
      <c r="Q1356" s="27">
        <f t="shared" si="532"/>
        <v>1.4878809792957942E-3</v>
      </c>
      <c r="R1356" s="27">
        <f t="shared" si="532"/>
        <v>1.4939147526814829E-3</v>
      </c>
      <c r="S1356" s="27">
        <f t="shared" si="532"/>
        <v>1.4490082473863142E-3</v>
      </c>
      <c r="T1356" s="27">
        <f t="shared" si="532"/>
        <v>1.4642448073340431E-3</v>
      </c>
      <c r="U1356" s="27">
        <f t="shared" si="532"/>
        <v>1.4734546936605608E-3</v>
      </c>
      <c r="V1356" s="27">
        <f t="shared" si="532"/>
        <v>1.4813383736035544E-3</v>
      </c>
      <c r="W1356" s="27">
        <f t="shared" si="532"/>
        <v>1.4906615053974703E-3</v>
      </c>
      <c r="X1356" s="27">
        <f t="shared" si="532"/>
        <v>1.5019278603032773E-3</v>
      </c>
      <c r="Y1356" s="27">
        <f t="shared" si="532"/>
        <v>1.513214068401244E-3</v>
      </c>
      <c r="Z1356" s="27">
        <f t="shared" si="532"/>
        <v>1.526143665267985E-3</v>
      </c>
      <c r="AA1356" s="27">
        <f t="shared" si="532"/>
        <v>1.5402243596289937E-3</v>
      </c>
      <c r="AB1356" s="27">
        <f t="shared" si="532"/>
        <v>1.5551787670272522E-3</v>
      </c>
      <c r="AC1356" s="27">
        <f t="shared" si="532"/>
        <v>1.5701900681636706E-3</v>
      </c>
      <c r="AD1356" s="27">
        <f t="shared" si="532"/>
        <v>1.5876584056516031E-3</v>
      </c>
      <c r="AE1356" s="27">
        <f t="shared" si="532"/>
        <v>1.6063502203249454E-3</v>
      </c>
      <c r="AF1356" s="27">
        <f t="shared" si="532"/>
        <v>1.6262713016711409E-3</v>
      </c>
      <c r="AG1356" s="27">
        <f t="shared" si="532"/>
        <v>1.6493856383984103E-3</v>
      </c>
      <c r="AH1356" s="27">
        <f t="shared" si="532"/>
        <v>1.6712741738741754E-3</v>
      </c>
      <c r="AI1356" s="27">
        <f t="shared" si="532"/>
        <v>1.6941469537251745E-3</v>
      </c>
      <c r="AJ1356" s="27">
        <f t="shared" si="532"/>
        <v>1.719367451696055E-3</v>
      </c>
      <c r="AK1356" s="27">
        <f t="shared" si="532"/>
        <v>1.7431202576832982E-3</v>
      </c>
      <c r="AL1356" s="27">
        <f t="shared" si="532"/>
        <v>1.7674065025490553E-3</v>
      </c>
      <c r="AM1356" s="27">
        <f t="shared" si="532"/>
        <v>1.7918874214886084E-3</v>
      </c>
      <c r="AN1356" s="27">
        <f t="shared" si="532"/>
        <v>1.8180437038217894E-3</v>
      </c>
      <c r="AO1356" s="27">
        <f t="shared" si="532"/>
        <v>1.8426887215013264E-3</v>
      </c>
      <c r="AP1356" s="27">
        <f t="shared" si="532"/>
        <v>1.8677094486967004E-3</v>
      </c>
      <c r="AQ1356" s="27">
        <f t="shared" si="532"/>
        <v>1.893572017474819E-3</v>
      </c>
      <c r="AR1356" s="27">
        <f t="shared" si="532"/>
        <v>1.9204109801925469E-3</v>
      </c>
      <c r="AS1356" s="27">
        <f t="shared" si="532"/>
        <v>1.9470772720598308E-3</v>
      </c>
      <c r="AT1356" s="27">
        <f t="shared" si="532"/>
        <v>1.950633320800826E-3</v>
      </c>
      <c r="AU1356" s="27">
        <f t="shared" si="532"/>
        <v>1.9495182026307342E-3</v>
      </c>
      <c r="AV1356" s="27">
        <f t="shared" si="532"/>
        <v>1.9481646262036276E-3</v>
      </c>
      <c r="AW1356" s="27">
        <f t="shared" si="532"/>
        <v>1.9447666785820073E-3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3.0040206026371367E-2</v>
      </c>
      <c r="M1357" s="27">
        <f t="shared" si="533"/>
        <v>2.994016283719321E-2</v>
      </c>
      <c r="N1357" s="27">
        <f t="shared" si="533"/>
        <v>2.9540351153331298E-2</v>
      </c>
      <c r="O1357" s="27">
        <f t="shared" si="533"/>
        <v>2.8960014730128859E-2</v>
      </c>
      <c r="P1357" s="27">
        <f t="shared" si="533"/>
        <v>2.8211154016296501E-2</v>
      </c>
      <c r="Q1357" s="27">
        <f t="shared" si="533"/>
        <v>2.7620505669412019E-2</v>
      </c>
      <c r="R1357" s="27">
        <f t="shared" si="533"/>
        <v>2.7061685185942385E-2</v>
      </c>
      <c r="S1357" s="27">
        <f t="shared" si="533"/>
        <v>2.3806392540351405E-2</v>
      </c>
      <c r="T1357" s="27">
        <f t="shared" si="533"/>
        <v>2.4193083541638325E-2</v>
      </c>
      <c r="U1357" s="27">
        <f t="shared" si="533"/>
        <v>2.4244751236175342E-2</v>
      </c>
      <c r="V1357" s="27">
        <f t="shared" si="533"/>
        <v>2.4213542757026627E-2</v>
      </c>
      <c r="W1357" s="27">
        <f t="shared" si="533"/>
        <v>2.4240806999592503E-2</v>
      </c>
      <c r="X1357" s="27">
        <f t="shared" si="533"/>
        <v>2.4348932328445559E-2</v>
      </c>
      <c r="Y1357" s="27">
        <f t="shared" si="533"/>
        <v>2.4490511284030972E-2</v>
      </c>
      <c r="Z1357" s="27">
        <f t="shared" si="533"/>
        <v>2.4693995717248608E-2</v>
      </c>
      <c r="AA1357" s="27">
        <f t="shared" si="533"/>
        <v>2.4933755629167303E-2</v>
      </c>
      <c r="AB1357" s="27">
        <f t="shared" si="533"/>
        <v>2.5195456120674233E-2</v>
      </c>
      <c r="AC1357" s="27">
        <f t="shared" si="533"/>
        <v>2.5440996600346759E-2</v>
      </c>
      <c r="AD1357" s="27">
        <f t="shared" si="533"/>
        <v>2.5598070309367119E-2</v>
      </c>
      <c r="AE1357" s="27">
        <f t="shared" si="533"/>
        <v>2.5777319387410531E-2</v>
      </c>
      <c r="AF1357" s="27">
        <f t="shared" si="533"/>
        <v>2.5976317402752185E-2</v>
      </c>
      <c r="AG1357" s="27">
        <f t="shared" si="533"/>
        <v>2.627372867492429E-2</v>
      </c>
      <c r="AH1357" s="27">
        <f t="shared" si="533"/>
        <v>2.6482535929321333E-2</v>
      </c>
      <c r="AI1357" s="27">
        <f t="shared" si="533"/>
        <v>2.6724933781653751E-2</v>
      </c>
      <c r="AJ1357" s="27">
        <f t="shared" si="533"/>
        <v>2.7019975260661341E-2</v>
      </c>
      <c r="AK1357" s="27">
        <f t="shared" si="533"/>
        <v>2.721865824122132E-2</v>
      </c>
      <c r="AL1357" s="27">
        <f t="shared" si="533"/>
        <v>2.7399388894615552E-2</v>
      </c>
      <c r="AM1357" s="27">
        <f t="shared" si="533"/>
        <v>2.7549495314602303E-2</v>
      </c>
      <c r="AN1357" s="27">
        <f t="shared" si="533"/>
        <v>2.7887421185767935E-2</v>
      </c>
      <c r="AO1357" s="27">
        <f t="shared" si="533"/>
        <v>2.8140730091611818E-2</v>
      </c>
      <c r="AP1357" s="27">
        <f t="shared" si="533"/>
        <v>2.8376706221257122E-2</v>
      </c>
      <c r="AQ1357" s="27">
        <f t="shared" si="533"/>
        <v>2.8610530774908279E-2</v>
      </c>
      <c r="AR1357" s="27">
        <f t="shared" si="533"/>
        <v>2.884541432086454E-2</v>
      </c>
      <c r="AS1357" s="27">
        <f t="shared" si="533"/>
        <v>2.906663219106943E-2</v>
      </c>
      <c r="AT1357" s="27">
        <f t="shared" si="533"/>
        <v>2.854486488328653E-2</v>
      </c>
      <c r="AU1357" s="27">
        <f t="shared" si="533"/>
        <v>2.7882896926607576E-2</v>
      </c>
      <c r="AV1357" s="27">
        <f t="shared" si="533"/>
        <v>2.7220745297735088E-2</v>
      </c>
      <c r="AW1357" s="27">
        <f t="shared" si="533"/>
        <v>2.6506822033700889E-2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4.0226293185258929E-2</v>
      </c>
      <c r="L1358" s="27">
        <f t="shared" si="534"/>
        <v>3.9877423391049029E-2</v>
      </c>
      <c r="M1358" s="27">
        <f t="shared" si="534"/>
        <v>3.9744619221572103E-2</v>
      </c>
      <c r="N1358" s="27">
        <f t="shared" si="534"/>
        <v>3.9213881856453713E-2</v>
      </c>
      <c r="O1358" s="27">
        <f t="shared" si="534"/>
        <v>3.8443503609481157E-2</v>
      </c>
      <c r="P1358" s="27">
        <f t="shared" si="534"/>
        <v>3.7449414696768608E-2</v>
      </c>
      <c r="Q1358" s="27">
        <f t="shared" si="534"/>
        <v>3.6665347697252743E-2</v>
      </c>
      <c r="R1358" s="27">
        <f t="shared" si="534"/>
        <v>3.5923531179771248E-2</v>
      </c>
      <c r="S1358" s="27">
        <f t="shared" si="534"/>
        <v>3.1602233150854891E-2</v>
      </c>
      <c r="T1358" s="27">
        <f t="shared" si="534"/>
        <v>3.211555322483476E-2</v>
      </c>
      <c r="U1358" s="27">
        <f t="shared" si="534"/>
        <v>3.2184140455191405E-2</v>
      </c>
      <c r="V1358" s="27">
        <f t="shared" si="534"/>
        <v>3.2142712186180492E-2</v>
      </c>
      <c r="W1358" s="27">
        <f t="shared" si="534"/>
        <v>3.2178904605875663E-2</v>
      </c>
      <c r="X1358" s="27">
        <f t="shared" si="534"/>
        <v>3.2322437560149811E-2</v>
      </c>
      <c r="Y1358" s="27">
        <f t="shared" si="534"/>
        <v>3.2510379145842865E-2</v>
      </c>
      <c r="Z1358" s="27">
        <f t="shared" si="534"/>
        <v>3.2780498295151762E-2</v>
      </c>
      <c r="AA1358" s="27">
        <f t="shared" si="534"/>
        <v>3.3098771995118695E-2</v>
      </c>
      <c r="AB1358" s="27">
        <f t="shared" si="534"/>
        <v>3.3446171120554334E-2</v>
      </c>
      <c r="AC1358" s="27">
        <f t="shared" si="534"/>
        <v>3.37721183413872E-2</v>
      </c>
      <c r="AD1358" s="27">
        <f t="shared" si="534"/>
        <v>3.398062872219846E-2</v>
      </c>
      <c r="AE1358" s="27">
        <f t="shared" si="534"/>
        <v>3.4218576204027212E-2</v>
      </c>
      <c r="AF1358" s="27">
        <f t="shared" si="534"/>
        <v>3.4482739775501765E-2</v>
      </c>
      <c r="AG1358" s="27">
        <f t="shared" si="534"/>
        <v>3.4877543832813024E-2</v>
      </c>
      <c r="AH1358" s="27">
        <f t="shared" si="534"/>
        <v>3.5154728858887874E-2</v>
      </c>
      <c r="AI1358" s="27">
        <f t="shared" si="534"/>
        <v>3.5476504341321484E-2</v>
      </c>
      <c r="AJ1358" s="27">
        <f t="shared" si="534"/>
        <v>3.5868162573158446E-2</v>
      </c>
      <c r="AK1358" s="27">
        <f t="shared" si="534"/>
        <v>3.6131907945924219E-2</v>
      </c>
      <c r="AL1358" s="27">
        <f t="shared" si="534"/>
        <v>3.637182217217208E-2</v>
      </c>
      <c r="AM1358" s="27">
        <f t="shared" si="534"/>
        <v>3.6571083697152014E-2</v>
      </c>
      <c r="AN1358" s="27">
        <f t="shared" si="534"/>
        <v>3.701966960323505E-2</v>
      </c>
      <c r="AO1358" s="27">
        <f t="shared" si="534"/>
        <v>3.7355929164111297E-2</v>
      </c>
      <c r="AP1358" s="27">
        <f t="shared" si="534"/>
        <v>3.7669180012783451E-2</v>
      </c>
      <c r="AQ1358" s="27">
        <f t="shared" si="534"/>
        <v>3.7979574712373218E-2</v>
      </c>
      <c r="AR1358" s="27">
        <f t="shared" si="534"/>
        <v>3.8291375190754297E-2</v>
      </c>
      <c r="AS1358" s="27">
        <f t="shared" si="534"/>
        <v>3.8585034916792202E-2</v>
      </c>
      <c r="AT1358" s="27">
        <f t="shared" si="534"/>
        <v>3.7892405318120319E-2</v>
      </c>
      <c r="AU1358" s="27">
        <f t="shared" si="534"/>
        <v>3.7013663792292539E-2</v>
      </c>
      <c r="AV1358" s="27">
        <f t="shared" si="534"/>
        <v>3.6134678447437021E-2</v>
      </c>
      <c r="AW1358" s="27">
        <f t="shared" si="534"/>
        <v>3.5186967894332989E-2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4.3383434779753489E-2</v>
      </c>
      <c r="M1359" s="27">
        <f t="shared" si="535"/>
        <v>4.506300766682491E-2</v>
      </c>
      <c r="N1359" s="27">
        <f t="shared" si="535"/>
        <v>4.6315596244033509E-2</v>
      </c>
      <c r="O1359" s="27">
        <f t="shared" si="535"/>
        <v>4.7281576900430208E-2</v>
      </c>
      <c r="P1359" s="27">
        <f t="shared" si="535"/>
        <v>4.7947144057730852E-2</v>
      </c>
      <c r="Q1359" s="27">
        <f t="shared" si="535"/>
        <v>4.8855920576585839E-2</v>
      </c>
      <c r="R1359" s="27">
        <f t="shared" si="535"/>
        <v>4.9808583705724545E-2</v>
      </c>
      <c r="S1359" s="27">
        <f t="shared" si="535"/>
        <v>4.5587921766798704E-2</v>
      </c>
      <c r="T1359" s="27">
        <f t="shared" si="535"/>
        <v>4.7444589873239178E-2</v>
      </c>
      <c r="U1359" s="27">
        <f t="shared" si="535"/>
        <v>4.8675693498531999E-2</v>
      </c>
      <c r="V1359" s="27">
        <f t="shared" si="535"/>
        <v>4.9753491367982787E-2</v>
      </c>
      <c r="W1359" s="27">
        <f t="shared" si="535"/>
        <v>5.0964282749035708E-2</v>
      </c>
      <c r="X1359" s="27">
        <f t="shared" si="535"/>
        <v>5.2365476718386338E-2</v>
      </c>
      <c r="Y1359" s="27">
        <f t="shared" si="535"/>
        <v>5.3865526657034854E-2</v>
      </c>
      <c r="Z1359" s="27">
        <f t="shared" si="535"/>
        <v>5.553440351992113E-2</v>
      </c>
      <c r="AA1359" s="27">
        <f t="shared" si="535"/>
        <v>5.7323583582187129E-2</v>
      </c>
      <c r="AB1359" s="27">
        <f t="shared" si="535"/>
        <v>5.9206144807574981E-2</v>
      </c>
      <c r="AC1359" s="27">
        <f t="shared" si="535"/>
        <v>6.1095317274313235E-2</v>
      </c>
      <c r="AD1359" s="27">
        <f t="shared" si="535"/>
        <v>6.3511117536360712E-2</v>
      </c>
      <c r="AE1359" s="27">
        <f t="shared" si="535"/>
        <v>6.6080865898967542E-2</v>
      </c>
      <c r="AF1359" s="27">
        <f t="shared" si="535"/>
        <v>6.8809225199609456E-2</v>
      </c>
      <c r="AG1359" s="27">
        <f t="shared" si="535"/>
        <v>7.192276958910758E-2</v>
      </c>
      <c r="AH1359" s="27">
        <f t="shared" si="535"/>
        <v>7.4926099369719654E-2</v>
      </c>
      <c r="AI1359" s="27">
        <f t="shared" si="535"/>
        <v>7.8159370531136113E-2</v>
      </c>
      <c r="AJ1359" s="27">
        <f t="shared" si="535"/>
        <v>8.1697919874436864E-2</v>
      </c>
      <c r="AK1359" s="27">
        <f t="shared" si="535"/>
        <v>8.5100875537397508E-2</v>
      </c>
      <c r="AL1359" s="27">
        <f t="shared" si="535"/>
        <v>8.8600884162707408E-2</v>
      </c>
      <c r="AM1359" s="27">
        <f t="shared" si="535"/>
        <v>9.2159143373990393E-2</v>
      </c>
      <c r="AN1359" s="27">
        <f t="shared" si="535"/>
        <v>9.5921767459323404E-2</v>
      </c>
      <c r="AO1359" s="27">
        <f t="shared" si="535"/>
        <v>9.9533530215680496E-2</v>
      </c>
      <c r="AP1359" s="27">
        <f t="shared" si="535"/>
        <v>0.10322094567807474</v>
      </c>
      <c r="AQ1359" s="27">
        <f t="shared" si="535"/>
        <v>0.10704232453849112</v>
      </c>
      <c r="AR1359" s="27">
        <f t="shared" si="535"/>
        <v>0.11101650720311504</v>
      </c>
      <c r="AS1359" s="27">
        <f t="shared" si="535"/>
        <v>0.11509316526147187</v>
      </c>
      <c r="AT1359" s="27">
        <f t="shared" si="535"/>
        <v>0.11630417184721657</v>
      </c>
      <c r="AU1359" s="27">
        <f t="shared" si="535"/>
        <v>0.11692079991573261</v>
      </c>
      <c r="AV1359" s="27">
        <f t="shared" si="535"/>
        <v>0.11749526238619695</v>
      </c>
      <c r="AW1359" s="27">
        <f t="shared" si="535"/>
        <v>0.1177959214516491</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4.4829106289562513E-3</v>
      </c>
      <c r="T1360" s="27">
        <f t="shared" si="536"/>
        <v>4.48965560494188E-3</v>
      </c>
      <c r="U1360" s="27">
        <f t="shared" si="536"/>
        <v>4.4971535974653457E-3</v>
      </c>
      <c r="V1360" s="27">
        <f t="shared" si="536"/>
        <v>4.505604120735569E-3</v>
      </c>
      <c r="W1360" s="27">
        <f t="shared" si="536"/>
        <v>4.5151052075954505E-3</v>
      </c>
      <c r="X1360" s="27">
        <f t="shared" si="536"/>
        <v>4.5256339463796754E-3</v>
      </c>
      <c r="Y1360" s="27">
        <f t="shared" si="536"/>
        <v>4.5321072345291145E-3</v>
      </c>
      <c r="Z1360" s="27">
        <f t="shared" si="536"/>
        <v>4.5394507130689567E-3</v>
      </c>
      <c r="AA1360" s="27">
        <f t="shared" si="536"/>
        <v>4.5475979767254163E-3</v>
      </c>
      <c r="AB1360" s="27">
        <f t="shared" si="536"/>
        <v>4.5564986955605171E-3</v>
      </c>
      <c r="AC1360" s="27">
        <f t="shared" si="536"/>
        <v>4.5660756102727657E-3</v>
      </c>
      <c r="AD1360" s="27">
        <f t="shared" si="536"/>
        <v>4.5724598894970733E-3</v>
      </c>
      <c r="AE1360" s="27">
        <f t="shared" si="536"/>
        <v>4.5794949947998683E-3</v>
      </c>
      <c r="AF1360" s="27">
        <f t="shared" si="536"/>
        <v>4.5871565472346268E-3</v>
      </c>
      <c r="AG1360" s="27">
        <f t="shared" si="536"/>
        <v>4.5955325829946797E-3</v>
      </c>
      <c r="AH1360" s="27">
        <f t="shared" si="536"/>
        <v>4.6043537276849655E-3</v>
      </c>
      <c r="AI1360" s="27">
        <f t="shared" si="536"/>
        <v>4.6099711610644188E-3</v>
      </c>
      <c r="AJ1360" s="27">
        <f t="shared" si="536"/>
        <v>4.6161692861023612E-3</v>
      </c>
      <c r="AK1360" s="27">
        <f t="shared" si="536"/>
        <v>4.6227164509916301E-3</v>
      </c>
      <c r="AL1360" s="27">
        <f t="shared" si="536"/>
        <v>4.6297096077087705E-3</v>
      </c>
      <c r="AM1360" s="27">
        <f t="shared" si="536"/>
        <v>4.6371152352036576E-3</v>
      </c>
      <c r="AN1360" s="27">
        <f t="shared" si="536"/>
        <v>4.6415070170726727E-3</v>
      </c>
      <c r="AO1360" s="27">
        <f t="shared" si="536"/>
        <v>4.6461675491862534E-3</v>
      </c>
      <c r="AP1360" s="27">
        <f t="shared" si="536"/>
        <v>4.6511906117678676E-3</v>
      </c>
      <c r="AQ1360" s="27">
        <f t="shared" si="536"/>
        <v>4.6565909141927618E-3</v>
      </c>
      <c r="AR1360" s="27">
        <f t="shared" si="536"/>
        <v>4.6623652909472532E-3</v>
      </c>
      <c r="AS1360" s="27">
        <f t="shared" si="536"/>
        <v>4.6649083535143842E-3</v>
      </c>
      <c r="AT1360" s="27">
        <f t="shared" si="536"/>
        <v>4.6664367174679752E-3</v>
      </c>
      <c r="AU1360" s="27">
        <f t="shared" si="536"/>
        <v>4.6679770682306323E-3</v>
      </c>
      <c r="AV1360" s="27">
        <f t="shared" si="536"/>
        <v>4.6697695871623975E-3</v>
      </c>
      <c r="AW1360" s="27">
        <f t="shared" si="536"/>
        <v>4.6717046078673255E-3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3.7289748230975848E-3</v>
      </c>
      <c r="T1361" s="27">
        <f t="shared" si="537"/>
        <v>3.7345854291780068E-3</v>
      </c>
      <c r="U1361" s="27">
        <f t="shared" si="537"/>
        <v>3.7408224094923528E-3</v>
      </c>
      <c r="V1361" s="27">
        <f t="shared" si="537"/>
        <v>3.7478517239545078E-3</v>
      </c>
      <c r="W1361" s="27">
        <f t="shared" si="537"/>
        <v>3.755754918246115E-3</v>
      </c>
      <c r="X1361" s="27">
        <f t="shared" si="537"/>
        <v>3.7645129339852093E-3</v>
      </c>
      <c r="Y1361" s="27">
        <f t="shared" si="537"/>
        <v>3.7698975446834454E-3</v>
      </c>
      <c r="Z1361" s="27">
        <f t="shared" si="537"/>
        <v>3.7760059971723601E-3</v>
      </c>
      <c r="AA1361" s="27">
        <f t="shared" si="537"/>
        <v>3.7827830542155757E-3</v>
      </c>
      <c r="AB1361" s="27">
        <f t="shared" si="537"/>
        <v>3.7901868503629212E-3</v>
      </c>
      <c r="AC1361" s="27">
        <f t="shared" si="537"/>
        <v>3.7981531197804411E-3</v>
      </c>
      <c r="AD1361" s="27">
        <f t="shared" si="537"/>
        <v>3.8034636910725143E-3</v>
      </c>
      <c r="AE1361" s="27">
        <f t="shared" si="537"/>
        <v>3.8093156325282552E-3</v>
      </c>
      <c r="AF1361" s="27">
        <f t="shared" si="537"/>
        <v>3.8156886652517962E-3</v>
      </c>
      <c r="AG1361" s="27">
        <f t="shared" si="537"/>
        <v>3.8226560195115172E-3</v>
      </c>
      <c r="AH1361" s="27">
        <f t="shared" si="537"/>
        <v>3.8299936242918819E-3</v>
      </c>
      <c r="AI1361" s="27">
        <f t="shared" si="537"/>
        <v>3.8346663178555475E-3</v>
      </c>
      <c r="AJ1361" s="27">
        <f t="shared" si="537"/>
        <v>3.8398220423680111E-3</v>
      </c>
      <c r="AK1361" s="27">
        <f t="shared" si="537"/>
        <v>3.8452681052176816E-3</v>
      </c>
      <c r="AL1361" s="27">
        <f t="shared" si="537"/>
        <v>3.8510851529999311E-3</v>
      </c>
      <c r="AM1361" s="27">
        <f t="shared" si="537"/>
        <v>3.8572453022340698E-3</v>
      </c>
      <c r="AN1361" s="27">
        <f t="shared" si="537"/>
        <v>3.8608984743299644E-3</v>
      </c>
      <c r="AO1361" s="27">
        <f t="shared" si="537"/>
        <v>3.8647751982605109E-3</v>
      </c>
      <c r="AP1361" s="27">
        <f t="shared" si="537"/>
        <v>3.8689534822933655E-3</v>
      </c>
      <c r="AQ1361" s="27">
        <f t="shared" si="537"/>
        <v>3.8734455619813856E-3</v>
      </c>
      <c r="AR1361" s="27">
        <f t="shared" si="537"/>
        <v>3.8782488041869062E-3</v>
      </c>
      <c r="AS1361" s="27">
        <f t="shared" si="537"/>
        <v>3.8803641745503359E-3</v>
      </c>
      <c r="AT1361" s="27">
        <f t="shared" si="537"/>
        <v>3.8816354982895724E-3</v>
      </c>
      <c r="AU1361" s="27">
        <f t="shared" si="537"/>
        <v>3.8829167928966031E-3</v>
      </c>
      <c r="AV1361" s="27">
        <f t="shared" si="537"/>
        <v>3.8844078460358979E-3</v>
      </c>
      <c r="AW1361" s="27">
        <f t="shared" si="537"/>
        <v>3.8860174350034411E-3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5.4322987485311551E-4</v>
      </c>
      <c r="L1362" s="27">
        <f t="shared" si="538"/>
        <v>5.4464201031358161E-4</v>
      </c>
      <c r="M1362" s="27">
        <f t="shared" si="538"/>
        <v>5.4659000127818633E-4</v>
      </c>
      <c r="N1362" s="27">
        <f t="shared" si="538"/>
        <v>5.4896316873921192E-4</v>
      </c>
      <c r="O1362" s="27">
        <f t="shared" si="538"/>
        <v>5.5175812793145673E-4</v>
      </c>
      <c r="P1362" s="27">
        <f t="shared" si="538"/>
        <v>5.5495786726734487E-4</v>
      </c>
      <c r="Q1362" s="27">
        <f t="shared" si="538"/>
        <v>5.5840147541839707E-4</v>
      </c>
      <c r="R1362" s="27">
        <f t="shared" si="538"/>
        <v>5.620753208024884E-4</v>
      </c>
      <c r="S1362" s="27">
        <f t="shared" si="538"/>
        <v>5.6540708222041177E-4</v>
      </c>
      <c r="T1362" s="27">
        <f t="shared" si="538"/>
        <v>5.6703451796367857E-4</v>
      </c>
      <c r="U1362" s="27">
        <f t="shared" si="538"/>
        <v>5.6875902125281142E-4</v>
      </c>
      <c r="V1362" s="27">
        <f t="shared" si="538"/>
        <v>5.7062145320981202E-4</v>
      </c>
      <c r="W1362" s="27">
        <f t="shared" si="538"/>
        <v>5.7264263424993431E-4</v>
      </c>
      <c r="X1362" s="27">
        <f t="shared" si="538"/>
        <v>5.7481997628860461E-4</v>
      </c>
      <c r="Y1362" s="27">
        <f t="shared" si="538"/>
        <v>5.7619508147860592E-4</v>
      </c>
      <c r="Z1362" s="27">
        <f t="shared" si="538"/>
        <v>5.7770373840752148E-4</v>
      </c>
      <c r="AA1362" s="27">
        <f t="shared" si="538"/>
        <v>5.793345579171859E-4</v>
      </c>
      <c r="AB1362" s="27">
        <f t="shared" si="538"/>
        <v>5.8107910018373368E-4</v>
      </c>
      <c r="AC1362" s="27">
        <f t="shared" si="538"/>
        <v>5.8292381082324085E-4</v>
      </c>
      <c r="AD1362" s="27">
        <f t="shared" si="538"/>
        <v>5.84146805418094E-4</v>
      </c>
      <c r="AE1362" s="27">
        <f t="shared" si="538"/>
        <v>5.8546978628344225E-4</v>
      </c>
      <c r="AF1362" s="27">
        <f t="shared" si="538"/>
        <v>5.868887967513984E-4</v>
      </c>
      <c r="AG1362" s="27">
        <f t="shared" si="538"/>
        <v>5.8842070274036111E-4</v>
      </c>
      <c r="AH1362" s="27">
        <f t="shared" si="538"/>
        <v>5.9001592469927011E-4</v>
      </c>
      <c r="AI1362" s="27">
        <f t="shared" si="538"/>
        <v>5.9100005640467634E-4</v>
      </c>
      <c r="AJ1362" s="27">
        <f t="shared" si="538"/>
        <v>5.9207612635205867E-4</v>
      </c>
      <c r="AK1362" s="27">
        <f t="shared" si="538"/>
        <v>5.9320167613261812E-4</v>
      </c>
      <c r="AL1362" s="27">
        <f t="shared" si="538"/>
        <v>5.9439496284276454E-4</v>
      </c>
      <c r="AM1362" s="27">
        <f t="shared" si="538"/>
        <v>5.9565010910208878E-4</v>
      </c>
      <c r="AN1362" s="27">
        <f t="shared" si="538"/>
        <v>5.9633931391522366E-4</v>
      </c>
      <c r="AO1362" s="27">
        <f t="shared" si="538"/>
        <v>5.9706677218228225E-4</v>
      </c>
      <c r="AP1362" s="27">
        <f t="shared" si="538"/>
        <v>5.9784990336629216E-4</v>
      </c>
      <c r="AQ1362" s="27">
        <f t="shared" si="538"/>
        <v>5.9869155998021925E-4</v>
      </c>
      <c r="AR1362" s="27">
        <f t="shared" si="538"/>
        <v>5.9959129676664838E-4</v>
      </c>
      <c r="AS1362" s="27">
        <f t="shared" si="538"/>
        <v>5.9989391616373721E-4</v>
      </c>
      <c r="AT1362" s="27">
        <f t="shared" si="538"/>
        <v>6.0000495126574663E-4</v>
      </c>
      <c r="AU1362" s="27">
        <f t="shared" si="538"/>
        <v>6.0011165491844658E-4</v>
      </c>
      <c r="AV1362" s="27">
        <f t="shared" si="538"/>
        <v>6.0025778344359828E-4</v>
      </c>
      <c r="AW1362" s="27">
        <f t="shared" si="538"/>
        <v>6.0042361794918314E-4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6.6992563985089938E-3</v>
      </c>
      <c r="L1363" s="27">
        <f t="shared" si="539"/>
        <v>6.716671231449923E-3</v>
      </c>
      <c r="M1363" s="27">
        <f t="shared" si="539"/>
        <v>6.7406943780734287E-3</v>
      </c>
      <c r="N1363" s="27">
        <f t="shared" si="539"/>
        <v>6.769960915195136E-3</v>
      </c>
      <c r="O1363" s="27">
        <f t="shared" si="539"/>
        <v>6.8044291009834827E-3</v>
      </c>
      <c r="P1363" s="27">
        <f t="shared" si="539"/>
        <v>6.8438891439814974E-3</v>
      </c>
      <c r="Q1363" s="27">
        <f t="shared" si="539"/>
        <v>6.8863566425632549E-3</v>
      </c>
      <c r="R1363" s="27">
        <f t="shared" si="539"/>
        <v>6.9316634884048281E-3</v>
      </c>
      <c r="S1363" s="27">
        <f t="shared" si="539"/>
        <v>6.9727516630994982E-3</v>
      </c>
      <c r="T1363" s="27">
        <f t="shared" si="539"/>
        <v>6.9928216368269E-3</v>
      </c>
      <c r="U1363" s="27">
        <f t="shared" si="539"/>
        <v>7.0140886735433504E-3</v>
      </c>
      <c r="V1363" s="27">
        <f t="shared" si="539"/>
        <v>7.0370566835558646E-3</v>
      </c>
      <c r="W1363" s="27">
        <f t="shared" si="539"/>
        <v>7.061982429805087E-3</v>
      </c>
      <c r="X1363" s="27">
        <f t="shared" si="539"/>
        <v>7.0888339953384602E-3</v>
      </c>
      <c r="Y1363" s="27">
        <f t="shared" si="539"/>
        <v>7.1057921610601614E-3</v>
      </c>
      <c r="Z1363" s="27">
        <f t="shared" si="539"/>
        <v>7.1243973226170904E-3</v>
      </c>
      <c r="AA1363" s="27">
        <f t="shared" si="539"/>
        <v>7.1445090258585361E-3</v>
      </c>
      <c r="AB1363" s="27">
        <f t="shared" si="539"/>
        <v>7.1660231886147702E-3</v>
      </c>
      <c r="AC1363" s="27">
        <f t="shared" si="539"/>
        <v>7.1887726545907674E-3</v>
      </c>
      <c r="AD1363" s="27">
        <f t="shared" si="539"/>
        <v>7.203854951688524E-3</v>
      </c>
      <c r="AE1363" s="27">
        <f t="shared" si="539"/>
        <v>7.2201703062696491E-3</v>
      </c>
      <c r="AF1363" s="27">
        <f t="shared" si="539"/>
        <v>7.2376699236454027E-3</v>
      </c>
      <c r="AG1363" s="27">
        <f t="shared" si="539"/>
        <v>7.2565617988414174E-3</v>
      </c>
      <c r="AH1363" s="27">
        <f t="shared" si="539"/>
        <v>7.2762345035470499E-3</v>
      </c>
      <c r="AI1363" s="27">
        <f t="shared" si="539"/>
        <v>7.2883710794785584E-3</v>
      </c>
      <c r="AJ1363" s="27">
        <f t="shared" si="539"/>
        <v>7.3016414624489231E-3</v>
      </c>
      <c r="AK1363" s="27">
        <f t="shared" si="539"/>
        <v>7.3155220439822801E-3</v>
      </c>
      <c r="AL1363" s="27">
        <f t="shared" si="539"/>
        <v>7.3302379754843251E-3</v>
      </c>
      <c r="AM1363" s="27">
        <f t="shared" si="539"/>
        <v>7.345716775524762E-3</v>
      </c>
      <c r="AN1363" s="27">
        <f t="shared" si="539"/>
        <v>7.3542162339824248E-3</v>
      </c>
      <c r="AO1363" s="27">
        <f t="shared" si="539"/>
        <v>7.3631874442855383E-3</v>
      </c>
      <c r="AP1363" s="27">
        <f t="shared" si="539"/>
        <v>7.3728452279204493E-3</v>
      </c>
      <c r="AQ1363" s="27">
        <f t="shared" si="539"/>
        <v>7.3832247628415025E-3</v>
      </c>
      <c r="AR1363" s="27">
        <f t="shared" si="539"/>
        <v>7.3943205580149366E-3</v>
      </c>
      <c r="AS1363" s="27">
        <f t="shared" si="539"/>
        <v>7.3980525415197253E-3</v>
      </c>
      <c r="AT1363" s="27">
        <f t="shared" si="539"/>
        <v>7.3994218561543382E-3</v>
      </c>
      <c r="AU1363" s="27">
        <f t="shared" si="539"/>
        <v>7.4007377541952706E-3</v>
      </c>
      <c r="AV1363" s="27">
        <f t="shared" si="539"/>
        <v>7.402539850328866E-3</v>
      </c>
      <c r="AW1363" s="27">
        <f t="shared" si="539"/>
        <v>7.4045849658942297E-3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2.6729002214214585E-2</v>
      </c>
      <c r="M1366" s="27">
        <f t="shared" si="542"/>
        <v>2.6740992333189318E-2</v>
      </c>
      <c r="N1366" s="27">
        <f t="shared" si="542"/>
        <v>2.6495489531984443E-2</v>
      </c>
      <c r="O1366" s="27">
        <f t="shared" si="542"/>
        <v>2.609452683304701E-2</v>
      </c>
      <c r="P1366" s="27">
        <f t="shared" si="542"/>
        <v>2.5544514050244028E-2</v>
      </c>
      <c r="Q1366" s="27">
        <f t="shared" si="542"/>
        <v>2.5145143775072754E-2</v>
      </c>
      <c r="R1366" s="27">
        <f t="shared" si="542"/>
        <v>2.4781112413324518E-2</v>
      </c>
      <c r="S1366" s="27">
        <f t="shared" si="542"/>
        <v>2.1880479511974839E-2</v>
      </c>
      <c r="T1366" s="27">
        <f t="shared" si="542"/>
        <v>2.2157176233354871E-2</v>
      </c>
      <c r="U1366" s="27">
        <f t="shared" si="542"/>
        <v>2.2121902898777659E-2</v>
      </c>
      <c r="V1366" s="27">
        <f t="shared" si="542"/>
        <v>2.2012548787333792E-2</v>
      </c>
      <c r="W1366" s="27">
        <f t="shared" si="542"/>
        <v>2.1961582225571961E-2</v>
      </c>
      <c r="X1366" s="27">
        <f t="shared" si="542"/>
        <v>2.1989455688781814E-2</v>
      </c>
      <c r="Y1366" s="27">
        <f t="shared" si="542"/>
        <v>2.2059184434067524E-2</v>
      </c>
      <c r="Z1366" s="27">
        <f t="shared" si="542"/>
        <v>2.2189076744054705E-2</v>
      </c>
      <c r="AA1366" s="27">
        <f t="shared" si="542"/>
        <v>2.2354932911608817E-2</v>
      </c>
      <c r="AB1366" s="27">
        <f t="shared" si="542"/>
        <v>2.2543206182629286E-2</v>
      </c>
      <c r="AC1366" s="27">
        <f t="shared" si="542"/>
        <v>2.2718361707734662E-2</v>
      </c>
      <c r="AD1366" s="27">
        <f t="shared" si="542"/>
        <v>2.3020347598077539E-2</v>
      </c>
      <c r="AE1366" s="27">
        <f t="shared" si="542"/>
        <v>2.3354103133938115E-2</v>
      </c>
      <c r="AF1366" s="27">
        <f t="shared" si="542"/>
        <v>2.371825576874538E-2</v>
      </c>
      <c r="AG1366" s="27">
        <f t="shared" si="542"/>
        <v>2.4189134778027799E-2</v>
      </c>
      <c r="AH1366" s="27">
        <f t="shared" si="542"/>
        <v>2.4589005635902859E-2</v>
      </c>
      <c r="AI1366" s="27">
        <f t="shared" si="542"/>
        <v>2.5040506952968489E-2</v>
      </c>
      <c r="AJ1366" s="27">
        <f t="shared" si="542"/>
        <v>2.5558770959666043E-2</v>
      </c>
      <c r="AK1366" s="27">
        <f t="shared" si="542"/>
        <v>2.5998066125161857E-2</v>
      </c>
      <c r="AL1366" s="27">
        <f t="shared" si="542"/>
        <v>2.6435110118439676E-2</v>
      </c>
      <c r="AM1366" s="27">
        <f t="shared" si="542"/>
        <v>2.6857367489303636E-2</v>
      </c>
      <c r="AN1366" s="27">
        <f t="shared" si="542"/>
        <v>2.7347857914930294E-2</v>
      </c>
      <c r="AO1366" s="27">
        <f t="shared" si="542"/>
        <v>2.7761887760397373E-2</v>
      </c>
      <c r="AP1366" s="27">
        <f t="shared" si="542"/>
        <v>2.8167703132600332E-2</v>
      </c>
      <c r="AQ1366" s="27">
        <f t="shared" si="542"/>
        <v>2.8581117639726164E-2</v>
      </c>
      <c r="AR1366" s="27">
        <f t="shared" si="542"/>
        <v>2.9005853032834639E-2</v>
      </c>
      <c r="AS1366" s="27">
        <f t="shared" si="542"/>
        <v>2.9431025586438758E-2</v>
      </c>
      <c r="AT1366" s="27">
        <f t="shared" si="542"/>
        <v>2.9082103991450552E-2</v>
      </c>
      <c r="AU1366" s="27">
        <f t="shared" si="542"/>
        <v>2.8584700910699923E-2</v>
      </c>
      <c r="AV1366" s="27">
        <f t="shared" si="542"/>
        <v>2.8085546854150392E-2</v>
      </c>
      <c r="AW1366" s="27">
        <f t="shared" si="542"/>
        <v>2.7528749363619823E-2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3.9947810410006996E-3</v>
      </c>
      <c r="M1367" s="27">
        <f t="shared" si="543"/>
        <v>3.9965730233416695E-3</v>
      </c>
      <c r="N1367" s="27">
        <f t="shared" si="543"/>
        <v>3.9598814204188995E-3</v>
      </c>
      <c r="O1367" s="27">
        <f t="shared" si="543"/>
        <v>3.8999555700251309E-3</v>
      </c>
      <c r="P1367" s="27">
        <f t="shared" si="543"/>
        <v>3.8177534504158584E-3</v>
      </c>
      <c r="Q1367" s="27">
        <f t="shared" si="543"/>
        <v>3.7580655955978047E-3</v>
      </c>
      <c r="R1367" s="27">
        <f t="shared" si="543"/>
        <v>3.7036593154610876E-3</v>
      </c>
      <c r="S1367" s="27">
        <f t="shared" si="543"/>
        <v>3.2701454405940208E-3</v>
      </c>
      <c r="T1367" s="27">
        <f t="shared" si="543"/>
        <v>3.3114991285400747E-3</v>
      </c>
      <c r="U1367" s="27">
        <f t="shared" si="543"/>
        <v>3.3062273549402735E-3</v>
      </c>
      <c r="V1367" s="27">
        <f t="shared" si="543"/>
        <v>3.2898838443351855E-3</v>
      </c>
      <c r="W1367" s="27">
        <f t="shared" si="543"/>
        <v>3.2822666406319028E-3</v>
      </c>
      <c r="X1367" s="27">
        <f t="shared" si="543"/>
        <v>3.2864324670060186E-3</v>
      </c>
      <c r="Y1367" s="27">
        <f t="shared" si="543"/>
        <v>3.2968537714545615E-3</v>
      </c>
      <c r="Z1367" s="27">
        <f t="shared" si="543"/>
        <v>3.316266816997752E-3</v>
      </c>
      <c r="AA1367" s="27">
        <f t="shared" si="543"/>
        <v>3.3410548382028925E-3</v>
      </c>
      <c r="AB1367" s="27">
        <f t="shared" si="543"/>
        <v>3.3691932059418794E-3</v>
      </c>
      <c r="AC1367" s="27">
        <f t="shared" si="543"/>
        <v>3.3953710619392626E-3</v>
      </c>
      <c r="AD1367" s="27">
        <f t="shared" si="543"/>
        <v>3.440504340754658E-3</v>
      </c>
      <c r="AE1367" s="27">
        <f t="shared" si="543"/>
        <v>3.4903857495816515E-3</v>
      </c>
      <c r="AF1367" s="27">
        <f t="shared" si="543"/>
        <v>3.5448101545744008E-3</v>
      </c>
      <c r="AG1367" s="27">
        <f t="shared" si="543"/>
        <v>3.615185341938719E-3</v>
      </c>
      <c r="AH1367" s="27">
        <f t="shared" si="543"/>
        <v>3.6749480113075911E-3</v>
      </c>
      <c r="AI1367" s="27">
        <f t="shared" si="543"/>
        <v>3.7424271071206574E-3</v>
      </c>
      <c r="AJ1367" s="27">
        <f t="shared" si="543"/>
        <v>3.8198842157547912E-3</v>
      </c>
      <c r="AK1367" s="27">
        <f t="shared" si="543"/>
        <v>3.8855390420914327E-3</v>
      </c>
      <c r="AL1367" s="27">
        <f t="shared" si="543"/>
        <v>3.950857419651406E-3</v>
      </c>
      <c r="AM1367" s="27">
        <f t="shared" si="543"/>
        <v>4.0139658636565885E-3</v>
      </c>
      <c r="AN1367" s="27">
        <f t="shared" si="543"/>
        <v>4.0872720737942696E-3</v>
      </c>
      <c r="AO1367" s="27">
        <f t="shared" si="543"/>
        <v>4.149150873602246E-3</v>
      </c>
      <c r="AP1367" s="27">
        <f t="shared" si="543"/>
        <v>4.2098019799185482E-3</v>
      </c>
      <c r="AQ1367" s="27">
        <f t="shared" si="543"/>
        <v>4.2715888143804292E-3</v>
      </c>
      <c r="AR1367" s="27">
        <f t="shared" si="543"/>
        <v>4.3350676110161437E-3</v>
      </c>
      <c r="AS1367" s="27">
        <f t="shared" si="543"/>
        <v>4.3986117434412714E-3</v>
      </c>
      <c r="AT1367" s="27">
        <f t="shared" si="543"/>
        <v>4.3464636923736064E-3</v>
      </c>
      <c r="AU1367" s="27">
        <f t="shared" si="543"/>
        <v>4.272124351877714E-3</v>
      </c>
      <c r="AV1367" s="27">
        <f t="shared" si="543"/>
        <v>4.1975233194238258E-3</v>
      </c>
      <c r="AW1367" s="27">
        <f t="shared" si="543"/>
        <v>4.1143071918249676E-3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1.6726645268412749E-2</v>
      </c>
      <c r="L1368" s="27">
        <f t="shared" si="544"/>
        <v>1.7066731126843742E-2</v>
      </c>
      <c r="M1368" s="27">
        <f t="shared" si="544"/>
        <v>1.7464259263446445E-2</v>
      </c>
      <c r="N1368" s="27">
        <f t="shared" si="544"/>
        <v>1.77694513935726E-2</v>
      </c>
      <c r="O1368" s="27">
        <f t="shared" si="544"/>
        <v>1.8014444056791572E-2</v>
      </c>
      <c r="P1368" s="27">
        <f t="shared" si="544"/>
        <v>1.8197780265539368E-2</v>
      </c>
      <c r="Q1368" s="27">
        <f t="shared" si="544"/>
        <v>1.8432867891885713E-2</v>
      </c>
      <c r="R1368" s="27">
        <f t="shared" si="544"/>
        <v>1.8677293946611211E-2</v>
      </c>
      <c r="S1368" s="27">
        <f t="shared" si="544"/>
        <v>1.7845993431000365E-2</v>
      </c>
      <c r="T1368" s="27">
        <f t="shared" si="544"/>
        <v>1.8290178782359352E-2</v>
      </c>
      <c r="U1368" s="27">
        <f t="shared" si="544"/>
        <v>1.8604006628477995E-2</v>
      </c>
      <c r="V1368" s="27">
        <f t="shared" si="544"/>
        <v>1.8885960915513943E-2</v>
      </c>
      <c r="W1368" s="27">
        <f t="shared" si="544"/>
        <v>1.9195221496124446E-2</v>
      </c>
      <c r="X1368" s="27">
        <f t="shared" si="544"/>
        <v>1.9543372703744517E-2</v>
      </c>
      <c r="Y1368" s="27">
        <f t="shared" si="544"/>
        <v>1.9898482048221148E-2</v>
      </c>
      <c r="Z1368" s="27">
        <f t="shared" si="544"/>
        <v>2.0287327925180291E-2</v>
      </c>
      <c r="AA1368" s="27">
        <f t="shared" si="544"/>
        <v>2.0699779230193723E-2</v>
      </c>
      <c r="AB1368" s="27">
        <f t="shared" si="544"/>
        <v>2.1130197399073566E-2</v>
      </c>
      <c r="AC1368" s="27">
        <f t="shared" si="544"/>
        <v>2.156088170400108E-2</v>
      </c>
      <c r="AD1368" s="27">
        <f t="shared" si="544"/>
        <v>2.205263690339446E-2</v>
      </c>
      <c r="AE1368" s="27">
        <f t="shared" si="544"/>
        <v>2.257145142762864E-2</v>
      </c>
      <c r="AF1368" s="27">
        <f t="shared" si="544"/>
        <v>2.3117850213097563E-2</v>
      </c>
      <c r="AG1368" s="27">
        <f t="shared" si="544"/>
        <v>2.3736368343564129E-2</v>
      </c>
      <c r="AH1368" s="27">
        <f t="shared" si="544"/>
        <v>2.4328143644126953E-2</v>
      </c>
      <c r="AI1368" s="27">
        <f t="shared" si="544"/>
        <v>2.4950098354995447E-2</v>
      </c>
      <c r="AJ1368" s="27">
        <f t="shared" si="544"/>
        <v>2.5626478140536261E-2</v>
      </c>
      <c r="AK1368" s="27">
        <f t="shared" si="544"/>
        <v>2.6270775721860345E-2</v>
      </c>
      <c r="AL1368" s="27">
        <f t="shared" si="544"/>
        <v>2.6928478044535919E-2</v>
      </c>
      <c r="AM1368" s="27">
        <f t="shared" si="544"/>
        <v>2.7591927758153049E-2</v>
      </c>
      <c r="AN1368" s="27">
        <f t="shared" si="544"/>
        <v>2.8302133162204045E-2</v>
      </c>
      <c r="AO1368" s="27">
        <f t="shared" si="544"/>
        <v>2.8978996526657606E-2</v>
      </c>
      <c r="AP1368" s="27">
        <f t="shared" si="544"/>
        <v>2.9666000364759599E-2</v>
      </c>
      <c r="AQ1368" s="27">
        <f t="shared" si="544"/>
        <v>3.0374094636708027E-2</v>
      </c>
      <c r="AR1368" s="27">
        <f t="shared" si="544"/>
        <v>3.1106612327043159E-2</v>
      </c>
      <c r="AS1368" s="27">
        <f t="shared" si="544"/>
        <v>3.1843779401927626E-2</v>
      </c>
      <c r="AT1368" s="27">
        <f t="shared" si="544"/>
        <v>3.2038734235922399E-2</v>
      </c>
      <c r="AU1368" s="27">
        <f t="shared" si="544"/>
        <v>3.2121782698094313E-2</v>
      </c>
      <c r="AV1368" s="27">
        <f t="shared" si="544"/>
        <v>3.2196953702536175E-2</v>
      </c>
      <c r="AW1368" s="27">
        <f t="shared" si="544"/>
        <v>3.2221365142401308E-2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7.7585797913229351E-2</v>
      </c>
      <c r="L1369" s="27">
        <f t="shared" si="545"/>
        <v>7.8607464197542484E-2</v>
      </c>
      <c r="M1369" s="27">
        <f t="shared" si="545"/>
        <v>8.0248553313821205E-2</v>
      </c>
      <c r="N1369" s="27">
        <f t="shared" si="545"/>
        <v>8.0719757945382359E-2</v>
      </c>
      <c r="O1369" s="27">
        <f t="shared" si="545"/>
        <v>8.0430818839717769E-2</v>
      </c>
      <c r="P1369" s="27">
        <f t="shared" si="545"/>
        <v>7.9384810131347294E-2</v>
      </c>
      <c r="Q1369" s="27">
        <f t="shared" si="545"/>
        <v>7.8944464359385638E-2</v>
      </c>
      <c r="R1369" s="27">
        <f t="shared" si="545"/>
        <v>7.8604018955287361E-2</v>
      </c>
      <c r="S1369" s="27">
        <f t="shared" si="545"/>
        <v>6.6259101712708143E-2</v>
      </c>
      <c r="T1369" s="27">
        <f t="shared" si="545"/>
        <v>6.8883299906211906E-2</v>
      </c>
      <c r="U1369" s="27">
        <f t="shared" si="545"/>
        <v>7.0028116503840471E-2</v>
      </c>
      <c r="V1369" s="27">
        <f t="shared" si="545"/>
        <v>7.0801620718195415E-2</v>
      </c>
      <c r="W1369" s="27">
        <f t="shared" si="545"/>
        <v>7.184918663209211E-2</v>
      </c>
      <c r="X1369" s="27">
        <f t="shared" si="545"/>
        <v>7.3286712745822241E-2</v>
      </c>
      <c r="Y1369" s="27">
        <f t="shared" si="545"/>
        <v>7.5008223864134499E-2</v>
      </c>
      <c r="Z1369" s="27">
        <f t="shared" si="545"/>
        <v>7.7052862322542437E-2</v>
      </c>
      <c r="AA1369" s="27">
        <f t="shared" si="545"/>
        <v>7.930760435715456E-2</v>
      </c>
      <c r="AB1369" s="27">
        <f t="shared" si="545"/>
        <v>8.170950892950328E-2</v>
      </c>
      <c r="AC1369" s="27">
        <f t="shared" si="545"/>
        <v>8.4074028695274361E-2</v>
      </c>
      <c r="AD1369" s="27">
        <f t="shared" si="545"/>
        <v>8.7213018718342278E-2</v>
      </c>
      <c r="AE1369" s="27">
        <f t="shared" si="545"/>
        <v>9.0579194729692017E-2</v>
      </c>
      <c r="AF1369" s="27">
        <f t="shared" si="545"/>
        <v>9.4173498616095905E-2</v>
      </c>
      <c r="AG1369" s="27">
        <f t="shared" si="545"/>
        <v>9.8435430249938838E-2</v>
      </c>
      <c r="AH1369" s="27">
        <f t="shared" si="545"/>
        <v>0.10237369040380326</v>
      </c>
      <c r="AI1369" s="27">
        <f t="shared" si="545"/>
        <v>0.10673409977895588</v>
      </c>
      <c r="AJ1369" s="27">
        <f t="shared" si="545"/>
        <v>0.11157065419328152</v>
      </c>
      <c r="AK1369" s="27">
        <f t="shared" si="545"/>
        <v>0.11603521591266473</v>
      </c>
      <c r="AL1369" s="27">
        <f t="shared" si="545"/>
        <v>0.12057416862501522</v>
      </c>
      <c r="AM1369" s="27">
        <f t="shared" si="545"/>
        <v>0.12511327955312401</v>
      </c>
      <c r="AN1369" s="27">
        <f t="shared" si="545"/>
        <v>0.13020880110613473</v>
      </c>
      <c r="AO1369" s="27">
        <f t="shared" si="545"/>
        <v>0.13493081320717418</v>
      </c>
      <c r="AP1369" s="27">
        <f t="shared" si="545"/>
        <v>0.13969598968791935</v>
      </c>
      <c r="AQ1369" s="27">
        <f t="shared" si="545"/>
        <v>0.14460664392099515</v>
      </c>
      <c r="AR1369" s="27">
        <f t="shared" si="545"/>
        <v>0.1496918428470268</v>
      </c>
      <c r="AS1369" s="27">
        <f t="shared" si="545"/>
        <v>0.15493069239798449</v>
      </c>
      <c r="AT1369" s="27">
        <f t="shared" si="545"/>
        <v>0.15512169139431425</v>
      </c>
      <c r="AU1369" s="27">
        <f t="shared" si="545"/>
        <v>0.1542891540660751</v>
      </c>
      <c r="AV1369" s="27">
        <f t="shared" si="545"/>
        <v>0.15339716595782951</v>
      </c>
      <c r="AW1369" s="27">
        <f t="shared" si="545"/>
        <v>0.15205748870156399</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72.649957574793405</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73.83596289834658</v>
      </c>
      <c r="P1379" s="27">
        <f>IF(('Activity data'!AI5*EF!$H4)*kgtoGg=0,"NO",('Activity data'!AI5*EF!$H4)*kgtoGg)</f>
        <v>73.954711561483919</v>
      </c>
      <c r="Q1379" s="27">
        <f>IF(('Activity data'!AJ5*EF!$H4)*kgtoGg=0,"NO",('Activity data'!AJ5*EF!$H4)*kgtoGg)</f>
        <v>74.217071552078707</v>
      </c>
      <c r="R1379" s="27">
        <f>IF(('Activity data'!AK5*EF!$H4)*kgtoGg=0,"NO",('Activity data'!AK5*EF!$H4)*kgtoGg)</f>
        <v>74.518042528471327</v>
      </c>
      <c r="S1379" s="27">
        <f>IF(('Activity data'!AL5*EF!$H4)*kgtoGg=0,"NO",('Activity data'!AL5*EF!$H4)*kgtoGg)</f>
        <v>72.278058710529962</v>
      </c>
      <c r="T1379" s="27">
        <f>IF(('Activity data'!AM5*EF!$H4)*kgtoGg=0,"NO",('Activity data'!AM5*EF!$H4)*kgtoGg)</f>
        <v>73.03807438085822</v>
      </c>
      <c r="U1379" s="27">
        <f>IF(('Activity data'!AN5*EF!$H4)*kgtoGg=0,"NO",('Activity data'!AN5*EF!$H4)*kgtoGg)</f>
        <v>73.497473218529493</v>
      </c>
      <c r="V1379" s="27">
        <f>IF(('Activity data'!AO5*EF!$H4)*kgtoGg=0,"NO",('Activity data'!AO5*EF!$H4)*kgtoGg)</f>
        <v>73.890719483899275</v>
      </c>
      <c r="W1379" s="27">
        <f>IF(('Activity data'!AP5*EF!$H4)*kgtoGg=0,"NO",('Activity data'!AP5*EF!$H4)*kgtoGg)</f>
        <v>74.35576712485107</v>
      </c>
      <c r="X1379" s="27">
        <f>IF(('Activity data'!AQ5*EF!$H4)*kgtoGg=0,"NO",('Activity data'!AQ5*EF!$H4)*kgtoGg)</f>
        <v>74.917744782883318</v>
      </c>
      <c r="Y1379" s="27">
        <f>IF(('Activity data'!AR5*EF!$H4)*kgtoGg=0,"NO",('Activity data'!AR5*EF!$H4)*kgtoGg)</f>
        <v>75.480712739066789</v>
      </c>
      <c r="Z1379" s="27">
        <f>IF(('Activity data'!AS5*EF!$H4)*kgtoGg=0,"NO",('Activity data'!AS5*EF!$H4)*kgtoGg)</f>
        <v>76.125654659254948</v>
      </c>
      <c r="AA1379" s="27">
        <f>IF(('Activity data'!AT5*EF!$H4)*kgtoGg=0,"NO",('Activity data'!AT5*EF!$H4)*kgtoGg)</f>
        <v>76.828014535774486</v>
      </c>
      <c r="AB1379" s="27">
        <f>IF(('Activity data'!AU5*EF!$H4)*kgtoGg=0,"NO",('Activity data'!AU5*EF!$H4)*kgtoGg)</f>
        <v>77.573956139531504</v>
      </c>
      <c r="AC1379" s="27">
        <f>IF(('Activity data'!AV5*EF!$H4)*kgtoGg=0,"NO",('Activity data'!AV5*EF!$H4)*kgtoGg)</f>
        <v>78.322735662916926</v>
      </c>
      <c r="AD1379" s="27">
        <f>IF(('Activity data'!AW5*EF!$H4)*kgtoGg=0,"NO",('Activity data'!AW5*EF!$H4)*kgtoGg)</f>
        <v>79.194074749361434</v>
      </c>
      <c r="AE1379" s="27">
        <f>IF(('Activity data'!AX5*EF!$H4)*kgtoGg=0,"NO",('Activity data'!AX5*EF!$H4)*kgtoGg)</f>
        <v>80.126442167423448</v>
      </c>
      <c r="AF1379" s="27">
        <f>IF(('Activity data'!AY5*EF!$H4)*kgtoGg=0,"NO",('Activity data'!AY5*EF!$H4)*kgtoGg)</f>
        <v>81.120126702839158</v>
      </c>
      <c r="AG1379" s="27">
        <f>IF(('Activity data'!AZ5*EF!$H4)*kgtoGg=0,"NO",('Activity data'!AZ5*EF!$H4)*kgtoGg)</f>
        <v>82.27309418252193</v>
      </c>
      <c r="AH1379" s="27">
        <f>IF(('Activity data'!BA5*EF!$H4)*kgtoGg=0,"NO",('Activity data'!BA5*EF!$H4)*kgtoGg)</f>
        <v>83.364917403720654</v>
      </c>
      <c r="AI1379" s="27">
        <f>IF(('Activity data'!BB5*EF!$H4)*kgtoGg=0,"NO",('Activity data'!BB5*EF!$H4)*kgtoGg)</f>
        <v>84.505835771801443</v>
      </c>
      <c r="AJ1379" s="27">
        <f>IF(('Activity data'!BC5*EF!$H4)*kgtoGg=0,"NO",('Activity data'!BC5*EF!$H4)*kgtoGg)</f>
        <v>85.763860794320209</v>
      </c>
      <c r="AK1379" s="27">
        <f>IF(('Activity data'!BD5*EF!$H4)*kgtoGg=0,"NO",('Activity data'!BD5*EF!$H4)*kgtoGg)</f>
        <v>86.948675793670645</v>
      </c>
      <c r="AL1379" s="27">
        <f>IF(('Activity data'!BE5*EF!$H4)*kgtoGg=0,"NO",('Activity data'!BE5*EF!$H4)*kgtoGg)</f>
        <v>88.160099286554015</v>
      </c>
      <c r="AM1379" s="27">
        <f>IF(('Activity data'!BF5*EF!$H4)*kgtoGg=0,"NO",('Activity data'!BF5*EF!$H4)*kgtoGg)</f>
        <v>89.381233327434984</v>
      </c>
      <c r="AN1379" s="27">
        <f>IF(('Activity data'!BG5*EF!$H4)*kgtoGg=0,"NO",('Activity data'!BG5*EF!$H4)*kgtoGg)</f>
        <v>90.68593626031128</v>
      </c>
      <c r="AO1379" s="27">
        <f>IF(('Activity data'!BH5*EF!$H4)*kgtoGg=0,"NO",('Activity data'!BH5*EF!$H4)*kgtoGg)</f>
        <v>91.915255719311389</v>
      </c>
      <c r="AP1379" s="27">
        <f>IF(('Activity data'!BI5*EF!$H4)*kgtoGg=0,"NO",('Activity data'!BI5*EF!$H4)*kgtoGg)</f>
        <v>93.16331596497902</v>
      </c>
      <c r="AQ1379" s="27">
        <f>IF(('Activity data'!BJ5*EF!$H4)*kgtoGg=0,"NO",('Activity data'!BJ5*EF!$H4)*kgtoGg)</f>
        <v>94.453368156139248</v>
      </c>
      <c r="AR1379" s="27">
        <f>IF(('Activity data'!BK5*EF!$H4)*kgtoGg=0,"NO",('Activity data'!BK5*EF!$H4)*kgtoGg)</f>
        <v>95.792123906177778</v>
      </c>
      <c r="AS1379" s="27">
        <f>IF(('Activity data'!BL5*EF!$H4)*kgtoGg=0,"NO",('Activity data'!BL5*EF!$H4)*kgtoGg)</f>
        <v>97.122266652191996</v>
      </c>
      <c r="AT1379" s="27">
        <f>IF(('Activity data'!BM5*EF!$H4)*kgtoGg=0,"NO",('Activity data'!BM5*EF!$H4)*kgtoGg)</f>
        <v>97.29964611165525</v>
      </c>
      <c r="AU1379" s="27">
        <f>IF(('Activity data'!BN5*EF!$H4)*kgtoGg=0,"NO",('Activity data'!BN5*EF!$H4)*kgtoGg)</f>
        <v>97.244022841937863</v>
      </c>
      <c r="AV1379" s="27">
        <f>IF(('Activity data'!BO5*EF!$H4)*kgtoGg=0,"NO",('Activity data'!BO5*EF!$H4)*kgtoGg)</f>
        <v>97.176505023013036</v>
      </c>
      <c r="AW1379" s="27">
        <f>IF(('Activity data'!BP5*EF!$H4)*kgtoGg=0,"NO",('Activity data'!BP5*EF!$H4)*kgtoGg)</f>
        <v>97.007011814031102</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58.1066387636453</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59.055225455337663</v>
      </c>
      <c r="P1380" s="27">
        <f>IF(('Activity data'!AI6*EF!$H5)*kgtoGg=0,"NO",('Activity data'!AI6*EF!$H5)*kgtoGg)</f>
        <v>59.150202601958618</v>
      </c>
      <c r="Q1380" s="27">
        <f>IF(('Activity data'!AJ6*EF!$H5)*kgtoGg=0,"NO",('Activity data'!AJ6*EF!$H5)*kgtoGg)</f>
        <v>59.360042465716688</v>
      </c>
      <c r="R1380" s="27">
        <f>IF(('Activity data'!AK6*EF!$H5)*kgtoGg=0,"NO",('Activity data'!AK6*EF!$H5)*kgtoGg)</f>
        <v>59.600764035107616</v>
      </c>
      <c r="S1380" s="27">
        <f>IF(('Activity data'!AL6*EF!$H5)*kgtoGg=0,"NO",('Activity data'!AL6*EF!$H5)*kgtoGg)</f>
        <v>57.809187895348245</v>
      </c>
      <c r="T1380" s="27">
        <f>IF(('Activity data'!AM6*EF!$H5)*kgtoGg=0,"NO",('Activity data'!AM6*EF!$H5)*kgtoGg)</f>
        <v>58.417061010277578</v>
      </c>
      <c r="U1380" s="27">
        <f>IF(('Activity data'!AN6*EF!$H5)*kgtoGg=0,"NO",('Activity data'!AN6*EF!$H5)*kgtoGg)</f>
        <v>58.784495805838496</v>
      </c>
      <c r="V1380" s="27">
        <f>IF(('Activity data'!AO6*EF!$H5)*kgtoGg=0,"NO",('Activity data'!AO6*EF!$H5)*kgtoGg)</f>
        <v>59.099020678939354</v>
      </c>
      <c r="W1380" s="27">
        <f>IF(('Activity data'!AP6*EF!$H5)*kgtoGg=0,"NO",('Activity data'!AP6*EF!$H5)*kgtoGg)</f>
        <v>59.470973480878037</v>
      </c>
      <c r="X1380" s="27">
        <f>IF(('Activity data'!AQ6*EF!$H5)*kgtoGg=0,"NO",('Activity data'!AQ6*EF!$H5)*kgtoGg)</f>
        <v>59.920452515121127</v>
      </c>
      <c r="Y1380" s="27">
        <f>IF(('Activity data'!AR6*EF!$H5)*kgtoGg=0,"NO",('Activity data'!AR6*EF!$H5)*kgtoGg)</f>
        <v>60.37072360621962</v>
      </c>
      <c r="Z1380" s="27">
        <f>IF(('Activity data'!AS6*EF!$H5)*kgtoGg=0,"NO",('Activity data'!AS6*EF!$H5)*kgtoGg)</f>
        <v>60.886558830780118</v>
      </c>
      <c r="AA1380" s="27">
        <f>IF(('Activity data'!AT6*EF!$H5)*kgtoGg=0,"NO",('Activity data'!AT6*EF!$H5)*kgtoGg)</f>
        <v>61.448317887349177</v>
      </c>
      <c r="AB1380" s="27">
        <f>IF(('Activity data'!AU6*EF!$H5)*kgtoGg=0,"NO",('Activity data'!AU6*EF!$H5)*kgtoGg)</f>
        <v>62.044934330843475</v>
      </c>
      <c r="AC1380" s="27">
        <f>IF(('Activity data'!AV6*EF!$H5)*kgtoGg=0,"NO",('Activity data'!AV6*EF!$H5)*kgtoGg)</f>
        <v>62.643820589437333</v>
      </c>
      <c r="AD1380" s="27">
        <f>IF(('Activity data'!AW6*EF!$H5)*kgtoGg=0,"NO",('Activity data'!AW6*EF!$H5)*kgtoGg)</f>
        <v>63.340732015497736</v>
      </c>
      <c r="AE1380" s="27">
        <f>IF(('Activity data'!AX6*EF!$H5)*kgtoGg=0,"NO",('Activity data'!AX6*EF!$H5)*kgtoGg)</f>
        <v>64.086454911489056</v>
      </c>
      <c r="AF1380" s="27">
        <f>IF(('Activity data'!AY6*EF!$H5)*kgtoGg=0,"NO",('Activity data'!AY6*EF!$H5)*kgtoGg)</f>
        <v>64.881220253023869</v>
      </c>
      <c r="AG1380" s="27">
        <f>IF(('Activity data'!AZ6*EF!$H5)*kgtoGg=0,"NO",('Activity data'!AZ6*EF!$H5)*kgtoGg)</f>
        <v>65.803382730258434</v>
      </c>
      <c r="AH1380" s="27">
        <f>IF(('Activity data'!BA6*EF!$H5)*kgtoGg=0,"NO",('Activity data'!BA6*EF!$H5)*kgtoGg)</f>
        <v>66.676641017335072</v>
      </c>
      <c r="AI1380" s="27">
        <f>IF(('Activity data'!BB6*EF!$H5)*kgtoGg=0,"NO",('Activity data'!BB6*EF!$H5)*kgtoGg)</f>
        <v>67.589166415641429</v>
      </c>
      <c r="AJ1380" s="27">
        <f>IF(('Activity data'!BC6*EF!$H5)*kgtoGg=0,"NO",('Activity data'!BC6*EF!$H5)*kgtoGg)</f>
        <v>68.595355654828083</v>
      </c>
      <c r="AK1380" s="27">
        <f>IF(('Activity data'!BD6*EF!$H5)*kgtoGg=0,"NO",('Activity data'!BD6*EF!$H5)*kgtoGg)</f>
        <v>69.542990305517719</v>
      </c>
      <c r="AL1380" s="27">
        <f>IF(('Activity data'!BE6*EF!$H5)*kgtoGg=0,"NO",('Activity data'!BE6*EF!$H5)*kgtoGg)</f>
        <v>70.511906869829502</v>
      </c>
      <c r="AM1380" s="27">
        <f>IF(('Activity data'!BF6*EF!$H5)*kgtoGg=0,"NO",('Activity data'!BF6*EF!$H5)*kgtoGg)</f>
        <v>71.488590091184619</v>
      </c>
      <c r="AN1380" s="27">
        <f>IF(('Activity data'!BG6*EF!$H5)*kgtoGg=0,"NO",('Activity data'!BG6*EF!$H5)*kgtoGg)</f>
        <v>72.532113095812164</v>
      </c>
      <c r="AO1380" s="27">
        <f>IF(('Activity data'!BH6*EF!$H5)*kgtoGg=0,"NO",('Activity data'!BH6*EF!$H5)*kgtoGg)</f>
        <v>73.515343150085755</v>
      </c>
      <c r="AP1380" s="27">
        <f>IF(('Activity data'!BI6*EF!$H5)*kgtoGg=0,"NO",('Activity data'!BI6*EF!$H5)*kgtoGg)</f>
        <v>74.513562395783396</v>
      </c>
      <c r="AQ1380" s="27">
        <f>IF(('Activity data'!BJ6*EF!$H5)*kgtoGg=0,"NO",('Activity data'!BJ6*EF!$H5)*kgtoGg)</f>
        <v>75.545367494648374</v>
      </c>
      <c r="AR1380" s="27">
        <f>IF(('Activity data'!BK6*EF!$H5)*kgtoGg=0,"NO",('Activity data'!BK6*EF!$H5)*kgtoGg)</f>
        <v>76.616126506175064</v>
      </c>
      <c r="AS1380" s="27">
        <f>IF(('Activity data'!BL6*EF!$H5)*kgtoGg=0,"NO",('Activity data'!BL6*EF!$H5)*kgtoGg)</f>
        <v>77.679996694497746</v>
      </c>
      <c r="AT1380" s="27">
        <f>IF(('Activity data'!BM6*EF!$H5)*kgtoGg=0,"NO",('Activity data'!BM6*EF!$H5)*kgtoGg)</f>
        <v>77.821867722633058</v>
      </c>
      <c r="AU1380" s="27">
        <f>IF(('Activity data'!BN6*EF!$H5)*kgtoGg=0,"NO",('Activity data'!BN6*EF!$H5)*kgtoGg)</f>
        <v>77.777379310688787</v>
      </c>
      <c r="AV1380" s="27">
        <f>IF(('Activity data'!BO6*EF!$H5)*kgtoGg=0,"NO",('Activity data'!BO6*EF!$H5)*kgtoGg)</f>
        <v>77.723377441378204</v>
      </c>
      <c r="AW1380" s="27">
        <f>IF(('Activity data'!BP6*EF!$H5)*kgtoGg=0,"NO",('Activity data'!BP6*EF!$H5)*kgtoGg)</f>
        <v>77.587813966932046</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26.272250579806308</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26.701143177813606</v>
      </c>
      <c r="P1381" s="27">
        <f>IF(('Activity data'!AI7*EF!$H6)*kgtoGg=0,"NO",('Activity data'!AI7*EF!$H6)*kgtoGg)</f>
        <v>26.744086005835896</v>
      </c>
      <c r="Q1381" s="27">
        <f>IF(('Activity data'!AJ7*EF!$H6)*kgtoGg=0,"NO",('Activity data'!AJ7*EF!$H6)*kgtoGg)</f>
        <v>26.838962694620271</v>
      </c>
      <c r="R1381" s="27">
        <f>IF(('Activity data'!AK7*EF!$H6)*kgtoGg=0,"NO",('Activity data'!AK7*EF!$H6)*kgtoGg)</f>
        <v>26.947802192577253</v>
      </c>
      <c r="S1381" s="27">
        <f>IF(('Activity data'!AL7*EF!$H6)*kgtoGg=0,"NO",('Activity data'!AL7*EF!$H6)*kgtoGg)</f>
        <v>26.137761579696217</v>
      </c>
      <c r="T1381" s="27">
        <f>IF(('Activity data'!AM7*EF!$H6)*kgtoGg=0,"NO",('Activity data'!AM7*EF!$H6)*kgtoGg)</f>
        <v>26.412604439926199</v>
      </c>
      <c r="U1381" s="27">
        <f>IF(('Activity data'!AN7*EF!$H6)*kgtoGg=0,"NO",('Activity data'!AN7*EF!$H6)*kgtoGg)</f>
        <v>26.578735870449691</v>
      </c>
      <c r="V1381" s="27">
        <f>IF(('Activity data'!AO7*EF!$H6)*kgtoGg=0,"NO",('Activity data'!AO7*EF!$H6)*kgtoGg)</f>
        <v>26.720944686094654</v>
      </c>
      <c r="W1381" s="27">
        <f>IF(('Activity data'!AP7*EF!$H6)*kgtoGg=0,"NO",('Activity data'!AP7*EF!$H6)*kgtoGg)</f>
        <v>26.889118881407221</v>
      </c>
      <c r="X1381" s="27">
        <f>IF(('Activity data'!AQ7*EF!$H6)*kgtoGg=0,"NO",('Activity data'!AQ7*EF!$H6)*kgtoGg)</f>
        <v>27.092345673891938</v>
      </c>
      <c r="Y1381" s="27">
        <f>IF(('Activity data'!AR7*EF!$H6)*kgtoGg=0,"NO",('Activity data'!AR7*EF!$H6)*kgtoGg)</f>
        <v>27.295930585803653</v>
      </c>
      <c r="Z1381" s="27">
        <f>IF(('Activity data'!AS7*EF!$H6)*kgtoGg=0,"NO",('Activity data'!AS7*EF!$H6)*kgtoGg)</f>
        <v>27.529159569029972</v>
      </c>
      <c r="AA1381" s="27">
        <f>IF(('Activity data'!AT7*EF!$H6)*kgtoGg=0,"NO",('Activity data'!AT7*EF!$H6)*kgtoGg)</f>
        <v>27.783152486426044</v>
      </c>
      <c r="AB1381" s="27">
        <f>IF(('Activity data'!AU7*EF!$H6)*kgtoGg=0,"NO",('Activity data'!AU7*EF!$H6)*kgtoGg)</f>
        <v>28.052905771713675</v>
      </c>
      <c r="AC1381" s="27">
        <f>IF(('Activity data'!AV7*EF!$H6)*kgtoGg=0,"NO",('Activity data'!AV7*EF!$H6)*kgtoGg)</f>
        <v>28.323685327877314</v>
      </c>
      <c r="AD1381" s="27">
        <f>IF(('Activity data'!AW7*EF!$H6)*kgtoGg=0,"NO",('Activity data'!AW7*EF!$H6)*kgtoGg)</f>
        <v>28.638785839745914</v>
      </c>
      <c r="AE1381" s="27">
        <f>IF(('Activity data'!AX7*EF!$H6)*kgtoGg=0,"NO",('Activity data'!AX7*EF!$H6)*kgtoGg)</f>
        <v>28.975955898166863</v>
      </c>
      <c r="AF1381" s="27">
        <f>IF(('Activity data'!AY7*EF!$H6)*kgtoGg=0,"NO",('Activity data'!AY7*EF!$H6)*kgtoGg)</f>
        <v>29.335299936115451</v>
      </c>
      <c r="AG1381" s="27">
        <f>IF(('Activity data'!AZ7*EF!$H6)*kgtoGg=0,"NO",('Activity data'!AZ7*EF!$H6)*kgtoGg)</f>
        <v>29.752245128484059</v>
      </c>
      <c r="AH1381" s="27">
        <f>IF(('Activity data'!BA7*EF!$H6)*kgtoGg=0,"NO",('Activity data'!BA7*EF!$H6)*kgtoGg)</f>
        <v>30.147078851912642</v>
      </c>
      <c r="AI1381" s="27">
        <f>IF(('Activity data'!BB7*EF!$H6)*kgtoGg=0,"NO",('Activity data'!BB7*EF!$H6)*kgtoGg)</f>
        <v>30.559666749523767</v>
      </c>
      <c r="AJ1381" s="27">
        <f>IF(('Activity data'!BC7*EF!$H6)*kgtoGg=0,"NO",('Activity data'!BC7*EF!$H6)*kgtoGg)</f>
        <v>31.014603679022368</v>
      </c>
      <c r="AK1381" s="27">
        <f>IF(('Activity data'!BD7*EF!$H6)*kgtoGg=0,"NO",('Activity data'!BD7*EF!$H6)*kgtoGg)</f>
        <v>31.443065822604513</v>
      </c>
      <c r="AL1381" s="27">
        <f>IF(('Activity data'!BE7*EF!$H6)*kgtoGg=0,"NO",('Activity data'!BE7*EF!$H6)*kgtoGg)</f>
        <v>31.881150339454091</v>
      </c>
      <c r="AM1381" s="27">
        <f>IF(('Activity data'!BF7*EF!$H6)*kgtoGg=0,"NO",('Activity data'!BF7*EF!$H6)*kgtoGg)</f>
        <v>32.322746461248492</v>
      </c>
      <c r="AN1381" s="27">
        <f>IF(('Activity data'!BG7*EF!$H6)*kgtoGg=0,"NO",('Activity data'!BG7*EF!$H6)*kgtoGg)</f>
        <v>32.794563424795179</v>
      </c>
      <c r="AO1381" s="27">
        <f>IF(('Activity data'!BH7*EF!$H6)*kgtoGg=0,"NO",('Activity data'!BH7*EF!$H6)*kgtoGg)</f>
        <v>33.239119622040477</v>
      </c>
      <c r="AP1381" s="27">
        <f>IF(('Activity data'!BI7*EF!$H6)*kgtoGg=0,"NO",('Activity data'!BI7*EF!$H6)*kgtoGg)</f>
        <v>33.690453010351376</v>
      </c>
      <c r="AQ1381" s="27">
        <f>IF(('Activity data'!BJ7*EF!$H6)*kgtoGg=0,"NO",('Activity data'!BJ7*EF!$H6)*kgtoGg)</f>
        <v>34.156971857142132</v>
      </c>
      <c r="AR1381" s="27">
        <f>IF(('Activity data'!BK7*EF!$H6)*kgtoGg=0,"NO",('Activity data'!BK7*EF!$H6)*kgtoGg)</f>
        <v>34.641103268973431</v>
      </c>
      <c r="AS1381" s="27">
        <f>IF(('Activity data'!BL7*EF!$H6)*kgtoGg=0,"NO",('Activity data'!BL7*EF!$H6)*kgtoGg)</f>
        <v>35.122119978366818</v>
      </c>
      <c r="AT1381" s="27">
        <f>IF(('Activity data'!BM7*EF!$H6)*kgtoGg=0,"NO",('Activity data'!BM7*EF!$H6)*kgtoGg)</f>
        <v>35.186265337322219</v>
      </c>
      <c r="AU1381" s="27">
        <f>IF(('Activity data'!BN7*EF!$H6)*kgtoGg=0,"NO",('Activity data'!BN7*EF!$H6)*kgtoGg)</f>
        <v>35.166150411878817</v>
      </c>
      <c r="AV1381" s="27">
        <f>IF(('Activity data'!BO7*EF!$H6)*kgtoGg=0,"NO",('Activity data'!BO7*EF!$H6)*kgtoGg)</f>
        <v>35.141734085749938</v>
      </c>
      <c r="AW1381" s="27">
        <f>IF(('Activity data'!BP7*EF!$H6)*kgtoGg=0,"NO",('Activity data'!BP7*EF!$H6)*kgtoGg)</f>
        <v>35.080440614885013</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463.23498593143177</v>
      </c>
      <c r="L1382" s="27">
        <f>IF(('Activity data'!AE8*EF!$H7)*kgtoGg=0,"NO",('Activity data'!AE8*EF!$H7)*kgtoGg)</f>
        <v>459.21749683621607</v>
      </c>
      <c r="M1382" s="27">
        <f>IF(('Activity data'!AF8*EF!$H7)*kgtoGg=0,"NO",('Activity data'!AF8*EF!$H7)*kgtoGg)</f>
        <v>457.68816035731265</v>
      </c>
      <c r="N1382" s="27">
        <f>IF(('Activity data'!AG8*EF!$H7)*kgtoGg=0,"NO",('Activity data'!AG8*EF!$H7)*kgtoGg)</f>
        <v>451.57633407663525</v>
      </c>
      <c r="O1382" s="27">
        <f>IF(('Activity data'!AH8*EF!$H7)*kgtoGg=0,"NO",('Activity data'!AH8*EF!$H7)*kgtoGg)</f>
        <v>442.70486896910722</v>
      </c>
      <c r="P1382" s="27">
        <f>IF(('Activity data'!AI8*EF!$H7)*kgtoGg=0,"NO",('Activity data'!AI8*EF!$H7)*kgtoGg)</f>
        <v>431.25721304480408</v>
      </c>
      <c r="Q1382" s="27">
        <f>IF(('Activity data'!AJ8*EF!$H7)*kgtoGg=0,"NO",('Activity data'!AJ8*EF!$H7)*kgtoGg)</f>
        <v>422.22811200839209</v>
      </c>
      <c r="R1382" s="27">
        <f>IF(('Activity data'!AK8*EF!$H7)*kgtoGg=0,"NO",('Activity data'!AK8*EF!$H7)*kgtoGg)</f>
        <v>413.68555596285597</v>
      </c>
      <c r="S1382" s="27">
        <f>IF(('Activity data'!AL8*EF!$H7)*kgtoGg=0,"NO",('Activity data'!AL8*EF!$H7)*kgtoGg)</f>
        <v>363.92267022015108</v>
      </c>
      <c r="T1382" s="27">
        <f>IF(('Activity data'!AM8*EF!$H7)*kgtoGg=0,"NO",('Activity data'!AM8*EF!$H7)*kgtoGg)</f>
        <v>369.83392374165419</v>
      </c>
      <c r="U1382" s="27">
        <f>IF(('Activity data'!AN8*EF!$H7)*kgtoGg=0,"NO",('Activity data'!AN8*EF!$H7)*kgtoGg)</f>
        <v>370.62375552016323</v>
      </c>
      <c r="V1382" s="27">
        <f>IF(('Activity data'!AO8*EF!$H7)*kgtoGg=0,"NO",('Activity data'!AO8*EF!$H7)*kgtoGg)</f>
        <v>370.14667890949841</v>
      </c>
      <c r="W1382" s="27">
        <f>IF(('Activity data'!AP8*EF!$H7)*kgtoGg=0,"NO",('Activity data'!AP8*EF!$H7)*kgtoGg)</f>
        <v>370.56346091203341</v>
      </c>
      <c r="X1382" s="27">
        <f>IF(('Activity data'!AQ8*EF!$H7)*kgtoGg=0,"NO",('Activity data'!AQ8*EF!$H7)*kgtoGg)</f>
        <v>372.21634714113918</v>
      </c>
      <c r="Y1382" s="27">
        <f>IF(('Activity data'!AR8*EF!$H7)*kgtoGg=0,"NO",('Activity data'!AR8*EF!$H7)*kgtoGg)</f>
        <v>374.38063101893766</v>
      </c>
      <c r="Z1382" s="27">
        <f>IF(('Activity data'!AS8*EF!$H7)*kgtoGg=0,"NO",('Activity data'!AS8*EF!$H7)*kgtoGg)</f>
        <v>377.49124923458203</v>
      </c>
      <c r="AA1382" s="27">
        <f>IF(('Activity data'!AT8*EF!$H7)*kgtoGg=0,"NO",('Activity data'!AT8*EF!$H7)*kgtoGg)</f>
        <v>381.15640207994926</v>
      </c>
      <c r="AB1382" s="27">
        <f>IF(('Activity data'!AU8*EF!$H7)*kgtoGg=0,"NO",('Activity data'!AU8*EF!$H7)*kgtoGg)</f>
        <v>385.15695535595285</v>
      </c>
      <c r="AC1382" s="27">
        <f>IF(('Activity data'!AV8*EF!$H7)*kgtoGg=0,"NO",('Activity data'!AV8*EF!$H7)*kgtoGg)</f>
        <v>388.91047436804598</v>
      </c>
      <c r="AD1382" s="27">
        <f>IF(('Activity data'!AW8*EF!$H7)*kgtoGg=0,"NO",('Activity data'!AW8*EF!$H7)*kgtoGg)</f>
        <v>391.31162286255994</v>
      </c>
      <c r="AE1382" s="27">
        <f>IF(('Activity data'!AX8*EF!$H7)*kgtoGg=0,"NO",('Activity data'!AX8*EF!$H7)*kgtoGg)</f>
        <v>394.05176095805206</v>
      </c>
      <c r="AF1382" s="27">
        <f>IF(('Activity data'!AY8*EF!$H7)*kgtoGg=0,"NO",('Activity data'!AY8*EF!$H7)*kgtoGg)</f>
        <v>397.09379636887275</v>
      </c>
      <c r="AG1382" s="27">
        <f>IF(('Activity data'!AZ8*EF!$H7)*kgtoGg=0,"NO",('Activity data'!AZ8*EF!$H7)*kgtoGg)</f>
        <v>401.64025186980558</v>
      </c>
      <c r="AH1382" s="27">
        <f>IF(('Activity data'!BA8*EF!$H7)*kgtoGg=0,"NO",('Activity data'!BA8*EF!$H7)*kgtoGg)</f>
        <v>404.832238788979</v>
      </c>
      <c r="AI1382" s="27">
        <f>IF(('Activity data'!BB8*EF!$H7)*kgtoGg=0,"NO",('Activity data'!BB8*EF!$H7)*kgtoGg)</f>
        <v>408.53771720310334</v>
      </c>
      <c r="AJ1382" s="27">
        <f>IF(('Activity data'!BC8*EF!$H7)*kgtoGg=0,"NO",('Activity data'!BC8*EF!$H7)*kgtoGg)</f>
        <v>413.04794623860931</v>
      </c>
      <c r="AK1382" s="27">
        <f>IF(('Activity data'!BD8*EF!$H7)*kgtoGg=0,"NO",('Activity data'!BD8*EF!$H7)*kgtoGg)</f>
        <v>416.08516578752369</v>
      </c>
      <c r="AL1382" s="27">
        <f>IF(('Activity data'!BE8*EF!$H7)*kgtoGg=0,"NO",('Activity data'!BE8*EF!$H7)*kgtoGg)</f>
        <v>418.84795237362164</v>
      </c>
      <c r="AM1382" s="27">
        <f>IF(('Activity data'!BF8*EF!$H7)*kgtoGg=0,"NO",('Activity data'!BF8*EF!$H7)*kgtoGg)</f>
        <v>421.14259357497843</v>
      </c>
      <c r="AN1382" s="27">
        <f>IF(('Activity data'!BG8*EF!$H7)*kgtoGg=0,"NO",('Activity data'!BG8*EF!$H7)*kgtoGg)</f>
        <v>426.30838613101645</v>
      </c>
      <c r="AO1382" s="27">
        <f>IF(('Activity data'!BH8*EF!$H7)*kgtoGg=0,"NO",('Activity data'!BH8*EF!$H7)*kgtoGg)</f>
        <v>430.1806592294709</v>
      </c>
      <c r="AP1382" s="27">
        <f>IF(('Activity data'!BI8*EF!$H7)*kgtoGg=0,"NO",('Activity data'!BI8*EF!$H7)*kgtoGg)</f>
        <v>433.78797029363898</v>
      </c>
      <c r="AQ1382" s="27">
        <f>IF(('Activity data'!BJ8*EF!$H7)*kgtoGg=0,"NO",('Activity data'!BJ8*EF!$H7)*kgtoGg)</f>
        <v>437.36239072645054</v>
      </c>
      <c r="AR1382" s="27">
        <f>IF(('Activity data'!BK8*EF!$H7)*kgtoGg=0,"NO",('Activity data'!BK8*EF!$H7)*kgtoGg)</f>
        <v>440.95299972318497</v>
      </c>
      <c r="AS1382" s="27">
        <f>IF(('Activity data'!BL8*EF!$H7)*kgtoGg=0,"NO",('Activity data'!BL8*EF!$H7)*kgtoGg)</f>
        <v>444.33470477946031</v>
      </c>
      <c r="AT1382" s="27">
        <f>IF(('Activity data'!BM8*EF!$H7)*kgtoGg=0,"NO",('Activity data'!BM8*EF!$H7)*kgtoGg)</f>
        <v>436.35857183281229</v>
      </c>
      <c r="AU1382" s="27">
        <f>IF(('Activity data'!BN8*EF!$H7)*kgtoGg=0,"NO",('Activity data'!BN8*EF!$H7)*kgtoGg)</f>
        <v>426.23922485546348</v>
      </c>
      <c r="AV1382" s="27">
        <f>IF(('Activity data'!BO8*EF!$H7)*kgtoGg=0,"NO",('Activity data'!BO8*EF!$H7)*kgtoGg)</f>
        <v>416.11707012490297</v>
      </c>
      <c r="AW1382" s="27">
        <f>IF(('Activity data'!BP8*EF!$H7)*kgtoGg=0,"NO",('Activity data'!BP8*EF!$H7)*kgtoGg)</f>
        <v>405.20349470018323</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326.20040935577731</v>
      </c>
      <c r="L1383" s="27">
        <f>IF(('Activity data'!AE9*EF!$H8)*kgtoGg=0,"NO",('Activity data'!AE9*EF!$H8)*kgtoGg)</f>
        <v>323.37137738012319</v>
      </c>
      <c r="M1383" s="27">
        <f>IF(('Activity data'!AF9*EF!$H8)*kgtoGg=0,"NO",('Activity data'!AF9*EF!$H8)*kgtoGg)</f>
        <v>322.29445054900759</v>
      </c>
      <c r="N1383" s="27">
        <f>IF(('Activity data'!AG9*EF!$H8)*kgtoGg=0,"NO",('Activity data'!AG9*EF!$H8)*kgtoGg)</f>
        <v>317.99063003627219</v>
      </c>
      <c r="O1383" s="27">
        <f>IF(('Activity data'!AH9*EF!$H8)*kgtoGg=0,"NO",('Activity data'!AH9*EF!$H8)*kgtoGg)</f>
        <v>311.74352945546798</v>
      </c>
      <c r="P1383" s="27">
        <f>IF(('Activity data'!AI9*EF!$H8)*kgtoGg=0,"NO",('Activity data'!AI9*EF!$H8)*kgtoGg)</f>
        <v>303.68232906672063</v>
      </c>
      <c r="Q1383" s="27">
        <f>IF(('Activity data'!AJ9*EF!$H8)*kgtoGg=0,"NO",('Activity data'!AJ9*EF!$H8)*kgtoGg)</f>
        <v>297.32422455466593</v>
      </c>
      <c r="R1383" s="27">
        <f>IF(('Activity data'!AK9*EF!$H8)*kgtoGg=0,"NO",('Activity data'!AK9*EF!$H8)*kgtoGg)</f>
        <v>291.30873487096778</v>
      </c>
      <c r="S1383" s="27">
        <f>IF(('Activity data'!AL9*EF!$H8)*kgtoGg=0,"NO",('Activity data'!AL9*EF!$H8)*kgtoGg)</f>
        <v>256.26674928484914</v>
      </c>
      <c r="T1383" s="27">
        <f>IF(('Activity data'!AM9*EF!$H8)*kgtoGg=0,"NO",('Activity data'!AM9*EF!$H8)*kgtoGg)</f>
        <v>260.42933064653744</v>
      </c>
      <c r="U1383" s="27">
        <f>IF(('Activity data'!AN9*EF!$H8)*kgtoGg=0,"NO",('Activity data'!AN9*EF!$H8)*kgtoGg)</f>
        <v>260.98551370113506</v>
      </c>
      <c r="V1383" s="27">
        <f>IF(('Activity data'!AO9*EF!$H8)*kgtoGg=0,"NO",('Activity data'!AO9*EF!$H8)*kgtoGg)</f>
        <v>260.64956630851736</v>
      </c>
      <c r="W1383" s="27">
        <f>IF(('Activity data'!AP9*EF!$H8)*kgtoGg=0,"NO",('Activity data'!AP9*EF!$H8)*kgtoGg)</f>
        <v>260.94305549644156</v>
      </c>
      <c r="X1383" s="27">
        <f>IF(('Activity data'!AQ9*EF!$H8)*kgtoGg=0,"NO",('Activity data'!AQ9*EF!$H8)*kgtoGg)</f>
        <v>262.10698348316021</v>
      </c>
      <c r="Y1383" s="27">
        <f>IF(('Activity data'!AR9*EF!$H8)*kgtoGg=0,"NO",('Activity data'!AR9*EF!$H8)*kgtoGg)</f>
        <v>263.63102702119397</v>
      </c>
      <c r="Z1383" s="27">
        <f>IF(('Activity data'!AS9*EF!$H8)*kgtoGg=0,"NO",('Activity data'!AS9*EF!$H8)*kgtoGg)</f>
        <v>265.82145944989435</v>
      </c>
      <c r="AA1383" s="27">
        <f>IF(('Activity data'!AT9*EF!$H8)*kgtoGg=0,"NO",('Activity data'!AT9*EF!$H8)*kgtoGg)</f>
        <v>268.40238359168012</v>
      </c>
      <c r="AB1383" s="27">
        <f>IF(('Activity data'!AU9*EF!$H8)*kgtoGg=0,"NO",('Activity data'!AU9*EF!$H8)*kgtoGg)</f>
        <v>271.21948971689659</v>
      </c>
      <c r="AC1383" s="27">
        <f>IF(('Activity data'!AV9*EF!$H8)*kgtoGg=0,"NO",('Activity data'!AV9*EF!$H8)*kgtoGg)</f>
        <v>273.86263946908457</v>
      </c>
      <c r="AD1383" s="27">
        <f>IF(('Activity data'!AW9*EF!$H8)*kgtoGg=0,"NO",('Activity data'!AW9*EF!$H8)*kgtoGg)</f>
        <v>275.55347812683311</v>
      </c>
      <c r="AE1383" s="27">
        <f>IF(('Activity data'!AX9*EF!$H8)*kgtoGg=0,"NO",('Activity data'!AX9*EF!$H8)*kgtoGg)</f>
        <v>277.48302618686068</v>
      </c>
      <c r="AF1383" s="27">
        <f>IF(('Activity data'!AY9*EF!$H8)*kgtoGg=0,"NO",('Activity data'!AY9*EF!$H8)*kgtoGg)</f>
        <v>279.62516403573062</v>
      </c>
      <c r="AG1383" s="27">
        <f>IF(('Activity data'!AZ9*EF!$H8)*kgtoGg=0,"NO",('Activity data'!AZ9*EF!$H8)*kgtoGg)</f>
        <v>282.82668311473566</v>
      </c>
      <c r="AH1383" s="27">
        <f>IF(('Activity data'!BA9*EF!$H8)*kgtoGg=0,"NO",('Activity data'!BA9*EF!$H8)*kgtoGg)</f>
        <v>285.07441368629225</v>
      </c>
      <c r="AI1383" s="27">
        <f>IF(('Activity data'!BB9*EF!$H8)*kgtoGg=0,"NO",('Activity data'!BB9*EF!$H8)*kgtoGg)</f>
        <v>287.68373425200031</v>
      </c>
      <c r="AJ1383" s="27">
        <f>IF(('Activity data'!BC9*EF!$H8)*kgtoGg=0,"NO",('Activity data'!BC9*EF!$H8)*kgtoGg)</f>
        <v>290.85974341009984</v>
      </c>
      <c r="AK1383" s="27">
        <f>IF(('Activity data'!BD9*EF!$H8)*kgtoGg=0,"NO",('Activity data'!BD9*EF!$H8)*kgtoGg)</f>
        <v>292.99849002952271</v>
      </c>
      <c r="AL1383" s="27">
        <f>IF(('Activity data'!BE9*EF!$H8)*kgtoGg=0,"NO",('Activity data'!BE9*EF!$H8)*kgtoGg)</f>
        <v>294.94398668395985</v>
      </c>
      <c r="AM1383" s="27">
        <f>IF(('Activity data'!BF9*EF!$H8)*kgtoGg=0,"NO",('Activity data'!BF9*EF!$H8)*kgtoGg)</f>
        <v>296.55982512867956</v>
      </c>
      <c r="AN1383" s="27">
        <f>IF(('Activity data'!BG9*EF!$H8)*kgtoGg=0,"NO",('Activity data'!BG9*EF!$H8)*kgtoGg)</f>
        <v>300.19746843629463</v>
      </c>
      <c r="AO1383" s="27">
        <f>IF(('Activity data'!BH9*EF!$H8)*kgtoGg=0,"NO",('Activity data'!BH9*EF!$H8)*kgtoGg)</f>
        <v>302.92424233769458</v>
      </c>
      <c r="AP1383" s="27">
        <f>IF(('Activity data'!BI9*EF!$H8)*kgtoGg=0,"NO",('Activity data'!BI9*EF!$H8)*kgtoGg)</f>
        <v>305.46443550432082</v>
      </c>
      <c r="AQ1383" s="27">
        <f>IF(('Activity data'!BJ9*EF!$H8)*kgtoGg=0,"NO",('Activity data'!BJ9*EF!$H8)*kgtoGg)</f>
        <v>307.98146777477501</v>
      </c>
      <c r="AR1383" s="27">
        <f>IF(('Activity data'!BK9*EF!$H8)*kgtoGg=0,"NO",('Activity data'!BK9*EF!$H8)*kgtoGg)</f>
        <v>310.50989969408755</v>
      </c>
      <c r="AS1383" s="27">
        <f>IF(('Activity data'!BL9*EF!$H8)*kgtoGg=0,"NO",('Activity data'!BL9*EF!$H8)*kgtoGg)</f>
        <v>312.89122581836426</v>
      </c>
      <c r="AT1383" s="27">
        <f>IF(('Activity data'!BM9*EF!$H8)*kgtoGg=0,"NO",('Activity data'!BM9*EF!$H8)*kgtoGg)</f>
        <v>307.27459945962505</v>
      </c>
      <c r="AU1383" s="27">
        <f>IF(('Activity data'!BN9*EF!$H8)*kgtoGg=0,"NO",('Activity data'!BN9*EF!$H8)*kgtoGg)</f>
        <v>300.14876650944944</v>
      </c>
      <c r="AV1383" s="27">
        <f>IF(('Activity data'!BO9*EF!$H8)*kgtoGg=0,"NO",('Activity data'!BO9*EF!$H8)*kgtoGg)</f>
        <v>293.02095639806015</v>
      </c>
      <c r="AW1383" s="27">
        <f>IF(('Activity data'!BP9*EF!$H8)*kgtoGg=0,"NO",('Activity data'!BP9*EF!$H8)*kgtoGg)</f>
        <v>285.33584435083299</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32.967337371253556</v>
      </c>
      <c r="M1384" s="27">
        <f>IF(('Activity data'!AF10*EF!$H9)*kgtoGg=0,"NO",('Activity data'!AF10*EF!$H9)*kgtoGg)</f>
        <v>34.24365507843369</v>
      </c>
      <c r="N1384" s="27">
        <f>IF(('Activity data'!AG10*EF!$H9)*kgtoGg=0,"NO",('Activity data'!AG10*EF!$H9)*kgtoGg)</f>
        <v>35.195504797614667</v>
      </c>
      <c r="O1384" s="27">
        <f>IF(('Activity data'!AH10*EF!$H9)*kgtoGg=0,"NO",('Activity data'!AH10*EF!$H9)*kgtoGg)</f>
        <v>35.929559405213347</v>
      </c>
      <c r="P1384" s="27">
        <f>IF(('Activity data'!AI10*EF!$H9)*kgtoGg=0,"NO",('Activity data'!AI10*EF!$H9)*kgtoGg)</f>
        <v>36.435327957872921</v>
      </c>
      <c r="Q1384" s="27">
        <f>IF(('Activity data'!AJ10*EF!$H9)*kgtoGg=0,"NO",('Activity data'!AJ10*EF!$H9)*kgtoGg)</f>
        <v>37.125912791560353</v>
      </c>
      <c r="R1384" s="27">
        <f>IF(('Activity data'!AK10*EF!$H9)*kgtoGg=0,"NO",('Activity data'!AK10*EF!$H9)*kgtoGg)</f>
        <v>37.849847328761328</v>
      </c>
      <c r="S1384" s="27">
        <f>IF(('Activity data'!AL10*EF!$H9)*kgtoGg=0,"NO",('Activity data'!AL10*EF!$H9)*kgtoGg)</f>
        <v>34.642540512761734</v>
      </c>
      <c r="T1384" s="27">
        <f>IF(('Activity data'!AM10*EF!$H9)*kgtoGg=0,"NO",('Activity data'!AM10*EF!$H9)*kgtoGg)</f>
        <v>36.053433960046704</v>
      </c>
      <c r="U1384" s="27">
        <f>IF(('Activity data'!AN10*EF!$H9)*kgtoGg=0,"NO",('Activity data'!AN10*EF!$H9)*kgtoGg)</f>
        <v>36.988957132890164</v>
      </c>
      <c r="V1384" s="27">
        <f>IF(('Activity data'!AO10*EF!$H9)*kgtoGg=0,"NO",('Activity data'!AO10*EF!$H9)*kgtoGg)</f>
        <v>37.80798232443135</v>
      </c>
      <c r="W1384" s="27">
        <f>IF(('Activity data'!AP10*EF!$H9)*kgtoGg=0,"NO",('Activity data'!AP10*EF!$H9)*kgtoGg)</f>
        <v>38.728070098671076</v>
      </c>
      <c r="X1384" s="27">
        <f>IF(('Activity data'!AQ10*EF!$H9)*kgtoGg=0,"NO",('Activity data'!AQ10*EF!$H9)*kgtoGg)</f>
        <v>39.792845964036765</v>
      </c>
      <c r="Y1384" s="27">
        <f>IF(('Activity data'!AR10*EF!$H9)*kgtoGg=0,"NO",('Activity data'!AR10*EF!$H9)*kgtoGg)</f>
        <v>40.932743084958894</v>
      </c>
      <c r="Z1384" s="27">
        <f>IF(('Activity data'!AS10*EF!$H9)*kgtoGg=0,"NO",('Activity data'!AS10*EF!$H9)*kgtoGg)</f>
        <v>42.200932817956428</v>
      </c>
      <c r="AA1384" s="27">
        <f>IF(('Activity data'!AT10*EF!$H9)*kgtoGg=0,"NO",('Activity data'!AT10*EF!$H9)*kgtoGg)</f>
        <v>43.560541687795634</v>
      </c>
      <c r="AB1384" s="27">
        <f>IF(('Activity data'!AU10*EF!$H9)*kgtoGg=0,"NO",('Activity data'!AU10*EF!$H9)*kgtoGg)</f>
        <v>44.991111474500634</v>
      </c>
      <c r="AC1384" s="27">
        <f>IF(('Activity data'!AV10*EF!$H9)*kgtoGg=0,"NO",('Activity data'!AV10*EF!$H9)*kgtoGg)</f>
        <v>46.426705183934367</v>
      </c>
      <c r="AD1384" s="27">
        <f>IF(('Activity data'!AW10*EF!$H9)*kgtoGg=0,"NO",('Activity data'!AW10*EF!$H9)*kgtoGg)</f>
        <v>48.262486575260489</v>
      </c>
      <c r="AE1384" s="27">
        <f>IF(('Activity data'!AX10*EF!$H9)*kgtoGg=0,"NO",('Activity data'!AX10*EF!$H9)*kgtoGg)</f>
        <v>50.215254069567393</v>
      </c>
      <c r="AF1384" s="27">
        <f>IF(('Activity data'!AY10*EF!$H9)*kgtoGg=0,"NO",('Activity data'!AY10*EF!$H9)*kgtoGg)</f>
        <v>52.288550985565294</v>
      </c>
      <c r="AG1384" s="27">
        <f>IF(('Activity data'!AZ10*EF!$H9)*kgtoGg=0,"NO",('Activity data'!AZ10*EF!$H9)*kgtoGg)</f>
        <v>54.654552405924512</v>
      </c>
      <c r="AH1384" s="27">
        <f>IF(('Activity data'!BA10*EF!$H9)*kgtoGg=0,"NO",('Activity data'!BA10*EF!$H9)*kgtoGg)</f>
        <v>56.936801071048151</v>
      </c>
      <c r="AI1384" s="27">
        <f>IF(('Activity data'!BB10*EF!$H9)*kgtoGg=0,"NO",('Activity data'!BB10*EF!$H9)*kgtoGg)</f>
        <v>59.393783597496402</v>
      </c>
      <c r="AJ1384" s="27">
        <f>IF(('Activity data'!BC10*EF!$H9)*kgtoGg=0,"NO",('Activity data'!BC10*EF!$H9)*kgtoGg)</f>
        <v>62.08274888108123</v>
      </c>
      <c r="AK1384" s="27">
        <f>IF(('Activity data'!BD10*EF!$H9)*kgtoGg=0,"NO",('Activity data'!BD10*EF!$H9)*kgtoGg)</f>
        <v>64.668675697843938</v>
      </c>
      <c r="AL1384" s="27">
        <f>IF(('Activity data'!BE10*EF!$H9)*kgtoGg=0,"NO",('Activity data'!BE10*EF!$H9)*kgtoGg)</f>
        <v>67.32835365415778</v>
      </c>
      <c r="AM1384" s="27">
        <f>IF(('Activity data'!BF10*EF!$H9)*kgtoGg=0,"NO",('Activity data'!BF10*EF!$H9)*kgtoGg)</f>
        <v>70.03229658694471</v>
      </c>
      <c r="AN1384" s="27">
        <f>IF(('Activity data'!BG10*EF!$H9)*kgtoGg=0,"NO",('Activity data'!BG10*EF!$H9)*kgtoGg)</f>
        <v>72.891537637177734</v>
      </c>
      <c r="AO1384" s="27">
        <f>IF(('Activity data'!BH10*EF!$H9)*kgtoGg=0,"NO",('Activity data'!BH10*EF!$H9)*kgtoGg)</f>
        <v>75.636138241031261</v>
      </c>
      <c r="AP1384" s="27">
        <f>IF(('Activity data'!BI10*EF!$H9)*kgtoGg=0,"NO",('Activity data'!BI10*EF!$H9)*kgtoGg)</f>
        <v>78.438227798805514</v>
      </c>
      <c r="AQ1384" s="27">
        <f>IF(('Activity data'!BJ10*EF!$H9)*kgtoGg=0,"NO",('Activity data'!BJ10*EF!$H9)*kgtoGg)</f>
        <v>81.342116961899578</v>
      </c>
      <c r="AR1384" s="27">
        <f>IF(('Activity data'!BK10*EF!$H9)*kgtoGg=0,"NO",('Activity data'!BK10*EF!$H9)*kgtoGg)</f>
        <v>84.362122670179488</v>
      </c>
      <c r="AS1384" s="27">
        <f>IF(('Activity data'!BL10*EF!$H9)*kgtoGg=0,"NO",('Activity data'!BL10*EF!$H9)*kgtoGg)</f>
        <v>87.460000056776124</v>
      </c>
      <c r="AT1384" s="27">
        <f>IF(('Activity data'!BM10*EF!$H9)*kgtoGg=0,"NO",('Activity data'!BM10*EF!$H9)*kgtoGg)</f>
        <v>88.380251366377081</v>
      </c>
      <c r="AU1384" s="27">
        <f>IF(('Activity data'!BN10*EF!$H9)*kgtoGg=0,"NO",('Activity data'!BN10*EF!$H9)*kgtoGg)</f>
        <v>88.848830806215247</v>
      </c>
      <c r="AV1384" s="27">
        <f>IF(('Activity data'!BO10*EF!$H9)*kgtoGg=0,"NO",('Activity data'!BO10*EF!$H9)*kgtoGg)</f>
        <v>89.285368350258679</v>
      </c>
      <c r="AW1384" s="27">
        <f>IF(('Activity data'!BP10*EF!$H9)*kgtoGg=0,"NO",('Activity data'!BP10*EF!$H9)*kgtoGg)</f>
        <v>89.513841012573394</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135.255951318342</v>
      </c>
      <c r="T1385" s="27">
        <f>IF(('Activity data'!AM11*EF!$H10)*kgtoGg=0,"NO",('Activity data'!AM11*EF!$H10)*kgtoGg)</f>
        <v>135.45945708034915</v>
      </c>
      <c r="U1385" s="27">
        <f>IF(('Activity data'!AN11*EF!$H10)*kgtoGg=0,"NO",('Activity data'!AN11*EF!$H10)*kgtoGg)</f>
        <v>135.6856824494628</v>
      </c>
      <c r="V1385" s="27">
        <f>IF(('Activity data'!AO11*EF!$H10)*kgtoGg=0,"NO",('Activity data'!AO11*EF!$H10)*kgtoGg)</f>
        <v>135.94064706032725</v>
      </c>
      <c r="W1385" s="27">
        <f>IF(('Activity data'!AP11*EF!$H10)*kgtoGg=0,"NO",('Activity data'!AP11*EF!$H10)*kgtoGg)</f>
        <v>136.2273087067787</v>
      </c>
      <c r="X1385" s="27">
        <f>IF(('Activity data'!AQ11*EF!$H10)*kgtoGg=0,"NO",('Activity data'!AQ11*EF!$H10)*kgtoGg)</f>
        <v>136.54497611046153</v>
      </c>
      <c r="Y1385" s="27">
        <f>IF(('Activity data'!AR11*EF!$H10)*kgtoGg=0,"NO",('Activity data'!AR11*EF!$H10)*kgtoGg)</f>
        <v>136.74028465423547</v>
      </c>
      <c r="Z1385" s="27">
        <f>IF(('Activity data'!AS11*EF!$H10)*kgtoGg=0,"NO",('Activity data'!AS11*EF!$H10)*kgtoGg)</f>
        <v>136.96184811112809</v>
      </c>
      <c r="AA1385" s="27">
        <f>IF(('Activity data'!AT11*EF!$H10)*kgtoGg=0,"NO",('Activity data'!AT11*EF!$H10)*kgtoGg)</f>
        <v>137.20766293718725</v>
      </c>
      <c r="AB1385" s="27">
        <f>IF(('Activity data'!AU11*EF!$H10)*kgtoGg=0,"NO",('Activity data'!AU11*EF!$H10)*kgtoGg)</f>
        <v>137.47621060478573</v>
      </c>
      <c r="AC1385" s="27">
        <f>IF(('Activity data'!AV11*EF!$H10)*kgtoGg=0,"NO",('Activity data'!AV11*EF!$H10)*kgtoGg)</f>
        <v>137.76516008812649</v>
      </c>
      <c r="AD1385" s="27">
        <f>IF(('Activity data'!AW11*EF!$H10)*kgtoGg=0,"NO",('Activity data'!AW11*EF!$H10)*kgtoGg)</f>
        <v>137.95778310282327</v>
      </c>
      <c r="AE1385" s="27">
        <f>IF(('Activity data'!AX11*EF!$H10)*kgtoGg=0,"NO",('Activity data'!AX11*EF!$H10)*kgtoGg)</f>
        <v>138.17004248943877</v>
      </c>
      <c r="AF1385" s="27">
        <f>IF(('Activity data'!AY11*EF!$H10)*kgtoGg=0,"NO",('Activity data'!AY11*EF!$H10)*kgtoGg)</f>
        <v>138.40120269960332</v>
      </c>
      <c r="AG1385" s="27">
        <f>IF(('Activity data'!AZ11*EF!$H10)*kgtoGg=0,"NO",('Activity data'!AZ11*EF!$H10)*kgtoGg)</f>
        <v>138.65391991365723</v>
      </c>
      <c r="AH1385" s="27">
        <f>IF(('Activity data'!BA11*EF!$H10)*kgtoGg=0,"NO",('Activity data'!BA11*EF!$H10)*kgtoGg)</f>
        <v>138.92006671325987</v>
      </c>
      <c r="AI1385" s="27">
        <f>IF(('Activity data'!BB11*EF!$H10)*kgtoGg=0,"NO",('Activity data'!BB11*EF!$H10)*kgtoGg)</f>
        <v>139.08955287048946</v>
      </c>
      <c r="AJ1385" s="27">
        <f>IF(('Activity data'!BC11*EF!$H10)*kgtoGg=0,"NO",('Activity data'!BC11*EF!$H10)*kgtoGg)</f>
        <v>139.27655934190597</v>
      </c>
      <c r="AK1385" s="27">
        <f>IF(('Activity data'!BD11*EF!$H10)*kgtoGg=0,"NO",('Activity data'!BD11*EF!$H10)*kgtoGg)</f>
        <v>139.47409685465857</v>
      </c>
      <c r="AL1385" s="27">
        <f>IF(('Activity data'!BE11*EF!$H10)*kgtoGg=0,"NO",('Activity data'!BE11*EF!$H10)*kgtoGg)</f>
        <v>139.68509059126924</v>
      </c>
      <c r="AM1385" s="27">
        <f>IF(('Activity data'!BF11*EF!$H10)*kgtoGg=0,"NO",('Activity data'!BF11*EF!$H10)*kgtoGg)</f>
        <v>139.90852917277039</v>
      </c>
      <c r="AN1385" s="27">
        <f>IF(('Activity data'!BG11*EF!$H10)*kgtoGg=0,"NO",('Activity data'!BG11*EF!$H10)*kgtoGg)</f>
        <v>140.04103563650384</v>
      </c>
      <c r="AO1385" s="27">
        <f>IF(('Activity data'!BH11*EF!$H10)*kgtoGg=0,"NO",('Activity data'!BH11*EF!$H10)*kgtoGg)</f>
        <v>140.18165068704718</v>
      </c>
      <c r="AP1385" s="27">
        <f>IF(('Activity data'!BI11*EF!$H10)*kgtoGg=0,"NO",('Activity data'!BI11*EF!$H10)*kgtoGg)</f>
        <v>140.3332038105066</v>
      </c>
      <c r="AQ1385" s="27">
        <f>IF(('Activity data'!BJ11*EF!$H10)*kgtoGg=0,"NO",('Activity data'!BJ11*EF!$H10)*kgtoGg)</f>
        <v>140.4961388101847</v>
      </c>
      <c r="AR1385" s="27">
        <f>IF(('Activity data'!BK11*EF!$H10)*kgtoGg=0,"NO",('Activity data'!BK11*EF!$H10)*kgtoGg)</f>
        <v>140.67036017791719</v>
      </c>
      <c r="AS1385" s="27">
        <f>IF(('Activity data'!BL11*EF!$H10)*kgtoGg=0,"NO",('Activity data'!BL11*EF!$H10)*kgtoGg)</f>
        <v>140.74708808423716</v>
      </c>
      <c r="AT1385" s="27">
        <f>IF(('Activity data'!BM11*EF!$H10)*kgtoGg=0,"NO",('Activity data'!BM11*EF!$H10)*kgtoGg)</f>
        <v>140.79320105360316</v>
      </c>
      <c r="AU1385" s="27">
        <f>IF(('Activity data'!BN11*EF!$H10)*kgtoGg=0,"NO",('Activity data'!BN11*EF!$H10)*kgtoGg)</f>
        <v>140.83967568247962</v>
      </c>
      <c r="AV1385" s="27">
        <f>IF(('Activity data'!BO11*EF!$H10)*kgtoGg=0,"NO",('Activity data'!BO11*EF!$H10)*kgtoGg)</f>
        <v>140.893758592767</v>
      </c>
      <c r="AW1385" s="27">
        <f>IF(('Activity data'!BP11*EF!$H10)*kgtoGg=0,"NO",('Activity data'!BP11*EF!$H10)*kgtoGg)</f>
        <v>140.95214098936782</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14.658203603760658</v>
      </c>
      <c r="T1386" s="27">
        <f>IF(('Activity data'!AM12*EF!$H11)*kgtoGg=0,"NO",('Activity data'!AM12*EF!$H11)*kgtoGg)</f>
        <v>14.680258299801483</v>
      </c>
      <c r="U1386" s="27">
        <f>IF(('Activity data'!AN12*EF!$H11)*kgtoGg=0,"NO",('Activity data'!AN12*EF!$H11)*kgtoGg)</f>
        <v>14.704775206366271</v>
      </c>
      <c r="V1386" s="27">
        <f>IF(('Activity data'!AO12*EF!$H11)*kgtoGg=0,"NO",('Activity data'!AO12*EF!$H11)*kgtoGg)</f>
        <v>14.732406694233367</v>
      </c>
      <c r="W1386" s="27">
        <f>IF(('Activity data'!AP12*EF!$H11)*kgtoGg=0,"NO",('Activity data'!AP12*EF!$H11)*kgtoGg)</f>
        <v>14.763473310808225</v>
      </c>
      <c r="X1386" s="27">
        <f>IF(('Activity data'!AQ12*EF!$H11)*kgtoGg=0,"NO",('Activity data'!AQ12*EF!$H11)*kgtoGg)</f>
        <v>14.797900139617417</v>
      </c>
      <c r="Y1386" s="27">
        <f>IF(('Activity data'!AR12*EF!$H11)*kgtoGg=0,"NO",('Activity data'!AR12*EF!$H11)*kgtoGg)</f>
        <v>14.819066471836354</v>
      </c>
      <c r="Z1386" s="27">
        <f>IF(('Activity data'!AS12*EF!$H11)*kgtoGg=0,"NO",('Activity data'!AS12*EF!$H11)*kgtoGg)</f>
        <v>14.843078149183114</v>
      </c>
      <c r="AA1386" s="27">
        <f>IF(('Activity data'!AT12*EF!$H11)*kgtoGg=0,"NO",('Activity data'!AT12*EF!$H11)*kgtoGg)</f>
        <v>14.869718039953746</v>
      </c>
      <c r="AB1386" s="27">
        <f>IF(('Activity data'!AU12*EF!$H11)*kgtoGg=0,"NO",('Activity data'!AU12*EF!$H11)*kgtoGg)</f>
        <v>14.898821575514326</v>
      </c>
      <c r="AC1386" s="27">
        <f>IF(('Activity data'!AV12*EF!$H11)*kgtoGg=0,"NO",('Activity data'!AV12*EF!$H11)*kgtoGg)</f>
        <v>14.930136133703648</v>
      </c>
      <c r="AD1386" s="27">
        <f>IF(('Activity data'!AW12*EF!$H11)*kgtoGg=0,"NO",('Activity data'!AW12*EF!$H11)*kgtoGg)</f>
        <v>14.95101142488806</v>
      </c>
      <c r="AE1386" s="27">
        <f>IF(('Activity data'!AX12*EF!$H11)*kgtoGg=0,"NO",('Activity data'!AX12*EF!$H11)*kgtoGg)</f>
        <v>14.974014784633001</v>
      </c>
      <c r="AF1386" s="27">
        <f>IF(('Activity data'!AY12*EF!$H11)*kgtoGg=0,"NO",('Activity data'!AY12*EF!$H11)*kgtoGg)</f>
        <v>14.99906649875466</v>
      </c>
      <c r="AG1386" s="27">
        <f>IF(('Activity data'!AZ12*EF!$H11)*kgtoGg=0,"NO",('Activity data'!AZ12*EF!$H11)*kgtoGg)</f>
        <v>15.026454427652951</v>
      </c>
      <c r="AH1386" s="27">
        <f>IF(('Activity data'!BA12*EF!$H11)*kgtoGg=0,"NO",('Activity data'!BA12*EF!$H11)*kgtoGg)</f>
        <v>15.055297771986705</v>
      </c>
      <c r="AI1386" s="27">
        <f>IF(('Activity data'!BB12*EF!$H11)*kgtoGg=0,"NO",('Activity data'!BB12*EF!$H11)*kgtoGg)</f>
        <v>15.073665633633274</v>
      </c>
      <c r="AJ1386" s="27">
        <f>IF(('Activity data'!BC12*EF!$H11)*kgtoGg=0,"NO",('Activity data'!BC12*EF!$H11)*kgtoGg)</f>
        <v>15.093932238588737</v>
      </c>
      <c r="AK1386" s="27">
        <f>IF(('Activity data'!BD12*EF!$H11)*kgtoGg=0,"NO",('Activity data'!BD12*EF!$H11)*kgtoGg)</f>
        <v>15.115340132682009</v>
      </c>
      <c r="AL1386" s="27">
        <f>IF(('Activity data'!BE12*EF!$H11)*kgtoGg=0,"NO",('Activity data'!BE12*EF!$H11)*kgtoGg)</f>
        <v>15.138206329105987</v>
      </c>
      <c r="AM1386" s="27">
        <f>IF(('Activity data'!BF12*EF!$H11)*kgtoGg=0,"NO",('Activity data'!BF12*EF!$H11)*kgtoGg)</f>
        <v>15.162421220862363</v>
      </c>
      <c r="AN1386" s="27">
        <f>IF(('Activity data'!BG12*EF!$H11)*kgtoGg=0,"NO",('Activity data'!BG12*EF!$H11)*kgtoGg)</f>
        <v>15.176781452004045</v>
      </c>
      <c r="AO1386" s="27">
        <f>IF(('Activity data'!BH12*EF!$H11)*kgtoGg=0,"NO",('Activity data'!BH12*EF!$H11)*kgtoGg)</f>
        <v>15.19202044164204</v>
      </c>
      <c r="AP1386" s="27">
        <f>IF(('Activity data'!BI12*EF!$H11)*kgtoGg=0,"NO",('Activity data'!BI12*EF!$H11)*kgtoGg)</f>
        <v>15.208444831983471</v>
      </c>
      <c r="AQ1386" s="27">
        <f>IF(('Activity data'!BJ12*EF!$H11)*kgtoGg=0,"NO",('Activity data'!BJ12*EF!$H11)*kgtoGg)</f>
        <v>15.226102719685869</v>
      </c>
      <c r="AR1386" s="27">
        <f>IF(('Activity data'!BK12*EF!$H11)*kgtoGg=0,"NO",('Activity data'!BK12*EF!$H11)*kgtoGg)</f>
        <v>15.244983754164993</v>
      </c>
      <c r="AS1386" s="27">
        <f>IF(('Activity data'!BL12*EF!$H11)*kgtoGg=0,"NO",('Activity data'!BL12*EF!$H11)*kgtoGg)</f>
        <v>15.253299050179447</v>
      </c>
      <c r="AT1386" s="27">
        <f>IF(('Activity data'!BM12*EF!$H11)*kgtoGg=0,"NO",('Activity data'!BM12*EF!$H11)*kgtoGg)</f>
        <v>15.258296488644463</v>
      </c>
      <c r="AU1386" s="27">
        <f>IF(('Activity data'!BN12*EF!$H11)*kgtoGg=0,"NO",('Activity data'!BN12*EF!$H11)*kgtoGg)</f>
        <v>15.263333121530781</v>
      </c>
      <c r="AV1386" s="27">
        <f>IF(('Activity data'!BO12*EF!$H11)*kgtoGg=0,"NO",('Activity data'!BO12*EF!$H11)*kgtoGg)</f>
        <v>15.269194292908081</v>
      </c>
      <c r="AW1386" s="27">
        <f>IF(('Activity data'!BP12*EF!$H11)*kgtoGg=0,"NO",('Activity data'!BP12*EF!$H11)*kgtoGg)</f>
        <v>15.275521416024727</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15.123414197798356</v>
      </c>
      <c r="L1387" s="27">
        <f>IF(('Activity data'!AE13*EF!$H12)*kgtoGg=0,"NO",('Activity data'!AE13*EF!$H12)*kgtoGg)</f>
        <v>15.162727774721571</v>
      </c>
      <c r="M1387" s="27">
        <f>IF(('Activity data'!AF13*EF!$H12)*kgtoGg=0,"NO",('Activity data'!AF13*EF!$H12)*kgtoGg)</f>
        <v>15.216959464794311</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15.545788610572219</v>
      </c>
      <c r="R1387" s="27">
        <f>IF(('Activity data'!AK13*EF!$H12)*kgtoGg=0,"NO",('Activity data'!AK13*EF!$H12)*kgtoGg)</f>
        <v>15.648067752449878</v>
      </c>
      <c r="S1387" s="27">
        <f>IF(('Activity data'!AL13*EF!$H12)*kgtoGg=0,"NO",('Activity data'!AL13*EF!$H12)*kgtoGg)</f>
        <v>15.740823343156523</v>
      </c>
      <c r="T1387" s="27">
        <f>IF(('Activity data'!AM13*EF!$H12)*kgtoGg=0,"NO",('Activity data'!AM13*EF!$H12)*kgtoGg)</f>
        <v>15.78613083813253</v>
      </c>
      <c r="U1387" s="27">
        <f>IF(('Activity data'!AN13*EF!$H12)*kgtoGg=0,"NO",('Activity data'!AN13*EF!$H12)*kgtoGg)</f>
        <v>15.834140674730845</v>
      </c>
      <c r="V1387" s="27">
        <f>IF(('Activity data'!AO13*EF!$H12)*kgtoGg=0,"NO",('Activity data'!AO13*EF!$H12)*kgtoGg)</f>
        <v>15.885990418651044</v>
      </c>
      <c r="W1387" s="27">
        <f>IF(('Activity data'!AP13*EF!$H12)*kgtoGg=0,"NO",('Activity data'!AP13*EF!$H12)*kgtoGg)</f>
        <v>15.942259706209601</v>
      </c>
      <c r="X1387" s="27">
        <f>IF(('Activity data'!AQ13*EF!$H12)*kgtoGg=0,"NO",('Activity data'!AQ13*EF!$H12)*kgtoGg)</f>
        <v>16.002876485634687</v>
      </c>
      <c r="Y1387" s="27">
        <f>IF(('Activity data'!AR13*EF!$H12)*kgtoGg=0,"NO",('Activity data'!AR13*EF!$H12)*kgtoGg)</f>
        <v>16.041159147021002</v>
      </c>
      <c r="Z1387" s="27">
        <f>IF(('Activity data'!AS13*EF!$H12)*kgtoGg=0,"NO",('Activity data'!AS13*EF!$H12)*kgtoGg)</f>
        <v>16.08315986287732</v>
      </c>
      <c r="AA1387" s="27">
        <f>IF(('Activity data'!AT13*EF!$H12)*kgtoGg=0,"NO",('Activity data'!AT13*EF!$H12)*kgtoGg)</f>
        <v>16.128561561252567</v>
      </c>
      <c r="AB1387" s="27">
        <f>IF(('Activity data'!AU13*EF!$H12)*kgtoGg=0,"NO",('Activity data'!AU13*EF!$H12)*kgtoGg)</f>
        <v>16.177129279089701</v>
      </c>
      <c r="AC1387" s="27">
        <f>IF(('Activity data'!AV13*EF!$H12)*kgtoGg=0,"NO",('Activity data'!AV13*EF!$H12)*kgtoGg)</f>
        <v>16.22848566497311</v>
      </c>
      <c r="AD1387" s="27">
        <f>IF(('Activity data'!AW13*EF!$H12)*kgtoGg=0,"NO",('Activity data'!AW13*EF!$H12)*kgtoGg)</f>
        <v>16.262533596936784</v>
      </c>
      <c r="AE1387" s="27">
        <f>IF(('Activity data'!AX13*EF!$H12)*kgtoGg=0,"NO",('Activity data'!AX13*EF!$H12)*kgtoGg)</f>
        <v>16.299365127249494</v>
      </c>
      <c r="AF1387" s="27">
        <f>IF(('Activity data'!AY13*EF!$H12)*kgtoGg=0,"NO",('Activity data'!AY13*EF!$H12)*kgtoGg)</f>
        <v>16.338870103045821</v>
      </c>
      <c r="AG1387" s="27">
        <f>IF(('Activity data'!AZ13*EF!$H12)*kgtoGg=0,"NO",('Activity data'!AZ13*EF!$H12)*kgtoGg)</f>
        <v>16.381518068217904</v>
      </c>
      <c r="AH1387" s="27">
        <f>IF(('Activity data'!BA13*EF!$H12)*kgtoGg=0,"NO",('Activity data'!BA13*EF!$H12)*kgtoGg)</f>
        <v>16.425928737694665</v>
      </c>
      <c r="AI1387" s="27">
        <f>IF(('Activity data'!BB13*EF!$H12)*kgtoGg=0,"NO",('Activity data'!BB13*EF!$H12)*kgtoGg)</f>
        <v>16.453326773213362</v>
      </c>
      <c r="AJ1387" s="27">
        <f>IF(('Activity data'!BC13*EF!$H12)*kgtoGg=0,"NO",('Activity data'!BC13*EF!$H12)*kgtoGg)</f>
        <v>16.483284351530397</v>
      </c>
      <c r="AK1387" s="27">
        <f>IF(('Activity data'!BD13*EF!$H12)*kgtoGg=0,"NO",('Activity data'!BD13*EF!$H12)*kgtoGg)</f>
        <v>16.514619438792021</v>
      </c>
      <c r="AL1387" s="27">
        <f>IF(('Activity data'!BE13*EF!$H12)*kgtoGg=0,"NO",('Activity data'!BE13*EF!$H12)*kgtoGg)</f>
        <v>16.547840309015974</v>
      </c>
      <c r="AM1387" s="27">
        <f>IF(('Activity data'!BF13*EF!$H12)*kgtoGg=0,"NO",('Activity data'!BF13*EF!$H12)*kgtoGg)</f>
        <v>16.582783337073316</v>
      </c>
      <c r="AN1387" s="27">
        <f>IF(('Activity data'!BG13*EF!$H12)*kgtoGg=0,"NO",('Activity data'!BG13*EF!$H12)*kgtoGg)</f>
        <v>16.601970665198401</v>
      </c>
      <c r="AO1387" s="27">
        <f>IF(('Activity data'!BH13*EF!$H12)*kgtoGg=0,"NO",('Activity data'!BH13*EF!$H12)*kgtoGg)</f>
        <v>16.622222962050291</v>
      </c>
      <c r="AP1387" s="27">
        <f>IF(('Activity data'!BI13*EF!$H12)*kgtoGg=0,"NO",('Activity data'!BI13*EF!$H12)*kgtoGg)</f>
        <v>16.64402518209608</v>
      </c>
      <c r="AQ1387" s="27">
        <f>IF(('Activity data'!BJ13*EF!$H12)*kgtoGg=0,"NO",('Activity data'!BJ13*EF!$H12)*kgtoGg)</f>
        <v>16.667456738742661</v>
      </c>
      <c r="AR1387" s="27">
        <f>IF(('Activity data'!BK13*EF!$H12)*kgtoGg=0,"NO",('Activity data'!BK13*EF!$H12)*kgtoGg)</f>
        <v>16.692505236110083</v>
      </c>
      <c r="AS1387" s="27">
        <f>IF(('Activity data'!BL13*EF!$H12)*kgtoGg=0,"NO",('Activity data'!BL13*EF!$H12)*kgtoGg)</f>
        <v>16.700930101343612</v>
      </c>
      <c r="AT1387" s="27">
        <f>IF(('Activity data'!BM13*EF!$H12)*kgtoGg=0,"NO",('Activity data'!BM13*EF!$H12)*kgtoGg)</f>
        <v>16.70402129701586</v>
      </c>
      <c r="AU1387" s="27">
        <f>IF(('Activity data'!BN13*EF!$H12)*kgtoGg=0,"NO",('Activity data'!BN13*EF!$H12)*kgtoGg)</f>
        <v>16.706991905980683</v>
      </c>
      <c r="AV1387" s="27">
        <f>IF(('Activity data'!BO13*EF!$H12)*kgtoGg=0,"NO",('Activity data'!BO13*EF!$H12)*kgtoGg)</f>
        <v>16.711060095736595</v>
      </c>
      <c r="AW1387" s="27">
        <f>IF(('Activity data'!BP13*EF!$H12)*kgtoGg=0,"NO",('Activity data'!BP13*EF!$H12)*kgtoGg)</f>
        <v>16.715676896160037</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22.381101687842737</v>
      </c>
      <c r="L1388" s="27">
        <f>IF(('Activity data'!AE14*EF!$H13)*kgtoGg=0,"NO",('Activity data'!AE14*EF!$H13)*kgtoGg)</f>
        <v>22.439281748993178</v>
      </c>
      <c r="M1388" s="27">
        <f>IF(('Activity data'!AF14*EF!$H13)*kgtoGg=0,"NO",('Activity data'!AF14*EF!$H13)*kgtoGg)</f>
        <v>22.519539087339318</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23.294803890568687</v>
      </c>
      <c r="T1388" s="27">
        <f>IF(('Activity data'!AM14*EF!$H13)*kgtoGg=0,"NO",('Activity data'!AM14*EF!$H13)*kgtoGg)</f>
        <v>23.361854335594984</v>
      </c>
      <c r="U1388" s="27">
        <f>IF(('Activity data'!AN14*EF!$H13)*kgtoGg=0,"NO",('Activity data'!AN14*EF!$H13)*kgtoGg)</f>
        <v>23.432903969022341</v>
      </c>
      <c r="V1388" s="27">
        <f>IF(('Activity data'!AO14*EF!$H13)*kgtoGg=0,"NO",('Activity data'!AO14*EF!$H13)*kgtoGg)</f>
        <v>23.509636271397255</v>
      </c>
      <c r="W1388" s="27">
        <f>IF(('Activity data'!AP14*EF!$H13)*kgtoGg=0,"NO",('Activity data'!AP14*EF!$H13)*kgtoGg)</f>
        <v>23.592909045010366</v>
      </c>
      <c r="X1388" s="27">
        <f>IF(('Activity data'!AQ14*EF!$H13)*kgtoGg=0,"NO",('Activity data'!AQ14*EF!$H13)*kgtoGg)</f>
        <v>23.682615660630262</v>
      </c>
      <c r="Y1388" s="27">
        <f>IF(('Activity data'!AR14*EF!$H13)*kgtoGg=0,"NO",('Activity data'!AR14*EF!$H13)*kgtoGg)</f>
        <v>23.739270072535017</v>
      </c>
      <c r="Z1388" s="27">
        <f>IF(('Activity data'!AS14*EF!$H13)*kgtoGg=0,"NO",('Activity data'!AS14*EF!$H13)*kgtoGg)</f>
        <v>23.801426823665945</v>
      </c>
      <c r="AA1388" s="27">
        <f>IF(('Activity data'!AT14*EF!$H13)*kgtoGg=0,"NO",('Activity data'!AT14*EF!$H13)*kgtoGg)</f>
        <v>23.868616680059962</v>
      </c>
      <c r="AB1388" s="27">
        <f>IF(('Activity data'!AU14*EF!$H13)*kgtoGg=0,"NO",('Activity data'!AU14*EF!$H13)*kgtoGg)</f>
        <v>23.940491920494591</v>
      </c>
      <c r="AC1388" s="27">
        <f>IF(('Activity data'!AV14*EF!$H13)*kgtoGg=0,"NO",('Activity data'!AV14*EF!$H13)*kgtoGg)</f>
        <v>24.016494103582588</v>
      </c>
      <c r="AD1388" s="27">
        <f>IF(('Activity data'!AW14*EF!$H13)*kgtoGg=0,"NO",('Activity data'!AW14*EF!$H13)*kgtoGg)</f>
        <v>24.066881550330596</v>
      </c>
      <c r="AE1388" s="27">
        <f>IF(('Activity data'!AX14*EF!$H13)*kgtoGg=0,"NO",('Activity data'!AX14*EF!$H13)*kgtoGg)</f>
        <v>24.121388437100101</v>
      </c>
      <c r="AF1388" s="27">
        <f>IF(('Activity data'!AY14*EF!$H13)*kgtoGg=0,"NO",('Activity data'!AY14*EF!$H13)*kgtoGg)</f>
        <v>24.179851748949488</v>
      </c>
      <c r="AG1388" s="27">
        <f>IF(('Activity data'!AZ14*EF!$H13)*kgtoGg=0,"NO",('Activity data'!AZ14*EF!$H13)*kgtoGg)</f>
        <v>24.242966362674405</v>
      </c>
      <c r="AH1388" s="27">
        <f>IF(('Activity data'!BA14*EF!$H13)*kgtoGg=0,"NO",('Activity data'!BA14*EF!$H13)*kgtoGg)</f>
        <v>24.308689597956107</v>
      </c>
      <c r="AI1388" s="27">
        <f>IF(('Activity data'!BB14*EF!$H13)*kgtoGg=0,"NO",('Activity data'!BB14*EF!$H13)*kgtoGg)</f>
        <v>24.349235880096572</v>
      </c>
      <c r="AJ1388" s="27">
        <f>IF(('Activity data'!BC14*EF!$H13)*kgtoGg=0,"NO",('Activity data'!BC14*EF!$H13)*kgtoGg)</f>
        <v>24.393570023026598</v>
      </c>
      <c r="AK1388" s="27">
        <f>IF(('Activity data'!BD14*EF!$H13)*kgtoGg=0,"NO",('Activity data'!BD14*EF!$H13)*kgtoGg)</f>
        <v>24.43994273789292</v>
      </c>
      <c r="AL1388" s="27">
        <f>IF(('Activity data'!BE14*EF!$H13)*kgtoGg=0,"NO",('Activity data'!BE14*EF!$H13)*kgtoGg)</f>
        <v>24.489106218104236</v>
      </c>
      <c r="AM1388" s="27">
        <f>IF(('Activity data'!BF14*EF!$H13)*kgtoGg=0,"NO",('Activity data'!BF14*EF!$H13)*kgtoGg)</f>
        <v>24.540818315253986</v>
      </c>
      <c r="AN1388" s="27">
        <f>IF(('Activity data'!BG14*EF!$H13)*kgtoGg=0,"NO",('Activity data'!BG14*EF!$H13)*kgtoGg)</f>
        <v>24.569213592687301</v>
      </c>
      <c r="AO1388" s="27">
        <f>IF(('Activity data'!BH14*EF!$H13)*kgtoGg=0,"NO",('Activity data'!BH14*EF!$H13)*kgtoGg)</f>
        <v>24.599184914594268</v>
      </c>
      <c r="AP1388" s="27">
        <f>IF(('Activity data'!BI14*EF!$H13)*kgtoGg=0,"NO",('Activity data'!BI14*EF!$H13)*kgtoGg)</f>
        <v>24.631449963840655</v>
      </c>
      <c r="AQ1388" s="27">
        <f>IF(('Activity data'!BJ14*EF!$H13)*kgtoGg=0,"NO",('Activity data'!BJ14*EF!$H13)*kgtoGg)</f>
        <v>24.666126264122632</v>
      </c>
      <c r="AR1388" s="27">
        <f>IF(('Activity data'!BK14*EF!$H13)*kgtoGg=0,"NO",('Activity data'!BK14*EF!$H13)*kgtoGg)</f>
        <v>24.703195470809415</v>
      </c>
      <c r="AS1388" s="27">
        <f>IF(('Activity data'!BL14*EF!$H13)*kgtoGg=0,"NO",('Activity data'!BL14*EF!$H13)*kgtoGg)</f>
        <v>24.715663407151812</v>
      </c>
      <c r="AT1388" s="27">
        <f>IF(('Activity data'!BM14*EF!$H13)*kgtoGg=0,"NO",('Activity data'!BM14*EF!$H13)*kgtoGg)</f>
        <v>24.720238059659035</v>
      </c>
      <c r="AU1388" s="27">
        <f>IF(('Activity data'!BN14*EF!$H13)*kgtoGg=0,"NO",('Activity data'!BN14*EF!$H13)*kgtoGg)</f>
        <v>24.724634256208766</v>
      </c>
      <c r="AV1388" s="27">
        <f>IF(('Activity data'!BO14*EF!$H13)*kgtoGg=0,"NO",('Activity data'!BO14*EF!$H13)*kgtoGg)</f>
        <v>24.730654759742006</v>
      </c>
      <c r="AW1388" s="27">
        <f>IF(('Activity data'!BP14*EF!$H13)*kgtoGg=0,"NO",('Activity data'!BP14*EF!$H13)*kgtoGg)</f>
        <v>24.73748715078797</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5.5795235710196529</v>
      </c>
      <c r="M1389" s="27">
        <f>IF(('Activity data'!AF15*EF!$H14)*kgtoGg=0,"NO",('Activity data'!AF15*EF!$H14)*kgtoGg)</f>
        <v>5.6203482259438022</v>
      </c>
      <c r="N1389" s="27">
        <f>IF(('Activity data'!AG15*EF!$H14)*kgtoGg=0,"NO",('Activity data'!AG15*EF!$H14)*kgtoGg)</f>
        <v>5.6290756550083767</v>
      </c>
      <c r="O1389" s="27">
        <f>IF(('Activity data'!AH15*EF!$H14)*kgtoGg=0,"NO",('Activity data'!AH15*EF!$H14)*kgtoGg)</f>
        <v>5.6165815405282293</v>
      </c>
      <c r="P1389" s="27">
        <f>IF(('Activity data'!AI15*EF!$H14)*kgtoGg=0,"NO",('Activity data'!AI15*EF!$H14)*kgtoGg)</f>
        <v>5.5833231296706112</v>
      </c>
      <c r="Q1389" s="27">
        <f>IF(('Activity data'!AJ15*EF!$H14)*kgtoGg=0,"NO",('Activity data'!AJ15*EF!$H14)*kgtoGg)</f>
        <v>5.5648827699457346</v>
      </c>
      <c r="R1389" s="27">
        <f>IF(('Activity data'!AK15*EF!$H14)*kgtoGg=0,"NO",('Activity data'!AK15*EF!$H14)*kgtoGg)</f>
        <v>5.5483103177944031</v>
      </c>
      <c r="S1389" s="27">
        <f>IF(('Activity data'!AL15*EF!$H14)*kgtoGg=0,"NO",('Activity data'!AL15*EF!$H14)*kgtoGg)</f>
        <v>5.2311191381526676</v>
      </c>
      <c r="T1389" s="27">
        <f>IF(('Activity data'!AM15*EF!$H14)*kgtoGg=0,"NO",('Activity data'!AM15*EF!$H14)*kgtoGg)</f>
        <v>5.2959025395474395</v>
      </c>
      <c r="U1389" s="27">
        <f>IF(('Activity data'!AN15*EF!$H14)*kgtoGg=0,"NO",('Activity data'!AN15*EF!$H14)*kgtoGg)</f>
        <v>5.3230521113321068</v>
      </c>
      <c r="V1389" s="27">
        <f>IF(('Activity data'!AO15*EF!$H14)*kgtoGg=0,"NO",('Activity data'!AO15*EF!$H14)*kgtoGg)</f>
        <v>5.3403401009073859</v>
      </c>
      <c r="W1389" s="27">
        <f>IF(('Activity data'!AP15*EF!$H14)*kgtoGg=0,"NO",('Activity data'!AP15*EF!$H14)*kgtoGg)</f>
        <v>5.3638381702397817</v>
      </c>
      <c r="X1389" s="27">
        <f>IF(('Activity data'!AQ15*EF!$H14)*kgtoGg=0,"NO",('Activity data'!AQ15*EF!$H14)*kgtoGg)</f>
        <v>5.396367608704919</v>
      </c>
      <c r="Y1389" s="27">
        <f>IF(('Activity data'!AR15*EF!$H14)*kgtoGg=0,"NO",('Activity data'!AR15*EF!$H14)*kgtoGg)</f>
        <v>5.4379574418624088</v>
      </c>
      <c r="Z1389" s="27">
        <f>IF(('Activity data'!AS15*EF!$H14)*kgtoGg=0,"NO",('Activity data'!AS15*EF!$H14)*kgtoGg)</f>
        <v>5.4869454404583609</v>
      </c>
      <c r="AA1389" s="27">
        <f>IF(('Activity data'!AT15*EF!$H14)*kgtoGg=0,"NO",('Activity data'!AT15*EF!$H14)*kgtoGg)</f>
        <v>5.5405093400211358</v>
      </c>
      <c r="AB1389" s="27">
        <f>IF(('Activity data'!AU15*EF!$H14)*kgtoGg=0,"NO",('Activity data'!AU15*EF!$H14)*kgtoGg)</f>
        <v>5.5970694348623855</v>
      </c>
      <c r="AC1389" s="27">
        <f>IF(('Activity data'!AV15*EF!$H14)*kgtoGg=0,"NO",('Activity data'!AV15*EF!$H14)*kgtoGg)</f>
        <v>5.6520829501212333</v>
      </c>
      <c r="AD1389" s="27">
        <f>IF(('Activity data'!AW15*EF!$H14)*kgtoGg=0,"NO",('Activity data'!AW15*EF!$H14)*kgtoGg)</f>
        <v>5.7278621328095713</v>
      </c>
      <c r="AE1389" s="27">
        <f>IF(('Activity data'!AX15*EF!$H14)*kgtoGg=0,"NO",('Activity data'!AX15*EF!$H14)*kgtoGg)</f>
        <v>5.8086304285708898</v>
      </c>
      <c r="AF1389" s="27">
        <f>IF(('Activity data'!AY15*EF!$H14)*kgtoGg=0,"NO",('Activity data'!AY15*EF!$H14)*kgtoGg)</f>
        <v>5.8943694344234476</v>
      </c>
      <c r="AG1389" s="27">
        <f>IF(('Activity data'!AZ15*EF!$H14)*kgtoGg=0,"NO",('Activity data'!AZ15*EF!$H14)*kgtoGg)</f>
        <v>5.9957157562256116</v>
      </c>
      <c r="AH1389" s="27">
        <f>IF(('Activity data'!BA15*EF!$H14)*kgtoGg=0,"NO",('Activity data'!BA15*EF!$H14)*kgtoGg)</f>
        <v>6.0885147212172139</v>
      </c>
      <c r="AI1389" s="27">
        <f>IF(('Activity data'!BB15*EF!$H14)*kgtoGg=0,"NO",('Activity data'!BB15*EF!$H14)*kgtoGg)</f>
        <v>6.193737522497603</v>
      </c>
      <c r="AJ1389" s="27">
        <f>IF(('Activity data'!BC15*EF!$H14)*kgtoGg=0,"NO",('Activity data'!BC15*EF!$H14)*kgtoGg)</f>
        <v>6.3099936318591539</v>
      </c>
      <c r="AK1389" s="27">
        <f>IF(('Activity data'!BD15*EF!$H14)*kgtoGg=0,"NO",('Activity data'!BD15*EF!$H14)*kgtoGg)</f>
        <v>6.4167041105400688</v>
      </c>
      <c r="AL1389" s="27">
        <f>IF(('Activity data'!BE15*EF!$H14)*kgtoGg=0,"NO",('Activity data'!BE15*EF!$H14)*kgtoGg)</f>
        <v>6.5246629574302135</v>
      </c>
      <c r="AM1389" s="27">
        <f>IF(('Activity data'!BF15*EF!$H14)*kgtoGg=0,"NO",('Activity data'!BF15*EF!$H14)*kgtoGg)</f>
        <v>6.6320511480139777</v>
      </c>
      <c r="AN1389" s="27">
        <f>IF(('Activity data'!BG15*EF!$H14)*kgtoGg=0,"NO",('Activity data'!BG15*EF!$H14)*kgtoGg)</f>
        <v>6.755527296721481</v>
      </c>
      <c r="AO1389" s="27">
        <f>IF(('Activity data'!BH15*EF!$H14)*kgtoGg=0,"NO",('Activity data'!BH15*EF!$H14)*kgtoGg)</f>
        <v>6.8696082133454697</v>
      </c>
      <c r="AP1389" s="27">
        <f>IF(('Activity data'!BI15*EF!$H14)*kgtoGg=0,"NO",('Activity data'!BI15*EF!$H14)*kgtoGg)</f>
        <v>6.9843319054307971</v>
      </c>
      <c r="AQ1389" s="27">
        <f>IF(('Activity data'!BJ15*EF!$H14)*kgtoGg=0,"NO",('Activity data'!BJ15*EF!$H14)*kgtoGg)</f>
        <v>7.1021442852932823</v>
      </c>
      <c r="AR1389" s="27">
        <f>IF(('Activity data'!BK15*EF!$H14)*kgtoGg=0,"NO",('Activity data'!BK15*EF!$H14)*kgtoGg)</f>
        <v>7.2237212385094018</v>
      </c>
      <c r="AS1389" s="27">
        <f>IF(('Activity data'!BL15*EF!$H14)*kgtoGg=0,"NO",('Activity data'!BL15*EF!$H14)*kgtoGg)</f>
        <v>7.3524477370748427</v>
      </c>
      <c r="AT1389" s="27">
        <f>IF(('Activity data'!BM15*EF!$H14)*kgtoGg=0,"NO",('Activity data'!BM15*EF!$H14)*kgtoGg)</f>
        <v>7.3592473103348555</v>
      </c>
      <c r="AU1389" s="27">
        <f>IF(('Activity data'!BN15*EF!$H14)*kgtoGg=0,"NO",('Activity data'!BN15*EF!$H14)*kgtoGg)</f>
        <v>7.3410637918136903</v>
      </c>
      <c r="AV1389" s="27">
        <f>IF(('Activity data'!BO15*EF!$H14)*kgtoGg=0,"NO",('Activity data'!BO15*EF!$H14)*kgtoGg)</f>
        <v>7.3211493013508449</v>
      </c>
      <c r="AW1389" s="27">
        <f>IF(('Activity data'!BP15*EF!$H14)*kgtoGg=0,"NO",('Activity data'!BP15*EF!$H14)*kgtoGg)</f>
        <v>7.2901505558898405</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1.8300977880312255</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1.7866561368117297</v>
      </c>
      <c r="P1391" s="27">
        <f>IF(('Activity data'!AI17*EF!$H16)*kgtoGg=0,"NO",('Activity data'!AI17*EF!$H16)*kgtoGg)</f>
        <v>1.7489975228040082</v>
      </c>
      <c r="Q1391" s="27">
        <f>IF(('Activity data'!AJ17*EF!$H16)*kgtoGg=0,"NO",('Activity data'!AJ17*EF!$H16)*kgtoGg)</f>
        <v>1.721653192801009</v>
      </c>
      <c r="R1391" s="27">
        <f>IF(('Activity data'!AK17*EF!$H16)*kgtoGg=0,"NO",('Activity data'!AK17*EF!$H16)*kgtoGg)</f>
        <v>1.6967284692901876</v>
      </c>
      <c r="S1391" s="27">
        <f>IF(('Activity data'!AL17*EF!$H16)*kgtoGg=0,"NO",('Activity data'!AL17*EF!$H16)*kgtoGg)</f>
        <v>1.4981261490798357</v>
      </c>
      <c r="T1391" s="27">
        <f>IF(('Activity data'!AM17*EF!$H16)*kgtoGg=0,"NO",('Activity data'!AM17*EF!$H16)*kgtoGg)</f>
        <v>1.5170711906378702</v>
      </c>
      <c r="U1391" s="27">
        <f>IF(('Activity data'!AN17*EF!$H16)*kgtoGg=0,"NO",('Activity data'!AN17*EF!$H16)*kgtoGg)</f>
        <v>1.514656074238504</v>
      </c>
      <c r="V1391" s="27">
        <f>IF(('Activity data'!AO17*EF!$H16)*kgtoGg=0,"NO",('Activity data'!AO17*EF!$H16)*kgtoGg)</f>
        <v>1.5071687495766388</v>
      </c>
      <c r="W1391" s="27">
        <f>IF(('Activity data'!AP17*EF!$H16)*kgtoGg=0,"NO",('Activity data'!AP17*EF!$H16)*kgtoGg)</f>
        <v>1.5036791396317424</v>
      </c>
      <c r="X1391" s="27">
        <f>IF(('Activity data'!AQ17*EF!$H16)*kgtoGg=0,"NO",('Activity data'!AQ17*EF!$H16)*kgtoGg)</f>
        <v>1.5055875970801837</v>
      </c>
      <c r="Y1391" s="27">
        <f>IF(('Activity data'!AR17*EF!$H16)*kgtoGg=0,"NO",('Activity data'!AR17*EF!$H16)*kgtoGg)</f>
        <v>1.510361827763651</v>
      </c>
      <c r="Z1391" s="27">
        <f>IF(('Activity data'!AS17*EF!$H16)*kgtoGg=0,"NO",('Activity data'!AS17*EF!$H16)*kgtoGg)</f>
        <v>1.5192553744544208</v>
      </c>
      <c r="AA1391" s="27">
        <f>IF(('Activity data'!AT17*EF!$H16)*kgtoGg=0,"NO",('Activity data'!AT17*EF!$H16)*kgtoGg)</f>
        <v>1.5306113166979629</v>
      </c>
      <c r="AB1391" s="27">
        <f>IF(('Activity data'!AU17*EF!$H16)*kgtoGg=0,"NO",('Activity data'!AU17*EF!$H16)*kgtoGg)</f>
        <v>1.5435021269900402</v>
      </c>
      <c r="AC1391" s="27">
        <f>IF(('Activity data'!AV17*EF!$H16)*kgtoGg=0,"NO",('Activity data'!AV17*EF!$H16)*kgtoGg)</f>
        <v>1.5554947833745845</v>
      </c>
      <c r="AD1391" s="27">
        <f>IF(('Activity data'!AW17*EF!$H16)*kgtoGg=0,"NO",('Activity data'!AW17*EF!$H16)*kgtoGg)</f>
        <v>1.5761713393306924</v>
      </c>
      <c r="AE1391" s="27">
        <f>IF(('Activity data'!AX17*EF!$H16)*kgtoGg=0,"NO",('Activity data'!AX17*EF!$H16)*kgtoGg)</f>
        <v>1.5990231189454507</v>
      </c>
      <c r="AF1391" s="27">
        <f>IF(('Activity data'!AY17*EF!$H16)*kgtoGg=0,"NO",('Activity data'!AY17*EF!$H16)*kgtoGg)</f>
        <v>1.6239561458547789</v>
      </c>
      <c r="AG1391" s="27">
        <f>IF(('Activity data'!AZ17*EF!$H16)*kgtoGg=0,"NO",('Activity data'!AZ17*EF!$H16)*kgtoGg)</f>
        <v>1.656196579912576</v>
      </c>
      <c r="AH1391" s="27">
        <f>IF(('Activity data'!BA17*EF!$H16)*kgtoGg=0,"NO",('Activity data'!BA17*EF!$H16)*kgtoGg)</f>
        <v>1.6835751841204845</v>
      </c>
      <c r="AI1391" s="27">
        <f>IF(('Activity data'!BB17*EF!$H16)*kgtoGg=0,"NO",('Activity data'!BB17*EF!$H16)*kgtoGg)</f>
        <v>1.7144888544113861</v>
      </c>
      <c r="AJ1391" s="27">
        <f>IF(('Activity data'!BC17*EF!$H16)*kgtoGg=0,"NO",('Activity data'!BC17*EF!$H16)*kgtoGg)</f>
        <v>1.7499736736602312</v>
      </c>
      <c r="AK1391" s="27">
        <f>IF(('Activity data'!BD17*EF!$H16)*kgtoGg=0,"NO",('Activity data'!BD17*EF!$H16)*kgtoGg)</f>
        <v>1.7800516056467517</v>
      </c>
      <c r="AL1391" s="27">
        <f>IF(('Activity data'!BE17*EF!$H16)*kgtoGg=0,"NO",('Activity data'!BE17*EF!$H16)*kgtoGg)</f>
        <v>1.8099754029871815</v>
      </c>
      <c r="AM1391" s="27">
        <f>IF(('Activity data'!BF17*EF!$H16)*kgtoGg=0,"NO",('Activity data'!BF17*EF!$H16)*kgtoGg)</f>
        <v>1.838886780755973</v>
      </c>
      <c r="AN1391" s="27">
        <f>IF(('Activity data'!BG17*EF!$H16)*kgtoGg=0,"NO",('Activity data'!BG17*EF!$H16)*kgtoGg)</f>
        <v>1.8724699813481924</v>
      </c>
      <c r="AO1391" s="27">
        <f>IF(('Activity data'!BH17*EF!$H16)*kgtoGg=0,"NO",('Activity data'!BH17*EF!$H16)*kgtoGg)</f>
        <v>1.9008180318401502</v>
      </c>
      <c r="AP1391" s="27">
        <f>IF(('Activity data'!BI17*EF!$H16)*kgtoGg=0,"NO",('Activity data'!BI17*EF!$H16)*kgtoGg)</f>
        <v>1.9286036487167406</v>
      </c>
      <c r="AQ1391" s="27">
        <f>IF(('Activity data'!BJ17*EF!$H16)*kgtoGg=0,"NO",('Activity data'!BJ17*EF!$H16)*kgtoGg)</f>
        <v>1.9569095678441164</v>
      </c>
      <c r="AR1391" s="27">
        <f>IF(('Activity data'!BK17*EF!$H16)*kgtoGg=0,"NO",('Activity data'!BK17*EF!$H16)*kgtoGg)</f>
        <v>1.9859906123663478</v>
      </c>
      <c r="AS1391" s="27">
        <f>IF(('Activity data'!BL17*EF!$H16)*kgtoGg=0,"NO",('Activity data'!BL17*EF!$H16)*kgtoGg)</f>
        <v>2.0151015886626751</v>
      </c>
      <c r="AT1391" s="27">
        <f>IF(('Activity data'!BM17*EF!$H16)*kgtoGg=0,"NO",('Activity data'!BM17*EF!$H16)*kgtoGg)</f>
        <v>1.9912114099696356</v>
      </c>
      <c r="AU1391" s="27">
        <f>IF(('Activity data'!BN17*EF!$H16)*kgtoGg=0,"NO",('Activity data'!BN17*EF!$H16)*kgtoGg)</f>
        <v>1.9571549094483571</v>
      </c>
      <c r="AV1391" s="27">
        <f>IF(('Activity data'!BO17*EF!$H16)*kgtoGg=0,"NO",('Activity data'!BO17*EF!$H16)*kgtoGg)</f>
        <v>1.9229785220375206</v>
      </c>
      <c r="AW1391" s="27">
        <f>IF(('Activity data'!BP17*EF!$H16)*kgtoGg=0,"NO",('Activity data'!BP17*EF!$H16)*kgtoGg)</f>
        <v>1.8848553684818887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0.25358132281546897</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0.24756197704412702</v>
      </c>
      <c r="P1392" s="27">
        <f>IF(('Activity data'!AI18*EF!$H17)*kgtoGg=0,"NO",('Activity data'!AI18*EF!$H17)*kgtoGg)</f>
        <v>0.24234393830437845</v>
      </c>
      <c r="Q1392" s="27">
        <f>IF(('Activity data'!AJ18*EF!$H17)*kgtoGg=0,"NO",('Activity data'!AJ18*EF!$H17)*kgtoGg)</f>
        <v>0.23855506351363695</v>
      </c>
      <c r="R1392" s="27">
        <f>IF(('Activity data'!AK18*EF!$H17)*kgtoGg=0,"NO",('Activity data'!AK18*EF!$H17)*kgtoGg)</f>
        <v>0.23510145332951488</v>
      </c>
      <c r="S1392" s="27">
        <f>IF(('Activity data'!AL18*EF!$H17)*kgtoGg=0,"NO",('Activity data'!AL18*EF!$H17)*kgtoGg)</f>
        <v>0.20758279317784045</v>
      </c>
      <c r="T1392" s="27">
        <f>IF(('Activity data'!AM18*EF!$H17)*kgtoGg=0,"NO",('Activity data'!AM18*EF!$H17)*kgtoGg)</f>
        <v>0.21020784891557159</v>
      </c>
      <c r="U1392" s="27">
        <f>IF(('Activity data'!AN18*EF!$H17)*kgtoGg=0,"NO",('Activity data'!AN18*EF!$H17)*kgtoGg)</f>
        <v>0.2098732064635071</v>
      </c>
      <c r="V1392" s="27">
        <f>IF(('Activity data'!AO18*EF!$H17)*kgtoGg=0,"NO",('Activity data'!AO18*EF!$H17)*kgtoGg)</f>
        <v>0.20883575059392367</v>
      </c>
      <c r="W1392" s="27">
        <f>IF(('Activity data'!AP18*EF!$H17)*kgtoGg=0,"NO",('Activity data'!AP18*EF!$H17)*kgtoGg)</f>
        <v>0.20835222457049252</v>
      </c>
      <c r="X1392" s="27">
        <f>IF(('Activity data'!AQ18*EF!$H17)*kgtoGg=0,"NO",('Activity data'!AQ18*EF!$H17)*kgtoGg)</f>
        <v>0.20861666353516306</v>
      </c>
      <c r="Y1392" s="27">
        <f>IF(('Activity data'!AR18*EF!$H17)*kgtoGg=0,"NO",('Activity data'!AR18*EF!$H17)*kgtoGg)</f>
        <v>0.20927818869521594</v>
      </c>
      <c r="Z1392" s="27">
        <f>IF(('Activity data'!AS18*EF!$H17)*kgtoGg=0,"NO",('Activity data'!AS18*EF!$H17)*kgtoGg)</f>
        <v>0.21051049297377183</v>
      </c>
      <c r="AA1392" s="27">
        <f>IF(('Activity data'!AT18*EF!$H17)*kgtoGg=0,"NO",('Activity data'!AT18*EF!$H17)*kgtoGg)</f>
        <v>0.21208399078070125</v>
      </c>
      <c r="AB1392" s="27">
        <f>IF(('Activity data'!AU18*EF!$H17)*kgtoGg=0,"NO",('Activity data'!AU18*EF!$H17)*kgtoGg)</f>
        <v>0.21387016239809048</v>
      </c>
      <c r="AC1392" s="27">
        <f>IF(('Activity data'!AV18*EF!$H17)*kgtoGg=0,"NO",('Activity data'!AV18*EF!$H17)*kgtoGg)</f>
        <v>0.2155318843508478</v>
      </c>
      <c r="AD1392" s="27">
        <f>IF(('Activity data'!AW18*EF!$H17)*kgtoGg=0,"NO",('Activity data'!AW18*EF!$H17)*kgtoGg)</f>
        <v>0.21839686153671636</v>
      </c>
      <c r="AE1392" s="27">
        <f>IF(('Activity data'!AX18*EF!$H17)*kgtoGg=0,"NO",('Activity data'!AX18*EF!$H17)*kgtoGg)</f>
        <v>0.22156324124674914</v>
      </c>
      <c r="AF1392" s="27">
        <f>IF(('Activity data'!AY18*EF!$H17)*kgtoGg=0,"NO",('Activity data'!AY18*EF!$H17)*kgtoGg)</f>
        <v>0.22501800196325863</v>
      </c>
      <c r="AG1392" s="27">
        <f>IF(('Activity data'!AZ18*EF!$H17)*kgtoGg=0,"NO",('Activity data'!AZ18*EF!$H17)*kgtoGg)</f>
        <v>0.22948528888638864</v>
      </c>
      <c r="AH1392" s="27">
        <f>IF(('Activity data'!BA18*EF!$H17)*kgtoGg=0,"NO",('Activity data'!BA18*EF!$H17)*kgtoGg)</f>
        <v>0.23327891276664667</v>
      </c>
      <c r="AI1392" s="27">
        <f>IF(('Activity data'!BB18*EF!$H17)*kgtoGg=0,"NO",('Activity data'!BB18*EF!$H17)*kgtoGg)</f>
        <v>0.23756236114668167</v>
      </c>
      <c r="AJ1392" s="27">
        <f>IF(('Activity data'!BC18*EF!$H17)*kgtoGg=0,"NO",('Activity data'!BC18*EF!$H17)*kgtoGg)</f>
        <v>0.24247919535294019</v>
      </c>
      <c r="AK1392" s="27">
        <f>IF(('Activity data'!BD18*EF!$H17)*kgtoGg=0,"NO",('Activity data'!BD18*EF!$H17)*kgtoGg)</f>
        <v>0.24664684247572086</v>
      </c>
      <c r="AL1392" s="27">
        <f>IF(('Activity data'!BE18*EF!$H17)*kgtoGg=0,"NO",('Activity data'!BE18*EF!$H17)*kgtoGg)</f>
        <v>0.25079313245152118</v>
      </c>
      <c r="AM1392" s="27">
        <f>IF(('Activity data'!BF18*EF!$H17)*kgtoGg=0,"NO",('Activity data'!BF18*EF!$H17)*kgtoGg)</f>
        <v>0.25479913992662712</v>
      </c>
      <c r="AN1392" s="27">
        <f>IF(('Activity data'!BG18*EF!$H17)*kgtoGg=0,"NO",('Activity data'!BG18*EF!$H17)*kgtoGg)</f>
        <v>0.25945248276231986</v>
      </c>
      <c r="AO1392" s="27">
        <f>IF(('Activity data'!BH18*EF!$H17)*kgtoGg=0,"NO",('Activity data'!BH18*EF!$H17)*kgtoGg)</f>
        <v>0.2633804346947265</v>
      </c>
      <c r="AP1392" s="27">
        <f>IF(('Activity data'!BI18*EF!$H17)*kgtoGg=0,"NO",('Activity data'!BI18*EF!$H17)*kgtoGg)</f>
        <v>0.26723045491161851</v>
      </c>
      <c r="AQ1392" s="27">
        <f>IF(('Activity data'!BJ18*EF!$H17)*kgtoGg=0,"NO",('Activity data'!BJ18*EF!$H17)*kgtoGg)</f>
        <v>0.27115256905369906</v>
      </c>
      <c r="AR1392" s="27">
        <f>IF(('Activity data'!BK18*EF!$H17)*kgtoGg=0,"NO",('Activity data'!BK18*EF!$H17)*kgtoGg)</f>
        <v>0.27518208582981413</v>
      </c>
      <c r="AS1392" s="27">
        <f>IF(('Activity data'!BL18*EF!$H17)*kgtoGg=0,"NO",('Activity data'!BL18*EF!$H17)*kgtoGg)</f>
        <v>0.27921575000117721</v>
      </c>
      <c r="AT1392" s="27">
        <f>IF(('Activity data'!BM18*EF!$H17)*kgtoGg=0,"NO",('Activity data'!BM18*EF!$H17)*kgtoGg)</f>
        <v>0.27590548802780152</v>
      </c>
      <c r="AU1392" s="27">
        <f>IF(('Activity data'!BN18*EF!$H17)*kgtoGg=0,"NO",('Activity data'!BN18*EF!$H17)*kgtoGg)</f>
        <v>0.27118656398498192</v>
      </c>
      <c r="AV1392" s="27">
        <f>IF(('Activity data'!BO18*EF!$H17)*kgtoGg=0,"NO",('Activity data'!BO18*EF!$H17)*kgtoGg)</f>
        <v>0.26645102821996847</v>
      </c>
      <c r="AW1392" s="27">
        <f>IF(('Activity data'!BP18*EF!$H17)*kgtoGg=0,"NO",('Activity data'!BP18*EF!$H17)*kgtoGg)</f>
        <v>0.26116862212573771</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7.3924283487896005</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7.5131092090175455</v>
      </c>
      <c r="P1393" s="27">
        <f>IF(('Activity data'!AI5*EF!$H18)*kgtoGg=0,"NO",('Activity data'!AI5*EF!$H18)*kgtoGg)</f>
        <v>7.5251923679492423</v>
      </c>
      <c r="Q1393" s="27">
        <f>IF(('Activity data'!AJ5*EF!$H18)*kgtoGg=0,"NO",('Activity data'!AJ5*EF!$H18)*kgtoGg)</f>
        <v>7.5518885629203734</v>
      </c>
      <c r="R1393" s="27">
        <f>IF(('Activity data'!AK5*EF!$H18)*kgtoGg=0,"NO",('Activity data'!AK5*EF!$H18)*kgtoGg)</f>
        <v>7.5825135825669054</v>
      </c>
      <c r="S1393" s="27">
        <f>IF(('Activity data'!AL5*EF!$H18)*kgtoGg=0,"NO",('Activity data'!AL5*EF!$H18)*kgtoGg)</f>
        <v>7.3545861283831604</v>
      </c>
      <c r="T1393" s="27">
        <f>IF(('Activity data'!AM5*EF!$H18)*kgtoGg=0,"NO",('Activity data'!AM5*EF!$H18)*kgtoGg)</f>
        <v>7.4319208106653187</v>
      </c>
      <c r="U1393" s="27">
        <f>IF(('Activity data'!AN5*EF!$H18)*kgtoGg=0,"NO",('Activity data'!AN5*EF!$H18)*kgtoGg)</f>
        <v>7.4786665088648778</v>
      </c>
      <c r="V1393" s="27">
        <f>IF(('Activity data'!AO5*EF!$H18)*kgtoGg=0,"NO",('Activity data'!AO5*EF!$H18)*kgtoGg)</f>
        <v>7.5186809140650803</v>
      </c>
      <c r="W1393" s="27">
        <f>IF(('Activity data'!AP5*EF!$H18)*kgtoGg=0,"NO",('Activity data'!AP5*EF!$H18)*kgtoGg)</f>
        <v>7.5660014009486476</v>
      </c>
      <c r="X1393" s="27">
        <f>IF(('Activity data'!AQ5*EF!$H18)*kgtoGg=0,"NO",('Activity data'!AQ5*EF!$H18)*kgtoGg)</f>
        <v>7.6231849108818368</v>
      </c>
      <c r="Y1393" s="27">
        <f>IF(('Activity data'!AR5*EF!$H18)*kgtoGg=0,"NO",('Activity data'!AR5*EF!$H18)*kgtoGg)</f>
        <v>7.6804691876753424</v>
      </c>
      <c r="Z1393" s="27">
        <f>IF(('Activity data'!AS5*EF!$H18)*kgtoGg=0,"NO",('Activity data'!AS5*EF!$H18)*kgtoGg)</f>
        <v>7.7460946483538748</v>
      </c>
      <c r="AA1393" s="27">
        <f>IF(('Activity data'!AT5*EF!$H18)*kgtoGg=0,"NO",('Activity data'!AT5*EF!$H18)*kgtoGg)</f>
        <v>7.8175626193694123</v>
      </c>
      <c r="AB1393" s="27">
        <f>IF(('Activity data'!AU5*EF!$H18)*kgtoGg=0,"NO",('Activity data'!AU5*EF!$H18)*kgtoGg)</f>
        <v>7.8934652081971901</v>
      </c>
      <c r="AC1393" s="27">
        <f>IF(('Activity data'!AV5*EF!$H18)*kgtoGg=0,"NO",('Activity data'!AV5*EF!$H18)*kgtoGg)</f>
        <v>7.9696565668771848</v>
      </c>
      <c r="AD1393" s="27">
        <f>IF(('Activity data'!AW5*EF!$H18)*kgtoGg=0,"NO",('Activity data'!AW5*EF!$H18)*kgtoGg)</f>
        <v>8.0583188590390158</v>
      </c>
      <c r="AE1393" s="27">
        <f>IF(('Activity data'!AX5*EF!$H18)*kgtoGg=0,"NO",('Activity data'!AX5*EF!$H18)*kgtoGg)</f>
        <v>8.153191031891609</v>
      </c>
      <c r="AF1393" s="27">
        <f>IF(('Activity data'!AY5*EF!$H18)*kgtoGg=0,"NO",('Activity data'!AY5*EF!$H18)*kgtoGg)</f>
        <v>8.2543024705569152</v>
      </c>
      <c r="AG1393" s="27">
        <f>IF(('Activity data'!AZ5*EF!$H18)*kgtoGg=0,"NO",('Activity data'!AZ5*EF!$H18)*kgtoGg)</f>
        <v>8.3716215959433935</v>
      </c>
      <c r="AH1393" s="27">
        <f>IF(('Activity data'!BA5*EF!$H18)*kgtoGg=0,"NO",('Activity data'!BA5*EF!$H18)*kgtoGg)</f>
        <v>8.4827190446094427</v>
      </c>
      <c r="AI1393" s="27">
        <f>IF(('Activity data'!BB5*EF!$H18)*kgtoGg=0,"NO",('Activity data'!BB5*EF!$H18)*kgtoGg)</f>
        <v>8.598812123936737</v>
      </c>
      <c r="AJ1393" s="27">
        <f>IF(('Activity data'!BC5*EF!$H18)*kgtoGg=0,"NO",('Activity data'!BC5*EF!$H18)*kgtoGg)</f>
        <v>8.726821281139344</v>
      </c>
      <c r="AK1393" s="27">
        <f>IF(('Activity data'!BD5*EF!$H18)*kgtoGg=0,"NO",('Activity data'!BD5*EF!$H18)*kgtoGg)</f>
        <v>8.8473810210435584</v>
      </c>
      <c r="AL1393" s="27">
        <f>IF(('Activity data'!BE5*EF!$H18)*kgtoGg=0,"NO",('Activity data'!BE5*EF!$H18)*kgtoGg)</f>
        <v>8.9706482832709469</v>
      </c>
      <c r="AM1393" s="27">
        <f>IF(('Activity data'!BF5*EF!$H18)*kgtoGg=0,"NO",('Activity data'!BF5*EF!$H18)*kgtoGg)</f>
        <v>9.0949036332095492</v>
      </c>
      <c r="AN1393" s="27">
        <f>IF(('Activity data'!BG5*EF!$H18)*kgtoGg=0,"NO",('Activity data'!BG5*EF!$H18)*kgtoGg)</f>
        <v>9.2276624574361712</v>
      </c>
      <c r="AO1393" s="27">
        <f>IF(('Activity data'!BH5*EF!$H18)*kgtoGg=0,"NO",('Activity data'!BH5*EF!$H18)*kgtoGg)</f>
        <v>9.3527507069244837</v>
      </c>
      <c r="AP1393" s="27">
        <f>IF(('Activity data'!BI5*EF!$H18)*kgtoGg=0,"NO",('Activity data'!BI5*EF!$H18)*kgtoGg)</f>
        <v>9.4797459075971382</v>
      </c>
      <c r="AQ1393" s="27">
        <f>IF(('Activity data'!BJ5*EF!$H18)*kgtoGg=0,"NO",('Activity data'!BJ5*EF!$H18)*kgtoGg)</f>
        <v>9.6110139593304549</v>
      </c>
      <c r="AR1393" s="27">
        <f>IF(('Activity data'!BK5*EF!$H18)*kgtoGg=0,"NO",('Activity data'!BK5*EF!$H18)*kgtoGg)</f>
        <v>9.7472377960546694</v>
      </c>
      <c r="AS1393" s="27">
        <f>IF(('Activity data'!BL5*EF!$H18)*kgtoGg=0,"NO",('Activity data'!BL5*EF!$H18)*kgtoGg)</f>
        <v>9.882585224626105</v>
      </c>
      <c r="AT1393" s="27">
        <f>IF(('Activity data'!BM5*EF!$H18)*kgtoGg=0,"NO",('Activity data'!BM5*EF!$H18)*kgtoGg)</f>
        <v>9.9006343052918346</v>
      </c>
      <c r="AU1393" s="27">
        <f>IF(('Activity data'!BN5*EF!$H18)*kgtoGg=0,"NO",('Activity data'!BN5*EF!$H18)*kgtoGg)</f>
        <v>9.8949744116093381</v>
      </c>
      <c r="AV1393" s="27">
        <f>IF(('Activity data'!BO5*EF!$H18)*kgtoGg=0,"NO",('Activity data'!BO5*EF!$H18)*kgtoGg)</f>
        <v>9.8881041992192689</v>
      </c>
      <c r="AW1393" s="27">
        <f>IF(('Activity data'!BP5*EF!$H18)*kgtoGg=0,"NO",('Activity data'!BP5*EF!$H18)*kgtoGg)</f>
        <v>9.870857576580633</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2.1061581299686476</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2.1405410097083362</v>
      </c>
      <c r="P1394" s="27">
        <f>IF(('Activity data'!AI6*EF!$H19)*kgtoGg=0,"NO",('Activity data'!AI6*EF!$H19)*kgtoGg)</f>
        <v>2.1439835920667925</v>
      </c>
      <c r="Q1394" s="27">
        <f>IF(('Activity data'!AJ6*EF!$H19)*kgtoGg=0,"NO",('Activity data'!AJ6*EF!$H19)*kgtoGg)</f>
        <v>2.151589537694508</v>
      </c>
      <c r="R1394" s="27">
        <f>IF(('Activity data'!AK6*EF!$H19)*kgtoGg=0,"NO",('Activity data'!AK6*EF!$H19)*kgtoGg)</f>
        <v>2.1603148348588097</v>
      </c>
      <c r="S1394" s="27">
        <f>IF(('Activity data'!AL6*EF!$H19)*kgtoGg=0,"NO",('Activity data'!AL6*EF!$H19)*kgtoGg)</f>
        <v>2.0953765983251063</v>
      </c>
      <c r="T1394" s="27">
        <f>IF(('Activity data'!AM6*EF!$H19)*kgtoGg=0,"NO",('Activity data'!AM6*EF!$H19)*kgtoGg)</f>
        <v>2.1174098277501541</v>
      </c>
      <c r="U1394" s="27">
        <f>IF(('Activity data'!AN6*EF!$H19)*kgtoGg=0,"NO",('Activity data'!AN6*EF!$H19)*kgtoGg)</f>
        <v>2.1307280268126019</v>
      </c>
      <c r="V1394" s="27">
        <f>IF(('Activity data'!AO6*EF!$H19)*kgtoGg=0,"NO",('Activity data'!AO6*EF!$H19)*kgtoGg)</f>
        <v>2.1421284301512511</v>
      </c>
      <c r="W1394" s="27">
        <f>IF(('Activity data'!AP6*EF!$H19)*kgtoGg=0,"NO",('Activity data'!AP6*EF!$H19)*kgtoGg)</f>
        <v>2.1556103908090396</v>
      </c>
      <c r="X1394" s="27">
        <f>IF(('Activity data'!AQ6*EF!$H19)*kgtoGg=0,"NO",('Activity data'!AQ6*EF!$H19)*kgtoGg)</f>
        <v>2.1719024005064549</v>
      </c>
      <c r="Y1394" s="27">
        <f>IF(('Activity data'!AR6*EF!$H19)*kgtoGg=0,"NO",('Activity data'!AR6*EF!$H19)*kgtoGg)</f>
        <v>2.1882231194360839</v>
      </c>
      <c r="Z1394" s="27">
        <f>IF(('Activity data'!AS6*EF!$H19)*kgtoGg=0,"NO",('Activity data'!AS6*EF!$H19)*kgtoGg)</f>
        <v>2.2069203040443948</v>
      </c>
      <c r="AA1394" s="27">
        <f>IF(('Activity data'!AT6*EF!$H19)*kgtoGg=0,"NO",('Activity data'!AT6*EF!$H19)*kgtoGg)</f>
        <v>2.2272820635481416</v>
      </c>
      <c r="AB1394" s="27">
        <f>IF(('Activity data'!AU6*EF!$H19)*kgtoGg=0,"NO",('Activity data'!AU6*EF!$H19)*kgtoGg)</f>
        <v>2.2489072788363589</v>
      </c>
      <c r="AC1394" s="27">
        <f>IF(('Activity data'!AV6*EF!$H19)*kgtoGg=0,"NO",('Activity data'!AV6*EF!$H19)*kgtoGg)</f>
        <v>2.2706147668153935</v>
      </c>
      <c r="AD1394" s="27">
        <f>IF(('Activity data'!AW6*EF!$H19)*kgtoGg=0,"NO",('Activity data'!AW6*EF!$H19)*kgtoGg)</f>
        <v>2.2958753170226704</v>
      </c>
      <c r="AE1394" s="27">
        <f>IF(('Activity data'!AX6*EF!$H19)*kgtoGg=0,"NO",('Activity data'!AX6*EF!$H19)*kgtoGg)</f>
        <v>2.3229051086870016</v>
      </c>
      <c r="AF1394" s="27">
        <f>IF(('Activity data'!AY6*EF!$H19)*kgtoGg=0,"NO",('Activity data'!AY6*EF!$H19)*kgtoGg)</f>
        <v>2.3517125138494244</v>
      </c>
      <c r="AG1394" s="27">
        <f>IF(('Activity data'!AZ6*EF!$H19)*kgtoGg=0,"NO",('Activity data'!AZ6*EF!$H19)*kgtoGg)</f>
        <v>2.3851376101878961</v>
      </c>
      <c r="AH1394" s="27">
        <f>IF(('Activity data'!BA6*EF!$H19)*kgtoGg=0,"NO",('Activity data'!BA6*EF!$H19)*kgtoGg)</f>
        <v>2.4167901042922302</v>
      </c>
      <c r="AI1394" s="27">
        <f>IF(('Activity data'!BB6*EF!$H19)*kgtoGg=0,"NO",('Activity data'!BB6*EF!$H19)*kgtoGg)</f>
        <v>2.449865890937942</v>
      </c>
      <c r="AJ1394" s="27">
        <f>IF(('Activity data'!BC6*EF!$H19)*kgtoGg=0,"NO",('Activity data'!BC6*EF!$H19)*kgtoGg)</f>
        <v>2.4863366572994243</v>
      </c>
      <c r="AK1394" s="27">
        <f>IF(('Activity data'!BD6*EF!$H19)*kgtoGg=0,"NO",('Activity data'!BD6*EF!$H19)*kgtoGg)</f>
        <v>2.5206850289529346</v>
      </c>
      <c r="AL1394" s="27">
        <f>IF(('Activity data'!BE6*EF!$H19)*kgtoGg=0,"NO",('Activity data'!BE6*EF!$H19)*kgtoGg)</f>
        <v>2.5558047939678636</v>
      </c>
      <c r="AM1394" s="27">
        <f>IF(('Activity data'!BF6*EF!$H19)*kgtoGg=0,"NO",('Activity data'!BF6*EF!$H19)*kgtoGg)</f>
        <v>2.5912060725623505</v>
      </c>
      <c r="AN1394" s="27">
        <f>IF(('Activity data'!BG6*EF!$H19)*kgtoGg=0,"NO",('Activity data'!BG6*EF!$H19)*kgtoGg)</f>
        <v>2.6290300545852219</v>
      </c>
      <c r="AO1394" s="27">
        <f>IF(('Activity data'!BH6*EF!$H19)*kgtoGg=0,"NO",('Activity data'!BH6*EF!$H19)*kgtoGg)</f>
        <v>2.6646686324912885</v>
      </c>
      <c r="AP1394" s="27">
        <f>IF(('Activity data'!BI6*EF!$H19)*kgtoGg=0,"NO",('Activity data'!BI6*EF!$H19)*kgtoGg)</f>
        <v>2.7008505150532622</v>
      </c>
      <c r="AQ1394" s="27">
        <f>IF(('Activity data'!BJ6*EF!$H19)*kgtoGg=0,"NO",('Activity data'!BJ6*EF!$H19)*kgtoGg)</f>
        <v>2.7382497648422079</v>
      </c>
      <c r="AR1394" s="27">
        <f>IF(('Activity data'!BK6*EF!$H19)*kgtoGg=0,"NO",('Activity data'!BK6*EF!$H19)*kgtoGg)</f>
        <v>2.7770609548430158</v>
      </c>
      <c r="AS1394" s="27">
        <f>IF(('Activity data'!BL6*EF!$H19)*kgtoGg=0,"NO",('Activity data'!BL6*EF!$H19)*kgtoGg)</f>
        <v>2.8156224496057964</v>
      </c>
      <c r="AT1394" s="27">
        <f>IF(('Activity data'!BM6*EF!$H19)*kgtoGg=0,"NO",('Activity data'!BM6*EF!$H19)*kgtoGg)</f>
        <v>2.8207647676897869</v>
      </c>
      <c r="AU1394" s="27">
        <f>IF(('Activity data'!BN6*EF!$H19)*kgtoGg=0,"NO",('Activity data'!BN6*EF!$H19)*kgtoGg)</f>
        <v>2.8191522216451439</v>
      </c>
      <c r="AV1394" s="27">
        <f>IF(('Activity data'!BO6*EF!$H19)*kgtoGg=0,"NO",('Activity data'!BO6*EF!$H19)*kgtoGg)</f>
        <v>2.8171948467478511</v>
      </c>
      <c r="AW1394" s="27">
        <f>IF(('Activity data'!BP6*EF!$H19)*kgtoGg=0,"NO",('Activity data'!BP6*EF!$H19)*kgtoGg)</f>
        <v>2.8122811549579518</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0.43500213637199753</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0.44210351490980404</v>
      </c>
      <c r="P1395" s="27">
        <f>IF(('Activity data'!AI7*EF!$H20)*kgtoGg=0,"NO",('Activity data'!AI7*EF!$H20)*kgtoGg)</f>
        <v>0.44281453971808249</v>
      </c>
      <c r="Q1395" s="27">
        <f>IF(('Activity data'!AJ7*EF!$H20)*kgtoGg=0,"NO",('Activity data'!AJ7*EF!$H20)*kgtoGg)</f>
        <v>0.44438545813589125</v>
      </c>
      <c r="R1395" s="27">
        <f>IF(('Activity data'!AK7*EF!$H20)*kgtoGg=0,"NO",('Activity data'!AK7*EF!$H20)*kgtoGg)</f>
        <v>0.44618756541973903</v>
      </c>
      <c r="S1395" s="27">
        <f>IF(('Activity data'!AL7*EF!$H20)*kgtoGg=0,"NO",('Activity data'!AL7*EF!$H20)*kgtoGg)</f>
        <v>0.4327753380933837</v>
      </c>
      <c r="T1395" s="27">
        <f>IF(('Activity data'!AM7*EF!$H20)*kgtoGg=0,"NO",('Activity data'!AM7*EF!$H20)*kgtoGg)</f>
        <v>0.43732604192454033</v>
      </c>
      <c r="U1395" s="27">
        <f>IF(('Activity data'!AN7*EF!$H20)*kgtoGg=0,"NO",('Activity data'!AN7*EF!$H20)*kgtoGg)</f>
        <v>0.44007675895872556</v>
      </c>
      <c r="V1395" s="27">
        <f>IF(('Activity data'!AO7*EF!$H20)*kgtoGg=0,"NO",('Activity data'!AO7*EF!$H20)*kgtoGg)</f>
        <v>0.44243137789129761</v>
      </c>
      <c r="W1395" s="27">
        <f>IF(('Activity data'!AP7*EF!$H20)*kgtoGg=0,"NO",('Activity data'!AP7*EF!$H20)*kgtoGg)</f>
        <v>0.44521591795273563</v>
      </c>
      <c r="X1395" s="27">
        <f>IF(('Activity data'!AQ7*EF!$H20)*kgtoGg=0,"NO",('Activity data'!AQ7*EF!$H20)*kgtoGg)</f>
        <v>0.44858084052114444</v>
      </c>
      <c r="Y1395" s="27">
        <f>IF(('Activity data'!AR7*EF!$H20)*kgtoGg=0,"NO",('Activity data'!AR7*EF!$H20)*kgtoGg)</f>
        <v>0.45195169264306995</v>
      </c>
      <c r="Z1395" s="27">
        <f>IF(('Activity data'!AS7*EF!$H20)*kgtoGg=0,"NO",('Activity data'!AS7*EF!$H20)*kgtoGg)</f>
        <v>0.45581337573942793</v>
      </c>
      <c r="AA1395" s="27">
        <f>IF(('Activity data'!AT7*EF!$H20)*kgtoGg=0,"NO",('Activity data'!AT7*EF!$H20)*kgtoGg)</f>
        <v>0.460018857160025</v>
      </c>
      <c r="AB1395" s="27">
        <f>IF(('Activity data'!AU7*EF!$H20)*kgtoGg=0,"NO",('Activity data'!AU7*EF!$H20)*kgtoGg)</f>
        <v>0.46448529048049886</v>
      </c>
      <c r="AC1395" s="27">
        <f>IF(('Activity data'!AV7*EF!$H20)*kgtoGg=0,"NO",('Activity data'!AV7*EF!$H20)*kgtoGg)</f>
        <v>0.46896871625550957</v>
      </c>
      <c r="AD1395" s="27">
        <f>IF(('Activity data'!AW7*EF!$H20)*kgtoGg=0,"NO",('Activity data'!AW7*EF!$H20)*kgtoGg)</f>
        <v>0.474185985153672</v>
      </c>
      <c r="AE1395" s="27">
        <f>IF(('Activity data'!AX7*EF!$H20)*kgtoGg=0,"NO",('Activity data'!AX7*EF!$H20)*kgtoGg)</f>
        <v>0.47976867002066687</v>
      </c>
      <c r="AF1395" s="27">
        <f>IF(('Activity data'!AY7*EF!$H20)*kgtoGg=0,"NO",('Activity data'!AY7*EF!$H20)*kgtoGg)</f>
        <v>0.48571850000288863</v>
      </c>
      <c r="AG1395" s="27">
        <f>IF(('Activity data'!AZ7*EF!$H20)*kgtoGg=0,"NO",('Activity data'!AZ7*EF!$H20)*kgtoGg)</f>
        <v>0.49262205966860634</v>
      </c>
      <c r="AH1395" s="27">
        <f>IF(('Activity data'!BA7*EF!$H20)*kgtoGg=0,"NO",('Activity data'!BA7*EF!$H20)*kgtoGg)</f>
        <v>0.4991595092365988</v>
      </c>
      <c r="AI1395" s="27">
        <f>IF(('Activity data'!BB7*EF!$H20)*kgtoGg=0,"NO",('Activity data'!BB7*EF!$H20)*kgtoGg)</f>
        <v>0.50599092310260463</v>
      </c>
      <c r="AJ1395" s="27">
        <f>IF(('Activity data'!BC7*EF!$H20)*kgtoGg=0,"NO",('Activity data'!BC7*EF!$H20)*kgtoGg)</f>
        <v>0.5135235300121368</v>
      </c>
      <c r="AK1395" s="27">
        <f>IF(('Activity data'!BD7*EF!$H20)*kgtoGg=0,"NO",('Activity data'!BD7*EF!$H20)*kgtoGg)</f>
        <v>0.52061778131149139</v>
      </c>
      <c r="AL1395" s="27">
        <f>IF(('Activity data'!BE7*EF!$H20)*kgtoGg=0,"NO",('Activity data'!BE7*EF!$H20)*kgtoGg)</f>
        <v>0.52787135481720149</v>
      </c>
      <c r="AM1395" s="27">
        <f>IF(('Activity data'!BF7*EF!$H20)*kgtoGg=0,"NO",('Activity data'!BF7*EF!$H20)*kgtoGg)</f>
        <v>0.53518307163455714</v>
      </c>
      <c r="AN1395" s="27">
        <f>IF(('Activity data'!BG7*EF!$H20)*kgtoGg=0,"NO",('Activity data'!BG7*EF!$H20)*kgtoGg)</f>
        <v>0.54299516928854008</v>
      </c>
      <c r="AO1395" s="27">
        <f>IF(('Activity data'!BH7*EF!$H20)*kgtoGg=0,"NO",('Activity data'!BH7*EF!$H20)*kgtoGg)</f>
        <v>0.55035589748164571</v>
      </c>
      <c r="AP1395" s="27">
        <f>IF(('Activity data'!BI7*EF!$H20)*kgtoGg=0,"NO",('Activity data'!BI7*EF!$H20)*kgtoGg)</f>
        <v>0.55782883884747447</v>
      </c>
      <c r="AQ1395" s="27">
        <f>IF(('Activity data'!BJ7*EF!$H20)*kgtoGg=0,"NO",('Activity data'!BJ7*EF!$H20)*kgtoGg)</f>
        <v>0.56555321306487649</v>
      </c>
      <c r="AR1395" s="27">
        <f>IF(('Activity data'!BK7*EF!$H20)*kgtoGg=0,"NO",('Activity data'!BK7*EF!$H20)*kgtoGg)</f>
        <v>0.57356920689044089</v>
      </c>
      <c r="AS1395" s="27">
        <f>IF(('Activity data'!BL7*EF!$H20)*kgtoGg=0,"NO",('Activity data'!BL7*EF!$H20)*kgtoGg)</f>
        <v>0.58153362910775885</v>
      </c>
      <c r="AT1395" s="27">
        <f>IF(('Activity data'!BM7*EF!$H20)*kgtoGg=0,"NO",('Activity data'!BM7*EF!$H20)*kgtoGg)</f>
        <v>0.582595714295291</v>
      </c>
      <c r="AU1395" s="27">
        <f>IF(('Activity data'!BN7*EF!$H20)*kgtoGg=0,"NO",('Activity data'!BN7*EF!$H20)*kgtoGg)</f>
        <v>0.58226266191691678</v>
      </c>
      <c r="AV1395" s="27">
        <f>IF(('Activity data'!BO7*EF!$H20)*kgtoGg=0,"NO",('Activity data'!BO7*EF!$H20)*kgtoGg)</f>
        <v>0.58185838920353994</v>
      </c>
      <c r="AW1395" s="27">
        <f>IF(('Activity data'!BP7*EF!$H20)*kgtoGg=0,"NO",('Activity data'!BP7*EF!$H20)*kgtoGg)</f>
        <v>0.58084352408222484</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9.4871637196006525E-2</v>
      </c>
      <c r="L1396" s="27">
        <f>IF(('Activity data'!AE8*EF!$H21)*kgtoGg=0,"NO",('Activity data'!AE8*EF!$H21)*kgtoGg)</f>
        <v>9.4048845784615517E-2</v>
      </c>
      <c r="M1396" s="27">
        <f>IF(('Activity data'!AF8*EF!$H21)*kgtoGg=0,"NO",('Activity data'!AF8*EF!$H21)*kgtoGg)</f>
        <v>9.3735634002294274E-2</v>
      </c>
      <c r="N1396" s="27">
        <f>IF(('Activity data'!AG8*EF!$H21)*kgtoGg=0,"NO",('Activity data'!AG8*EF!$H21)*kgtoGg)</f>
        <v>9.2483917307495084E-2</v>
      </c>
      <c r="O1396" s="27">
        <f>IF(('Activity data'!AH8*EF!$H21)*kgtoGg=0,"NO",('Activity data'!AH8*EF!$H21)*kgtoGg)</f>
        <v>9.0667019955957356E-2</v>
      </c>
      <c r="P1396" s="27">
        <f>IF(('Activity data'!AI8*EF!$H21)*kgtoGg=0,"NO",('Activity data'!AI8*EF!$H21)*kgtoGg)</f>
        <v>8.8322512540543865E-2</v>
      </c>
      <c r="Q1396" s="27">
        <f>IF(('Activity data'!AJ8*EF!$H21)*kgtoGg=0,"NO",('Activity data'!AJ8*EF!$H21)*kgtoGg)</f>
        <v>8.6473330972337878E-2</v>
      </c>
      <c r="R1396" s="27">
        <f>IF(('Activity data'!AK8*EF!$H21)*kgtoGg=0,"NO",('Activity data'!AK8*EF!$H21)*kgtoGg)</f>
        <v>8.4723794986300296E-2</v>
      </c>
      <c r="S1396" s="27">
        <f>IF(('Activity data'!AL8*EF!$H21)*kgtoGg=0,"NO",('Activity data'!AL8*EF!$H21)*kgtoGg)</f>
        <v>7.4532236521614198E-2</v>
      </c>
      <c r="T1396" s="27">
        <f>IF(('Activity data'!AM8*EF!$H21)*kgtoGg=0,"NO",('Activity data'!AM8*EF!$H21)*kgtoGg)</f>
        <v>7.5742875433824242E-2</v>
      </c>
      <c r="U1396" s="27">
        <f>IF(('Activity data'!AN8*EF!$H21)*kgtoGg=0,"NO",('Activity data'!AN8*EF!$H21)*kgtoGg)</f>
        <v>7.5904634878193322E-2</v>
      </c>
      <c r="V1396" s="27">
        <f>IF(('Activity data'!AO8*EF!$H21)*kgtoGg=0,"NO",('Activity data'!AO8*EF!$H21)*kgtoGg)</f>
        <v>7.5806928443022642E-2</v>
      </c>
      <c r="W1396" s="27">
        <f>IF(('Activity data'!AP8*EF!$H21)*kgtoGg=0,"NO",('Activity data'!AP8*EF!$H21)*kgtoGg)</f>
        <v>7.5892286397700501E-2</v>
      </c>
      <c r="X1396" s="27">
        <f>IF(('Activity data'!AQ8*EF!$H21)*kgtoGg=0,"NO",('Activity data'!AQ8*EF!$H21)*kgtoGg)</f>
        <v>7.6230801465466153E-2</v>
      </c>
      <c r="Y1396" s="27">
        <f>IF(('Activity data'!AR8*EF!$H21)*kgtoGg=0,"NO",('Activity data'!AR8*EF!$H21)*kgtoGg)</f>
        <v>7.6674051999384291E-2</v>
      </c>
      <c r="Z1396" s="27">
        <f>IF(('Activity data'!AS8*EF!$H21)*kgtoGg=0,"NO",('Activity data'!AS8*EF!$H21)*kgtoGg)</f>
        <v>7.7311114077535645E-2</v>
      </c>
      <c r="AA1396" s="27">
        <f>IF(('Activity data'!AT8*EF!$H21)*kgtoGg=0,"NO",('Activity data'!AT8*EF!$H21)*kgtoGg)</f>
        <v>7.8061746179112407E-2</v>
      </c>
      <c r="AB1396" s="27">
        <f>IF(('Activity data'!AU8*EF!$H21)*kgtoGg=0,"NO",('Activity data'!AU8*EF!$H21)*kgtoGg)</f>
        <v>7.8881069094071346E-2</v>
      </c>
      <c r="AC1396" s="27">
        <f>IF(('Activity data'!AV8*EF!$H21)*kgtoGg=0,"NO",('Activity data'!AV8*EF!$H21)*kgtoGg)</f>
        <v>7.964979879873213E-2</v>
      </c>
      <c r="AD1396" s="27">
        <f>IF(('Activity data'!AW8*EF!$H21)*kgtoGg=0,"NO",('Activity data'!AW8*EF!$H21)*kgtoGg)</f>
        <v>8.0141559774788873E-2</v>
      </c>
      <c r="AE1396" s="27">
        <f>IF(('Activity data'!AX8*EF!$H21)*kgtoGg=0,"NO",('Activity data'!AX8*EF!$H21)*kgtoGg)</f>
        <v>8.0702746634930239E-2</v>
      </c>
      <c r="AF1396" s="27">
        <f>IF(('Activity data'!AY8*EF!$H21)*kgtoGg=0,"NO",('Activity data'!AY8*EF!$H21)*kgtoGg)</f>
        <v>8.132576279000861E-2</v>
      </c>
      <c r="AG1396" s="27">
        <f>IF(('Activity data'!AZ8*EF!$H21)*kgtoGg=0,"NO",('Activity data'!AZ8*EF!$H21)*kgtoGg)</f>
        <v>8.2256887791167577E-2</v>
      </c>
      <c r="AH1396" s="27">
        <f>IF(('Activity data'!BA8*EF!$H21)*kgtoGg=0,"NO",('Activity data'!BA8*EF!$H21)*kgtoGg)</f>
        <v>8.291061437514162E-2</v>
      </c>
      <c r="AI1396" s="27">
        <f>IF(('Activity data'!BB8*EF!$H21)*kgtoGg=0,"NO",('Activity data'!BB8*EF!$H21)*kgtoGg)</f>
        <v>8.3669505250008477E-2</v>
      </c>
      <c r="AJ1396" s="27">
        <f>IF(('Activity data'!BC8*EF!$H21)*kgtoGg=0,"NO",('Activity data'!BC8*EF!$H21)*kgtoGg)</f>
        <v>8.4593210984080028E-2</v>
      </c>
      <c r="AK1396" s="27">
        <f>IF(('Activity data'!BD8*EF!$H21)*kgtoGg=0,"NO",('Activity data'!BD8*EF!$H21)*kgtoGg)</f>
        <v>8.5215240839078665E-2</v>
      </c>
      <c r="AL1396" s="27">
        <f>IF(('Activity data'!BE8*EF!$H21)*kgtoGg=0,"NO",('Activity data'!BE8*EF!$H21)*kgtoGg)</f>
        <v>8.578106616446779E-2</v>
      </c>
      <c r="AM1396" s="27">
        <f>IF(('Activity data'!BF8*EF!$H21)*kgtoGg=0,"NO",('Activity data'!BF8*EF!$H21)*kgtoGg)</f>
        <v>8.6251014191196393E-2</v>
      </c>
      <c r="AN1396" s="27">
        <f>IF(('Activity data'!BG8*EF!$H21)*kgtoGg=0,"NO",('Activity data'!BG8*EF!$H21)*kgtoGg)</f>
        <v>8.7308980908068726E-2</v>
      </c>
      <c r="AO1396" s="27">
        <f>IF(('Activity data'!BH8*EF!$H21)*kgtoGg=0,"NO",('Activity data'!BH8*EF!$H21)*kgtoGg)</f>
        <v>8.8102031734706404E-2</v>
      </c>
      <c r="AP1396" s="27">
        <f>IF(('Activity data'!BI8*EF!$H21)*kgtoGg=0,"NO",('Activity data'!BI8*EF!$H21)*kgtoGg)</f>
        <v>8.8840817700634192E-2</v>
      </c>
      <c r="AQ1396" s="27">
        <f>IF(('Activity data'!BJ8*EF!$H21)*kgtoGg=0,"NO",('Activity data'!BJ8*EF!$H21)*kgtoGg)</f>
        <v>8.9572867586300398E-2</v>
      </c>
      <c r="AR1396" s="27">
        <f>IF(('Activity data'!BK8*EF!$H21)*kgtoGg=0,"NO",('Activity data'!BK8*EF!$H21)*kgtoGg)</f>
        <v>9.0308232928721505E-2</v>
      </c>
      <c r="AS1396" s="27">
        <f>IF(('Activity data'!BL8*EF!$H21)*kgtoGg=0,"NO",('Activity data'!BL8*EF!$H21)*kgtoGg)</f>
        <v>9.1000814242625849E-2</v>
      </c>
      <c r="AT1396" s="27">
        <f>IF(('Activity data'!BM8*EF!$H21)*kgtoGg=0,"NO",('Activity data'!BM8*EF!$H21)*kgtoGg)</f>
        <v>8.9367283067039061E-2</v>
      </c>
      <c r="AU1396" s="27">
        <f>IF(('Activity data'!BN8*EF!$H21)*kgtoGg=0,"NO",('Activity data'!BN8*EF!$H21)*kgtoGg)</f>
        <v>8.7294816512801618E-2</v>
      </c>
      <c r="AV1396" s="27">
        <f>IF(('Activity data'!BO8*EF!$H21)*kgtoGg=0,"NO",('Activity data'!BO8*EF!$H21)*kgtoGg)</f>
        <v>8.5221774923965918E-2</v>
      </c>
      <c r="AW1396" s="27">
        <f>IF(('Activity data'!BP8*EF!$H21)*kgtoGg=0,"NO",('Activity data'!BP8*EF!$H21)*kgtoGg)</f>
        <v>8.298664847702153E-2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6.968944973410629E-2</v>
      </c>
      <c r="L1397" s="27">
        <f>IF(('Activity data'!AE9*EF!$H22)*kgtoGg=0,"NO",('Activity data'!AE9*EF!$H22)*kgtoGg)</f>
        <v>6.9085055392441017E-2</v>
      </c>
      <c r="M1397" s="27">
        <f>IF(('Activity data'!AF9*EF!$H22)*kgtoGg=0,"NO",('Activity data'!AF9*EF!$H22)*kgtoGg)</f>
        <v>6.8854980763127821E-2</v>
      </c>
      <c r="N1397" s="27">
        <f>IF(('Activity data'!AG9*EF!$H22)*kgtoGg=0,"NO",('Activity data'!AG9*EF!$H22)*kgtoGg)</f>
        <v>6.7935512624264269E-2</v>
      </c>
      <c r="O1397" s="27">
        <f>IF(('Activity data'!AH9*EF!$H22)*kgtoGg=0,"NO",('Activity data'!AH9*EF!$H22)*kgtoGg)</f>
        <v>6.6600882165738284E-2</v>
      </c>
      <c r="P1397" s="27">
        <f>IF(('Activity data'!AI9*EF!$H22)*kgtoGg=0,"NO",('Activity data'!AI9*EF!$H22)*kgtoGg)</f>
        <v>6.4878687456057696E-2</v>
      </c>
      <c r="Q1397" s="27">
        <f>IF(('Activity data'!AJ9*EF!$H22)*kgtoGg=0,"NO",('Activity data'!AJ9*EF!$H22)*kgtoGg)</f>
        <v>6.3520342119606055E-2</v>
      </c>
      <c r="R1397" s="27">
        <f>IF(('Activity data'!AK9*EF!$H22)*kgtoGg=0,"NO",('Activity data'!AK9*EF!$H22)*kgtoGg)</f>
        <v>6.2235193009076005E-2</v>
      </c>
      <c r="S1397" s="27">
        <f>IF(('Activity data'!AL9*EF!$H22)*kgtoGg=0,"NO",('Activity data'!AL9*EF!$H22)*kgtoGg)</f>
        <v>5.4748823822998088E-2</v>
      </c>
      <c r="T1397" s="27">
        <f>IF(('Activity data'!AM9*EF!$H22)*kgtoGg=0,"NO",('Activity data'!AM9*EF!$H22)*kgtoGg)</f>
        <v>5.5638117632108908E-2</v>
      </c>
      <c r="U1397" s="27">
        <f>IF(('Activity data'!AN9*EF!$H22)*kgtoGg=0,"NO",('Activity data'!AN9*EF!$H22)*kgtoGg)</f>
        <v>5.5756940570139218E-2</v>
      </c>
      <c r="V1397" s="27">
        <f>IF(('Activity data'!AO9*EF!$H22)*kgtoGg=0,"NO",('Activity data'!AO9*EF!$H22)*kgtoGg)</f>
        <v>5.5685168775071965E-2</v>
      </c>
      <c r="W1397" s="27">
        <f>IF(('Activity data'!AP9*EF!$H22)*kgtoGg=0,"NO",('Activity data'!AP9*EF!$H22)*kgtoGg)</f>
        <v>5.5747869800033094E-2</v>
      </c>
      <c r="X1397" s="27">
        <f>IF(('Activity data'!AQ9*EF!$H22)*kgtoGg=0,"NO",('Activity data'!AQ9*EF!$H22)*kgtoGg)</f>
        <v>5.599653135470356E-2</v>
      </c>
      <c r="Y1397" s="27">
        <f>IF(('Activity data'!AR9*EF!$H22)*kgtoGg=0,"NO",('Activity data'!AR9*EF!$H22)*kgtoGg)</f>
        <v>5.6322127989441549E-2</v>
      </c>
      <c r="Z1397" s="27">
        <f>IF(('Activity data'!AS9*EF!$H22)*kgtoGg=0,"NO",('Activity data'!AS9*EF!$H22)*kgtoGg)</f>
        <v>5.6790091935094891E-2</v>
      </c>
      <c r="AA1397" s="27">
        <f>IF(('Activity data'!AT9*EF!$H22)*kgtoGg=0,"NO",('Activity data'!AT9*EF!$H22)*kgtoGg)</f>
        <v>5.7341480523483673E-2</v>
      </c>
      <c r="AB1397" s="27">
        <f>IF(('Activity data'!AU9*EF!$H22)*kgtoGg=0,"NO",('Activity data'!AU9*EF!$H22)*kgtoGg)</f>
        <v>5.7943327026670585E-2</v>
      </c>
      <c r="AC1397" s="27">
        <f>IF(('Activity data'!AV9*EF!$H22)*kgtoGg=0,"NO",('Activity data'!AV9*EF!$H22)*kgtoGg)</f>
        <v>5.8508009493374417E-2</v>
      </c>
      <c r="AD1397" s="27">
        <f>IF(('Activity data'!AW9*EF!$H22)*kgtoGg=0,"NO",('Activity data'!AW9*EF!$H22)*kgtoGg)</f>
        <v>5.8869240234563143E-2</v>
      </c>
      <c r="AE1397" s="27">
        <f>IF(('Activity data'!AX9*EF!$H22)*kgtoGg=0,"NO",('Activity data'!AX9*EF!$H22)*kgtoGg)</f>
        <v>5.9281468848268432E-2</v>
      </c>
      <c r="AF1397" s="27">
        <f>IF(('Activity data'!AY9*EF!$H22)*kgtoGg=0,"NO",('Activity data'!AY9*EF!$H22)*kgtoGg)</f>
        <v>5.9739115140733788E-2</v>
      </c>
      <c r="AG1397" s="27">
        <f>IF(('Activity data'!AZ9*EF!$H22)*kgtoGg=0,"NO",('Activity data'!AZ9*EF!$H22)*kgtoGg)</f>
        <v>6.0423087620626544E-2</v>
      </c>
      <c r="AH1397" s="27">
        <f>IF(('Activity data'!BA9*EF!$H22)*kgtoGg=0,"NO",('Activity data'!BA9*EF!$H22)*kgtoGg)</f>
        <v>6.0903292740514849E-2</v>
      </c>
      <c r="AI1397" s="27">
        <f>IF(('Activity data'!BB9*EF!$H22)*kgtoGg=0,"NO",('Activity data'!BB9*EF!$H22)*kgtoGg)</f>
        <v>6.1460747940412383E-2</v>
      </c>
      <c r="AJ1397" s="27">
        <f>IF(('Activity data'!BC9*EF!$H22)*kgtoGg=0,"NO",('Activity data'!BC9*EF!$H22)*kgtoGg)</f>
        <v>6.2139270481250258E-2</v>
      </c>
      <c r="AK1397" s="27">
        <f>IF(('Activity data'!BD9*EF!$H22)*kgtoGg=0,"NO",('Activity data'!BD9*EF!$H22)*kgtoGg)</f>
        <v>6.2596192271515999E-2</v>
      </c>
      <c r="AL1397" s="27">
        <f>IF(('Activity data'!BE9*EF!$H22)*kgtoGg=0,"NO",('Activity data'!BE9*EF!$H22)*kgtoGg)</f>
        <v>6.3011828142651272E-2</v>
      </c>
      <c r="AM1397" s="27">
        <f>IF(('Activity data'!BF9*EF!$H22)*kgtoGg=0,"NO",('Activity data'!BF9*EF!$H22)*kgtoGg)</f>
        <v>6.3357035839643805E-2</v>
      </c>
      <c r="AN1397" s="27">
        <f>IF(('Activity data'!BG9*EF!$H22)*kgtoGg=0,"NO",('Activity data'!BG9*EF!$H22)*kgtoGg)</f>
        <v>6.4134181892088374E-2</v>
      </c>
      <c r="AO1397" s="27">
        <f>IF(('Activity data'!BH9*EF!$H22)*kgtoGg=0,"NO",('Activity data'!BH9*EF!$H22)*kgtoGg)</f>
        <v>6.4716729820563326E-2</v>
      </c>
      <c r="AP1397" s="27">
        <f>IF(('Activity data'!BI9*EF!$H22)*kgtoGg=0,"NO",('Activity data'!BI9*EF!$H22)*kgtoGg)</f>
        <v>6.5259416644133331E-2</v>
      </c>
      <c r="AQ1397" s="27">
        <f>IF(('Activity data'!BJ9*EF!$H22)*kgtoGg=0,"NO",('Activity data'!BJ9*EF!$H22)*kgtoGg)</f>
        <v>6.5797155374251307E-2</v>
      </c>
      <c r="AR1397" s="27">
        <f>IF(('Activity data'!BK9*EF!$H22)*kgtoGg=0,"NO",('Activity data'!BK9*EF!$H22)*kgtoGg)</f>
        <v>6.6337329525151464E-2</v>
      </c>
      <c r="AS1397" s="27">
        <f>IF(('Activity data'!BL9*EF!$H22)*kgtoGg=0,"NO",('Activity data'!BL9*EF!$H22)*kgtoGg)</f>
        <v>6.684607599657999E-2</v>
      </c>
      <c r="AT1397" s="27">
        <f>IF(('Activity data'!BM9*EF!$H22)*kgtoGg=0,"NO",('Activity data'!BM9*EF!$H22)*kgtoGg)</f>
        <v>6.5646140039799211E-2</v>
      </c>
      <c r="AU1397" s="27">
        <f>IF(('Activity data'!BN9*EF!$H22)*kgtoGg=0,"NO",('Activity data'!BN9*EF!$H22)*kgtoGg)</f>
        <v>6.412377721329128E-2</v>
      </c>
      <c r="AV1397" s="27">
        <f>IF(('Activity data'!BO9*EF!$H22)*kgtoGg=0,"NO",('Activity data'!BO9*EF!$H22)*kgtoGg)</f>
        <v>6.2600991986096338E-2</v>
      </c>
      <c r="AW1397" s="27">
        <f>IF(('Activity data'!BP9*EF!$H22)*kgtoGg=0,"NO",('Activity data'!BP9*EF!$H22)*kgtoGg)</f>
        <v>6.0959144783102562E-2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0.48695387967725967</v>
      </c>
      <c r="M1398" s="27">
        <f>IF(('Activity data'!AF10*EF!$H23)*kgtoGg=0,"NO",('Activity data'!AF10*EF!$H23)*kgtoGg)</f>
        <v>0.50580611066616821</v>
      </c>
      <c r="N1398" s="27">
        <f>IF(('Activity data'!AG10*EF!$H23)*kgtoGg=0,"NO",('Activity data'!AG10*EF!$H23)*kgtoGg)</f>
        <v>0.51986569055899423</v>
      </c>
      <c r="O1398" s="27">
        <f>IF(('Activity data'!AH10*EF!$H23)*kgtoGg=0,"NO",('Activity data'!AH10*EF!$H23)*kgtoGg)</f>
        <v>0.53070826286138573</v>
      </c>
      <c r="P1398" s="27">
        <f>IF(('Activity data'!AI10*EF!$H23)*kgtoGg=0,"NO",('Activity data'!AI10*EF!$H23)*kgtoGg)</f>
        <v>0.53817886796858139</v>
      </c>
      <c r="Q1398" s="27">
        <f>IF(('Activity data'!AJ10*EF!$H23)*kgtoGg=0,"NO",('Activity data'!AJ10*EF!$H23)*kgtoGg)</f>
        <v>0.54837935702304763</v>
      </c>
      <c r="R1398" s="27">
        <f>IF(('Activity data'!AK10*EF!$H23)*kgtoGg=0,"NO",('Activity data'!AK10*EF!$H23)*kgtoGg)</f>
        <v>0.5590724478102268</v>
      </c>
      <c r="S1398" s="27">
        <f>IF(('Activity data'!AL10*EF!$H23)*kgtoGg=0,"NO",('Activity data'!AL10*EF!$H23)*kgtoGg)</f>
        <v>0.51169796682687108</v>
      </c>
      <c r="T1398" s="27">
        <f>IF(('Activity data'!AM10*EF!$H23)*kgtoGg=0,"NO",('Activity data'!AM10*EF!$H23)*kgtoGg)</f>
        <v>0.5325379888835422</v>
      </c>
      <c r="U1398" s="27">
        <f>IF(('Activity data'!AN10*EF!$H23)*kgtoGg=0,"NO",('Activity data'!AN10*EF!$H23)*kgtoGg)</f>
        <v>0.54635641265898882</v>
      </c>
      <c r="V1398" s="27">
        <f>IF(('Activity data'!AO10*EF!$H23)*kgtoGg=0,"NO",('Activity data'!AO10*EF!$H23)*kgtoGg)</f>
        <v>0.55845406828956323</v>
      </c>
      <c r="W1398" s="27">
        <f>IF(('Activity data'!AP10*EF!$H23)*kgtoGg=0,"NO",('Activity data'!AP10*EF!$H23)*kgtoGg)</f>
        <v>0.57204449891076126</v>
      </c>
      <c r="X1398" s="27">
        <f>IF(('Activity data'!AQ10*EF!$H23)*kgtoGg=0,"NO",('Activity data'!AQ10*EF!$H23)*kgtoGg)</f>
        <v>0.58777208809358217</v>
      </c>
      <c r="Y1398" s="27">
        <f>IF(('Activity data'!AR10*EF!$H23)*kgtoGg=0,"NO",('Activity data'!AR10*EF!$H23)*kgtoGg)</f>
        <v>0.60460927816492771</v>
      </c>
      <c r="Z1398" s="27">
        <f>IF(('Activity data'!AS10*EF!$H23)*kgtoGg=0,"NO",('Activity data'!AS10*EF!$H23)*kgtoGg)</f>
        <v>0.62334145248933948</v>
      </c>
      <c r="AA1398" s="27">
        <f>IF(('Activity data'!AT10*EF!$H23)*kgtoGg=0,"NO",('Activity data'!AT10*EF!$H23)*kgtoGg)</f>
        <v>0.64342396041395933</v>
      </c>
      <c r="AB1398" s="27">
        <f>IF(('Activity data'!AU10*EF!$H23)*kgtoGg=0,"NO",('Activity data'!AU10*EF!$H23)*kgtoGg)</f>
        <v>0.66455461770484803</v>
      </c>
      <c r="AC1398" s="27">
        <f>IF(('Activity data'!AV10*EF!$H23)*kgtoGg=0,"NO",('Activity data'!AV10*EF!$H23)*kgtoGg)</f>
        <v>0.68575948234334294</v>
      </c>
      <c r="AD1398" s="27">
        <f>IF(('Activity data'!AW10*EF!$H23)*kgtoGg=0,"NO",('Activity data'!AW10*EF!$H23)*kgtoGg)</f>
        <v>0.71287543837821099</v>
      </c>
      <c r="AE1398" s="27">
        <f>IF(('Activity data'!AX10*EF!$H23)*kgtoGg=0,"NO",('Activity data'!AX10*EF!$H23)*kgtoGg)</f>
        <v>0.7417193725046457</v>
      </c>
      <c r="AF1398" s="27">
        <f>IF(('Activity data'!AY10*EF!$H23)*kgtoGg=0,"NO",('Activity data'!AY10*EF!$H23)*kgtoGg)</f>
        <v>0.77234362236743315</v>
      </c>
      <c r="AG1398" s="27">
        <f>IF(('Activity data'!AZ10*EF!$H23)*kgtoGg=0,"NO",('Activity data'!AZ10*EF!$H23)*kgtoGg)</f>
        <v>0.80729135132689867</v>
      </c>
      <c r="AH1398" s="27">
        <f>IF(('Activity data'!BA10*EF!$H23)*kgtoGg=0,"NO",('Activity data'!BA10*EF!$H23)*kgtoGg)</f>
        <v>0.84100198525996428</v>
      </c>
      <c r="AI1398" s="27">
        <f>IF(('Activity data'!BB10*EF!$H23)*kgtoGg=0,"NO",('Activity data'!BB10*EF!$H23)*kgtoGg)</f>
        <v>0.87729357775588912</v>
      </c>
      <c r="AJ1398" s="27">
        <f>IF(('Activity data'!BC10*EF!$H23)*kgtoGg=0,"NO",('Activity data'!BC10*EF!$H23)*kgtoGg)</f>
        <v>0.91701174068829661</v>
      </c>
      <c r="AK1398" s="27">
        <f>IF(('Activity data'!BD10*EF!$H23)*kgtoGg=0,"NO",('Activity data'!BD10*EF!$H23)*kgtoGg)</f>
        <v>0.95520794324489366</v>
      </c>
      <c r="AL1398" s="27">
        <f>IF(('Activity data'!BE10*EF!$H23)*kgtoGg=0,"NO",('Activity data'!BE10*EF!$H23)*kgtoGg)</f>
        <v>0.99449350898331523</v>
      </c>
      <c r="AM1398" s="27">
        <f>IF(('Activity data'!BF10*EF!$H23)*kgtoGg=0,"NO",('Activity data'!BF10*EF!$H23)*kgtoGg)</f>
        <v>1.0344329037460425</v>
      </c>
      <c r="AN1398" s="27">
        <f>IF(('Activity data'!BG10*EF!$H23)*kgtoGg=0,"NO",('Activity data'!BG10*EF!$H23)*kgtoGg)</f>
        <v>1.0766661756255453</v>
      </c>
      <c r="AO1398" s="27">
        <f>IF(('Activity data'!BH10*EF!$H23)*kgtoGg=0,"NO",('Activity data'!BH10*EF!$H23)*kgtoGg)</f>
        <v>1.1172061166332292</v>
      </c>
      <c r="AP1398" s="27">
        <f>IF(('Activity data'!BI10*EF!$H23)*kgtoGg=0,"NO",('Activity data'!BI10*EF!$H23)*kgtoGg)</f>
        <v>1.1585952153643599</v>
      </c>
      <c r="AQ1398" s="27">
        <f>IF(('Activity data'!BJ10*EF!$H23)*kgtoGg=0,"NO",('Activity data'!BJ10*EF!$H23)*kgtoGg)</f>
        <v>1.201487975498347</v>
      </c>
      <c r="AR1398" s="27">
        <f>IF(('Activity data'!BK10*EF!$H23)*kgtoGg=0,"NO",('Activity data'!BK10*EF!$H23)*kgtoGg)</f>
        <v>1.2460958696613949</v>
      </c>
      <c r="AS1398" s="27">
        <f>IF(('Activity data'!BL10*EF!$H23)*kgtoGg=0,"NO",('Activity data'!BL10*EF!$H23)*kgtoGg)</f>
        <v>1.2918539906518716</v>
      </c>
      <c r="AT1398" s="27">
        <f>IF(('Activity data'!BM10*EF!$H23)*kgtoGg=0,"NO",('Activity data'!BM10*EF!$H23)*kgtoGg)</f>
        <v>1.3054468368208498</v>
      </c>
      <c r="AU1398" s="27">
        <f>IF(('Activity data'!BN10*EF!$H23)*kgtoGg=0,"NO",('Activity data'!BN10*EF!$H23)*kgtoGg)</f>
        <v>1.3123681290561504</v>
      </c>
      <c r="AV1398" s="27">
        <f>IF(('Activity data'!BO10*EF!$H23)*kgtoGg=0,"NO",('Activity data'!BO10*EF!$H23)*kgtoGg)</f>
        <v>1.3188161369223268</v>
      </c>
      <c r="AW1398" s="27">
        <f>IF(('Activity data'!BP10*EF!$H23)*kgtoGg=0,"NO",('Activity data'!BP10*EF!$H23)*kgtoGg)</f>
        <v>1.3221908604573658</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3.677952184356148E-2</v>
      </c>
      <c r="T1399" s="27">
        <f>IF(('Activity data'!AM11*EF!$H24)*kgtoGg=0,"NO",('Activity data'!AM11*EF!$H24)*kgtoGg)</f>
        <v>3.6834860219034628E-2</v>
      </c>
      <c r="U1399" s="27">
        <f>IF(('Activity data'!AN11*EF!$H24)*kgtoGg=0,"NO",('Activity data'!AN11*EF!$H24)*kgtoGg)</f>
        <v>3.6896376631612285E-2</v>
      </c>
      <c r="V1399" s="27">
        <f>IF(('Activity data'!AO11*EF!$H24)*kgtoGg=0,"NO",('Activity data'!AO11*EF!$H24)*kgtoGg)</f>
        <v>3.6965707972549396E-2</v>
      </c>
      <c r="W1399" s="27">
        <f>IF(('Activity data'!AP11*EF!$H24)*kgtoGg=0,"NO",('Activity data'!AP11*EF!$H24)*kgtoGg)</f>
        <v>3.7043658540968798E-2</v>
      </c>
      <c r="X1399" s="27">
        <f>IF(('Activity data'!AQ11*EF!$H24)*kgtoGg=0,"NO",('Activity data'!AQ11*EF!$H24)*kgtoGg)</f>
        <v>3.7130040360762007E-2</v>
      </c>
      <c r="Y1399" s="27">
        <f>IF(('Activity data'!AR11*EF!$H24)*kgtoGg=0,"NO",('Activity data'!AR11*EF!$H24)*kgtoGg)</f>
        <v>3.7183149704801598E-2</v>
      </c>
      <c r="Z1399" s="27">
        <f>IF(('Activity data'!AS11*EF!$H24)*kgtoGg=0,"NO",('Activity data'!AS11*EF!$H24)*kgtoGg)</f>
        <v>3.7243398425268893E-2</v>
      </c>
      <c r="AA1399" s="27">
        <f>IF(('Activity data'!AT11*EF!$H24)*kgtoGg=0,"NO",('Activity data'!AT11*EF!$H24)*kgtoGg)</f>
        <v>3.731024170777434E-2</v>
      </c>
      <c r="AB1399" s="27">
        <f>IF(('Activity data'!AU11*EF!$H24)*kgtoGg=0,"NO",('Activity data'!AU11*EF!$H24)*kgtoGg)</f>
        <v>3.7383266626162065E-2</v>
      </c>
      <c r="AC1399" s="27">
        <f>IF(('Activity data'!AV11*EF!$H24)*kgtoGg=0,"NO",('Activity data'!AV11*EF!$H24)*kgtoGg)</f>
        <v>3.7461839315427355E-2</v>
      </c>
      <c r="AD1399" s="27">
        <f>IF(('Activity data'!AW11*EF!$H24)*kgtoGg=0,"NO",('Activity data'!AW11*EF!$H24)*kgtoGg)</f>
        <v>3.751421839603386E-2</v>
      </c>
      <c r="AE1399" s="27">
        <f>IF(('Activity data'!AX11*EF!$H24)*kgtoGg=0,"NO",('Activity data'!AX11*EF!$H24)*kgtoGg)</f>
        <v>3.7571937103938628E-2</v>
      </c>
      <c r="AF1399" s="27">
        <f>IF(('Activity data'!AY11*EF!$H24)*kgtoGg=0,"NO",('Activity data'!AY11*EF!$H24)*kgtoGg)</f>
        <v>3.7634795424894132E-2</v>
      </c>
      <c r="AG1399" s="27">
        <f>IF(('Activity data'!AZ11*EF!$H24)*kgtoGg=0,"NO",('Activity data'!AZ11*EF!$H24)*kgtoGg)</f>
        <v>3.7703515641667906E-2</v>
      </c>
      <c r="AH1399" s="27">
        <f>IF(('Activity data'!BA11*EF!$H24)*kgtoGg=0,"NO",('Activity data'!BA11*EF!$H24)*kgtoGg)</f>
        <v>3.7775887703186586E-2</v>
      </c>
      <c r="AI1399" s="27">
        <f>IF(('Activity data'!BB11*EF!$H24)*kgtoGg=0,"NO",('Activity data'!BB11*EF!$H24)*kgtoGg)</f>
        <v>3.7821975285738392E-2</v>
      </c>
      <c r="AJ1399" s="27">
        <f>IF(('Activity data'!BC11*EF!$H24)*kgtoGg=0,"NO",('Activity data'!BC11*EF!$H24)*kgtoGg)</f>
        <v>3.787282708585004E-2</v>
      </c>
      <c r="AK1399" s="27">
        <f>IF(('Activity data'!BD11*EF!$H24)*kgtoGg=0,"NO",('Activity data'!BD11*EF!$H24)*kgtoGg)</f>
        <v>3.7926542543058335E-2</v>
      </c>
      <c r="AL1399" s="27">
        <f>IF(('Activity data'!BE11*EF!$H24)*kgtoGg=0,"NO",('Activity data'!BE11*EF!$H24)*kgtoGg)</f>
        <v>3.7983917088643106E-2</v>
      </c>
      <c r="AM1399" s="27">
        <f>IF(('Activity data'!BF11*EF!$H24)*kgtoGg=0,"NO",('Activity data'!BF11*EF!$H24)*kgtoGg)</f>
        <v>3.8044675703025055E-2</v>
      </c>
      <c r="AN1399" s="27">
        <f>IF(('Activity data'!BG11*EF!$H24)*kgtoGg=0,"NO",('Activity data'!BG11*EF!$H24)*kgtoGg)</f>
        <v>3.808070756949597E-2</v>
      </c>
      <c r="AO1399" s="27">
        <f>IF(('Activity data'!BH11*EF!$H24)*kgtoGg=0,"NO",('Activity data'!BH11*EF!$H24)*kgtoGg)</f>
        <v>3.8118944366269662E-2</v>
      </c>
      <c r="AP1399" s="27">
        <f>IF(('Activity data'!BI11*EF!$H24)*kgtoGg=0,"NO",('Activity data'!BI11*EF!$H24)*kgtoGg)</f>
        <v>3.8160155502344681E-2</v>
      </c>
      <c r="AQ1399" s="27">
        <f>IF(('Activity data'!BJ11*EF!$H24)*kgtoGg=0,"NO",('Activity data'!BJ11*EF!$H24)*kgtoGg)</f>
        <v>3.8204461659089209E-2</v>
      </c>
      <c r="AR1399" s="27">
        <f>IF(('Activity data'!BK11*EF!$H24)*kgtoGg=0,"NO",('Activity data'!BK11*EF!$H24)*kgtoGg)</f>
        <v>3.8251836865412295E-2</v>
      </c>
      <c r="AS1399" s="27">
        <f>IF(('Activity data'!BL11*EF!$H24)*kgtoGg=0,"NO",('Activity data'!BL11*EF!$H24)*kgtoGg)</f>
        <v>3.8272701128160079E-2</v>
      </c>
      <c r="AT1399" s="27">
        <f>IF(('Activity data'!BM11*EF!$H24)*kgtoGg=0,"NO",('Activity data'!BM11*EF!$H24)*kgtoGg)</f>
        <v>3.82852404134746E-2</v>
      </c>
      <c r="AU1399" s="27">
        <f>IF(('Activity data'!BN11*EF!$H24)*kgtoGg=0,"NO",('Activity data'!BN11*EF!$H24)*kgtoGg)</f>
        <v>3.8297878043177927E-2</v>
      </c>
      <c r="AV1399" s="27">
        <f>IF(('Activity data'!BO11*EF!$H24)*kgtoGg=0,"NO",('Activity data'!BO11*EF!$H24)*kgtoGg)</f>
        <v>3.8312584557463551E-2</v>
      </c>
      <c r="AW1399" s="27">
        <f>IF(('Activity data'!BP11*EF!$H24)*kgtoGg=0,"NO",('Activity data'!BP11*EF!$H24)*kgtoGg)</f>
        <v>3.8328460211067915E-2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4.2003967051393596E-3</v>
      </c>
      <c r="T1400" s="27">
        <f>IF(('Activity data'!AM12*EF!$H25)*kgtoGg=0,"NO",('Activity data'!AM12*EF!$H25)*kgtoGg)</f>
        <v>4.2067166113902849E-3</v>
      </c>
      <c r="U1400" s="27">
        <f>IF(('Activity data'!AN12*EF!$H25)*kgtoGg=0,"NO",('Activity data'!AN12*EF!$H25)*kgtoGg)</f>
        <v>4.2137420789263294E-3</v>
      </c>
      <c r="V1400" s="27">
        <f>IF(('Activity data'!AO12*EF!$H25)*kgtoGg=0,"NO",('Activity data'!AO12*EF!$H25)*kgtoGg)</f>
        <v>4.2216600485310944E-3</v>
      </c>
      <c r="W1400" s="27">
        <f>IF(('Activity data'!AP12*EF!$H25)*kgtoGg=0,"NO",('Activity data'!AP12*EF!$H25)*kgtoGg)</f>
        <v>4.2305623749981239E-3</v>
      </c>
      <c r="X1400" s="27">
        <f>IF(('Activity data'!AQ12*EF!$H25)*kgtoGg=0,"NO",('Activity data'!AQ12*EF!$H25)*kgtoGg)</f>
        <v>4.2404275905598334E-3</v>
      </c>
      <c r="Y1400" s="27">
        <f>IF(('Activity data'!AR12*EF!$H25)*kgtoGg=0,"NO",('Activity data'!AR12*EF!$H25)*kgtoGg)</f>
        <v>4.2464929307963074E-3</v>
      </c>
      <c r="Z1400" s="27">
        <f>IF(('Activity data'!AS12*EF!$H25)*kgtoGg=0,"NO",('Activity data'!AS12*EF!$H25)*kgtoGg)</f>
        <v>4.2533736218508594E-3</v>
      </c>
      <c r="AA1400" s="27">
        <f>IF(('Activity data'!AT12*EF!$H25)*kgtoGg=0,"NO",('Activity data'!AT12*EF!$H25)*kgtoGg)</f>
        <v>4.2610074433233293E-3</v>
      </c>
      <c r="AB1400" s="27">
        <f>IF(('Activity data'!AU12*EF!$H25)*kgtoGg=0,"NO",('Activity data'!AU12*EF!$H25)*kgtoGg)</f>
        <v>4.2693472370784937E-3</v>
      </c>
      <c r="AC1400" s="27">
        <f>IF(('Activity data'!AV12*EF!$H25)*kgtoGg=0,"NO",('Activity data'!AV12*EF!$H25)*kgtoGg)</f>
        <v>4.27832061271148E-3</v>
      </c>
      <c r="AD1400" s="27">
        <f>IF(('Activity data'!AW12*EF!$H25)*kgtoGg=0,"NO",('Activity data'!AW12*EF!$H25)*kgtoGg)</f>
        <v>4.2843025533830731E-3</v>
      </c>
      <c r="AE1400" s="27">
        <f>IF(('Activity data'!AX12*EF!$H25)*kgtoGg=0,"NO",('Activity data'!AX12*EF!$H25)*kgtoGg)</f>
        <v>4.2908943049436111E-3</v>
      </c>
      <c r="AF1400" s="27">
        <f>IF(('Activity data'!AY12*EF!$H25)*kgtoGg=0,"NO",('Activity data'!AY12*EF!$H25)*kgtoGg)</f>
        <v>4.2980730248126479E-3</v>
      </c>
      <c r="AG1400" s="27">
        <f>IF(('Activity data'!AZ12*EF!$H25)*kgtoGg=0,"NO",('Activity data'!AZ12*EF!$H25)*kgtoGg)</f>
        <v>4.305921201125021E-3</v>
      </c>
      <c r="AH1400" s="27">
        <f>IF(('Activity data'!BA12*EF!$H25)*kgtoGg=0,"NO",('Activity data'!BA12*EF!$H25)*kgtoGg)</f>
        <v>4.3141864355138804E-3</v>
      </c>
      <c r="AI1400" s="27">
        <f>IF(('Activity data'!BB12*EF!$H25)*kgtoGg=0,"NO",('Activity data'!BB12*EF!$H25)*kgtoGg)</f>
        <v>4.3194498571190289E-3</v>
      </c>
      <c r="AJ1400" s="27">
        <f>IF(('Activity data'!BC12*EF!$H25)*kgtoGg=0,"NO",('Activity data'!BC12*EF!$H25)*kgtoGg)</f>
        <v>4.3252573750782869E-3</v>
      </c>
      <c r="AK1400" s="27">
        <f>IF(('Activity data'!BD12*EF!$H25)*kgtoGg=0,"NO",('Activity data'!BD12*EF!$H25)*kgtoGg)</f>
        <v>4.3313919363276799E-3</v>
      </c>
      <c r="AL1400" s="27">
        <f>IF(('Activity data'!BE12*EF!$H25)*kgtoGg=0,"NO",('Activity data'!BE12*EF!$H25)*kgtoGg)</f>
        <v>4.337944382910814E-3</v>
      </c>
      <c r="AM1400" s="27">
        <f>IF(('Activity data'!BF12*EF!$H25)*kgtoGg=0,"NO",('Activity data'!BF12*EF!$H25)*kgtoGg)</f>
        <v>4.3448833062808435E-3</v>
      </c>
      <c r="AN1400" s="27">
        <f>IF(('Activity data'!BG12*EF!$H25)*kgtoGg=0,"NO",('Activity data'!BG12*EF!$H25)*kgtoGg)</f>
        <v>4.3489983171787058E-3</v>
      </c>
      <c r="AO1400" s="27">
        <f>IF(('Activity data'!BH12*EF!$H25)*kgtoGg=0,"NO",('Activity data'!BH12*EF!$H25)*kgtoGg)</f>
        <v>4.3533651416270075E-3</v>
      </c>
      <c r="AP1400" s="27">
        <f>IF(('Activity data'!BI12*EF!$H25)*kgtoGg=0,"NO",('Activity data'!BI12*EF!$H25)*kgtoGg)</f>
        <v>4.3580716498007903E-3</v>
      </c>
      <c r="AQ1400" s="27">
        <f>IF(('Activity data'!BJ12*EF!$H25)*kgtoGg=0,"NO",('Activity data'!BJ12*EF!$H25)*kgtoGg)</f>
        <v>4.3631316240875326E-3</v>
      </c>
      <c r="AR1400" s="27">
        <f>IF(('Activity data'!BK12*EF!$H25)*kgtoGg=0,"NO",('Activity data'!BK12*EF!$H25)*kgtoGg)</f>
        <v>4.3685420984648574E-3</v>
      </c>
      <c r="AS1400" s="27">
        <f>IF(('Activity data'!BL12*EF!$H25)*kgtoGg=0,"NO",('Activity data'!BL12*EF!$H25)*kgtoGg)</f>
        <v>4.3709248967207367E-3</v>
      </c>
      <c r="AT1400" s="27">
        <f>IF(('Activity data'!BM12*EF!$H25)*kgtoGg=0,"NO",('Activity data'!BM12*EF!$H25)*kgtoGg)</f>
        <v>4.372356942872504E-3</v>
      </c>
      <c r="AU1400" s="27">
        <f>IF(('Activity data'!BN12*EF!$H25)*kgtoGg=0,"NO",('Activity data'!BN12*EF!$H25)*kgtoGg)</f>
        <v>4.3738002204222349E-3</v>
      </c>
      <c r="AV1400" s="27">
        <f>IF(('Activity data'!BO12*EF!$H25)*kgtoGg=0,"NO",('Activity data'!BO12*EF!$H25)*kgtoGg)</f>
        <v>4.3754797744526581E-3</v>
      </c>
      <c r="AW1400" s="27">
        <f>IF(('Activity data'!BP12*EF!$H25)*kgtoGg=0,"NO",('Activity data'!BP12*EF!$H25)*kgtoGg)</f>
        <v>4.3772928497660176E-3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1.5789672763163298E-2</v>
      </c>
      <c r="L1401" s="27">
        <f>IF(('Activity data'!AE13*EF!$H26)*kgtoGg=0,"NO",('Activity data'!AE13*EF!$H26)*kgtoGg)</f>
        <v>1.5830718290757023E-2</v>
      </c>
      <c r="M1401" s="27">
        <f>IF(('Activity data'!AF13*EF!$H26)*kgtoGg=0,"NO",('Activity data'!AF13*EF!$H26)*kgtoGg)</f>
        <v>1.5887339145574744E-2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1.623065478441902E-2</v>
      </c>
      <c r="R1401" s="27">
        <f>IF(('Activity data'!AK13*EF!$H26)*kgtoGg=0,"NO",('Activity data'!AK13*EF!$H26)*kgtoGg)</f>
        <v>1.6337439810579345E-2</v>
      </c>
      <c r="S1401" s="27">
        <f>IF(('Activity data'!AL13*EF!$H26)*kgtoGg=0,"NO",('Activity data'!AL13*EF!$H26)*kgtoGg)</f>
        <v>1.6434281727692551E-2</v>
      </c>
      <c r="T1401" s="27">
        <f>IF(('Activity data'!AM13*EF!$H26)*kgtoGg=0,"NO",('Activity data'!AM13*EF!$H26)*kgtoGg)</f>
        <v>1.6481585234032672E-2</v>
      </c>
      <c r="U1401" s="27">
        <f>IF(('Activity data'!AN13*EF!$H26)*kgtoGg=0,"NO",('Activity data'!AN13*EF!$H26)*kgtoGg)</f>
        <v>1.6531710133039321E-2</v>
      </c>
      <c r="V1401" s="27">
        <f>IF(('Activity data'!AO13*EF!$H26)*kgtoGg=0,"NO",('Activity data'!AO13*EF!$H26)*kgtoGg)</f>
        <v>1.6585844105609673E-2</v>
      </c>
      <c r="W1401" s="27">
        <f>IF(('Activity data'!AP13*EF!$H26)*kgtoGg=0,"NO",('Activity data'!AP13*EF!$H26)*kgtoGg)</f>
        <v>1.664459232380602E-2</v>
      </c>
      <c r="X1401" s="27">
        <f>IF(('Activity data'!AQ13*EF!$H26)*kgtoGg=0,"NO",('Activity data'!AQ13*EF!$H26)*kgtoGg)</f>
        <v>1.6707879561632135E-2</v>
      </c>
      <c r="Y1401" s="27">
        <f>IF(('Activity data'!AR13*EF!$H26)*kgtoGg=0,"NO",('Activity data'!AR13*EF!$H26)*kgtoGg)</f>
        <v>1.6747848756939958E-2</v>
      </c>
      <c r="Z1401" s="27">
        <f>IF(('Activity data'!AS13*EF!$H26)*kgtoGg=0,"NO",('Activity data'!AS13*EF!$H26)*kgtoGg)</f>
        <v>1.6791699804759995E-2</v>
      </c>
      <c r="AA1401" s="27">
        <f>IF(('Activity data'!AT13*EF!$H26)*kgtoGg=0,"NO",('Activity data'!AT13*EF!$H26)*kgtoGg)</f>
        <v>1.6839101664608638E-2</v>
      </c>
      <c r="AB1401" s="27">
        <f>IF(('Activity data'!AU13*EF!$H26)*kgtoGg=0,"NO",('Activity data'!AU13*EF!$H26)*kgtoGg)</f>
        <v>1.6889809022184919E-2</v>
      </c>
      <c r="AC1401" s="27">
        <f>IF(('Activity data'!AV13*EF!$H26)*kgtoGg=0,"NO",('Activity data'!AV13*EF!$H26)*kgtoGg)</f>
        <v>1.6943427901942632E-2</v>
      </c>
      <c r="AD1401" s="27">
        <f>IF(('Activity data'!AW13*EF!$H26)*kgtoGg=0,"NO",('Activity data'!AW13*EF!$H26)*kgtoGg)</f>
        <v>1.697897580778833E-2</v>
      </c>
      <c r="AE1401" s="27">
        <f>IF(('Activity data'!AX13*EF!$H26)*kgtoGg=0,"NO",('Activity data'!AX13*EF!$H26)*kgtoGg)</f>
        <v>1.701742994277386E-2</v>
      </c>
      <c r="AF1401" s="27">
        <f>IF(('Activity data'!AY13*EF!$H26)*kgtoGg=0,"NO",('Activity data'!AY13*EF!$H26)*kgtoGg)</f>
        <v>1.7058675301274421E-2</v>
      </c>
      <c r="AG1401" s="27">
        <f>IF(('Activity data'!AZ13*EF!$H26)*kgtoGg=0,"NO",('Activity data'!AZ13*EF!$H26)*kgtoGg)</f>
        <v>1.7103202112831298E-2</v>
      </c>
      <c r="AH1401" s="27">
        <f>IF(('Activity data'!BA13*EF!$H26)*kgtoGg=0,"NO",('Activity data'!BA13*EF!$H26)*kgtoGg)</f>
        <v>1.714956928422922E-2</v>
      </c>
      <c r="AI1401" s="27">
        <f>IF(('Activity data'!BB13*EF!$H26)*kgtoGg=0,"NO",('Activity data'!BB13*EF!$H26)*kgtoGg)</f>
        <v>1.7178174333957786E-2</v>
      </c>
      <c r="AJ1401" s="27">
        <f>IF(('Activity data'!BC13*EF!$H26)*kgtoGg=0,"NO",('Activity data'!BC13*EF!$H26)*kgtoGg)</f>
        <v>1.7209451686559272E-2</v>
      </c>
      <c r="AK1401" s="27">
        <f>IF(('Activity data'!BD13*EF!$H26)*kgtoGg=0,"NO",('Activity data'!BD13*EF!$H26)*kgtoGg)</f>
        <v>1.7242167233947919E-2</v>
      </c>
      <c r="AL1401" s="27">
        <f>IF(('Activity data'!BE13*EF!$H26)*kgtoGg=0,"NO",('Activity data'!BE13*EF!$H26)*kgtoGg)</f>
        <v>1.7276851642037468E-2</v>
      </c>
      <c r="AM1401" s="27">
        <f>IF(('Activity data'!BF13*EF!$H26)*kgtoGg=0,"NO",('Activity data'!BF13*EF!$H26)*kgtoGg)</f>
        <v>1.7313334077231221E-2</v>
      </c>
      <c r="AN1401" s="27">
        <f>IF(('Activity data'!BG13*EF!$H26)*kgtoGg=0,"NO",('Activity data'!BG13*EF!$H26)*kgtoGg)</f>
        <v>1.733336669872344E-2</v>
      </c>
      <c r="AO1401" s="27">
        <f>IF(('Activity data'!BH13*EF!$H26)*kgtoGg=0,"NO",('Activity data'!BH13*EF!$H26)*kgtoGg)</f>
        <v>1.735451120589698E-2</v>
      </c>
      <c r="AP1401" s="27">
        <f>IF(('Activity data'!BI13*EF!$H26)*kgtoGg=0,"NO",('Activity data'!BI13*EF!$H26)*kgtoGg)</f>
        <v>1.737727391777745E-2</v>
      </c>
      <c r="AQ1401" s="27">
        <f>IF(('Activity data'!BJ13*EF!$H26)*kgtoGg=0,"NO",('Activity data'!BJ13*EF!$H26)*kgtoGg)</f>
        <v>1.7401737746311277E-2</v>
      </c>
      <c r="AR1401" s="27">
        <f>IF(('Activity data'!BK13*EF!$H26)*kgtoGg=0,"NO",('Activity data'!BK13*EF!$H26)*kgtoGg)</f>
        <v>1.7427889749520854E-2</v>
      </c>
      <c r="AS1401" s="27">
        <f>IF(('Activity data'!BL13*EF!$H26)*kgtoGg=0,"NO",('Activity data'!BL13*EF!$H26)*kgtoGg)</f>
        <v>1.7436685770271944E-2</v>
      </c>
      <c r="AT1401" s="27">
        <f>IF(('Activity data'!BM13*EF!$H26)*kgtoGg=0,"NO",('Activity data'!BM13*EF!$H26)*kgtoGg)</f>
        <v>1.7439913147864951E-2</v>
      </c>
      <c r="AU1401" s="27">
        <f>IF(('Activity data'!BN13*EF!$H26)*kgtoGg=0,"NO",('Activity data'!BN13*EF!$H26)*kgtoGg)</f>
        <v>1.7443014626330623E-2</v>
      </c>
      <c r="AV1401" s="27">
        <f>IF(('Activity data'!BO13*EF!$H26)*kgtoGg=0,"NO",('Activity data'!BO13*EF!$H26)*kgtoGg)</f>
        <v>1.7447262039258955E-2</v>
      </c>
      <c r="AW1401" s="27">
        <f>IF(('Activity data'!BP13*EF!$H26)*kgtoGg=0,"NO",('Activity data'!BP13*EF!$H26)*kgtoGg)</f>
        <v>1.745208223177273E-2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2.6592218800664796E-2</v>
      </c>
      <c r="L1402" s="27">
        <f>IF(('Activity data'!AE14*EF!$H27)*kgtoGg=0,"NO",('Activity data'!AE14*EF!$H27)*kgtoGg)</f>
        <v>2.6661345733624889E-2</v>
      </c>
      <c r="M1402" s="27">
        <f>IF(('Activity data'!AF14*EF!$H27)*kgtoGg=0,"NO",('Activity data'!AF14*EF!$H27)*kgtoGg)</f>
        <v>2.6756703894783632E-2</v>
      </c>
      <c r="N1402" s="27">
        <f>IF(('Activity data'!AG14*EF!$H27)*kgtoGg=0,"NO",('Activity data'!AG14*EF!$H27)*kgtoGg)</f>
        <v>2.6872875319249701E-2</v>
      </c>
      <c r="O1402" s="27">
        <f>IF(('Activity data'!AH14*EF!$H27)*kgtoGg=0,"NO",('Activity data'!AH14*EF!$H27)*kgtoGg)</f>
        <v>2.7009694315810226E-2</v>
      </c>
      <c r="P1402" s="27">
        <f>IF(('Activity data'!AI14*EF!$H27)*kgtoGg=0,"NO",('Activity data'!AI14*EF!$H27)*kgtoGg)</f>
        <v>2.7166328132291764E-2</v>
      </c>
      <c r="Q1402" s="27">
        <f>IF(('Activity data'!AJ14*EF!$H27)*kgtoGg=0,"NO",('Activity data'!AJ14*EF!$H27)*kgtoGg)</f>
        <v>2.7334899828466049E-2</v>
      </c>
      <c r="R1402" s="27">
        <f>IF(('Activity data'!AK14*EF!$H27)*kgtoGg=0,"NO",('Activity data'!AK14*EF!$H27)*kgtoGg)</f>
        <v>2.7514742110372921E-2</v>
      </c>
      <c r="S1402" s="27">
        <f>IF(('Activity data'!AL14*EF!$H27)*kgtoGg=0,"NO",('Activity data'!AL14*EF!$H27)*kgtoGg)</f>
        <v>2.7677838679097139E-2</v>
      </c>
      <c r="T1402" s="27">
        <f>IF(('Activity data'!AM14*EF!$H27)*kgtoGg=0,"NO",('Activity data'!AM14*EF!$H27)*kgtoGg)</f>
        <v>2.7757505003377762E-2</v>
      </c>
      <c r="U1402" s="27">
        <f>IF(('Activity data'!AN14*EF!$H27)*kgtoGg=0,"NO",('Activity data'!AN14*EF!$H27)*kgtoGg)</f>
        <v>2.7841922983518282E-2</v>
      </c>
      <c r="V1402" s="27">
        <f>IF(('Activity data'!AO14*EF!$H27)*kgtoGg=0,"NO",('Activity data'!AO14*EF!$H27)*kgtoGg)</f>
        <v>2.7933092855416987E-2</v>
      </c>
      <c r="W1402" s="27">
        <f>IF(('Activity data'!AP14*EF!$H27)*kgtoGg=0,"NO",('Activity data'!AP14*EF!$H27)*kgtoGg)</f>
        <v>2.8032033821189951E-2</v>
      </c>
      <c r="X1402" s="27">
        <f>IF(('Activity data'!AQ14*EF!$H27)*kgtoGg=0,"NO",('Activity data'!AQ14*EF!$H27)*kgtoGg)</f>
        <v>2.8138619188778323E-2</v>
      </c>
      <c r="Y1402" s="27">
        <f>IF(('Activity data'!AR14*EF!$H27)*kgtoGg=0,"NO",('Activity data'!AR14*EF!$H27)*kgtoGg)</f>
        <v>2.8205933413895875E-2</v>
      </c>
      <c r="Z1402" s="27">
        <f>IF(('Activity data'!AS14*EF!$H27)*kgtoGg=0,"NO",('Activity data'!AS14*EF!$H27)*kgtoGg)</f>
        <v>2.827978527110404E-2</v>
      </c>
      <c r="AA1402" s="27">
        <f>IF(('Activity data'!AT14*EF!$H27)*kgtoGg=0,"NO",('Activity data'!AT14*EF!$H27)*kgtoGg)</f>
        <v>2.8359617237704034E-2</v>
      </c>
      <c r="AB1402" s="27">
        <f>IF(('Activity data'!AU14*EF!$H27)*kgtoGg=0,"NO",('Activity data'!AU14*EF!$H27)*kgtoGg)</f>
        <v>2.8445016166972394E-2</v>
      </c>
      <c r="AC1402" s="27">
        <f>IF(('Activity data'!AV14*EF!$H27)*kgtoGg=0,"NO",('Activity data'!AV14*EF!$H27)*kgtoGg)</f>
        <v>2.8535318543959586E-2</v>
      </c>
      <c r="AD1402" s="27">
        <f>IF(('Activity data'!AW14*EF!$H27)*kgtoGg=0,"NO",('Activity data'!AW14*EF!$H27)*kgtoGg)</f>
        <v>2.8595186642832383E-2</v>
      </c>
      <c r="AE1402" s="27">
        <f>IF(('Activity data'!AX14*EF!$H27)*kgtoGg=0,"NO",('Activity data'!AX14*EF!$H27)*kgtoGg)</f>
        <v>2.8659949275134131E-2</v>
      </c>
      <c r="AF1402" s="27">
        <f>IF(('Activity data'!AY14*EF!$H27)*kgtoGg=0,"NO",('Activity data'!AY14*EF!$H27)*kgtoGg)</f>
        <v>2.8729412753840135E-2</v>
      </c>
      <c r="AG1402" s="27">
        <f>IF(('Activity data'!AZ14*EF!$H27)*kgtoGg=0,"NO",('Activity data'!AZ14*EF!$H27)*kgtoGg)</f>
        <v>2.8804402700318244E-2</v>
      </c>
      <c r="AH1402" s="27">
        <f>IF(('Activity data'!BA14*EF!$H27)*kgtoGg=0,"NO",('Activity data'!BA14*EF!$H27)*kgtoGg)</f>
        <v>2.8882492093649934E-2</v>
      </c>
      <c r="AI1402" s="27">
        <f>IF(('Activity data'!BB14*EF!$H27)*kgtoGg=0,"NO",('Activity data'!BB14*EF!$H27)*kgtoGg)</f>
        <v>2.8930667363181839E-2</v>
      </c>
      <c r="AJ1402" s="27">
        <f>IF(('Activity data'!BC14*EF!$H27)*kgtoGg=0,"NO",('Activity data'!BC14*EF!$H27)*kgtoGg)</f>
        <v>2.8983343198606671E-2</v>
      </c>
      <c r="AK1402" s="27">
        <f>IF(('Activity data'!BD14*EF!$H27)*kgtoGg=0,"NO",('Activity data'!BD14*EF!$H27)*kgtoGg)</f>
        <v>2.90384411735547E-2</v>
      </c>
      <c r="AL1402" s="27">
        <f>IF(('Activity data'!BE14*EF!$H27)*kgtoGg=0,"NO",('Activity data'!BE14*EF!$H27)*kgtoGg)</f>
        <v>2.909685501041652E-2</v>
      </c>
      <c r="AM1402" s="27">
        <f>IF(('Activity data'!BF14*EF!$H27)*kgtoGg=0,"NO",('Activity data'!BF14*EF!$H27)*kgtoGg)</f>
        <v>2.915829699934213E-2</v>
      </c>
      <c r="AN1402" s="27">
        <f>IF(('Activity data'!BG14*EF!$H27)*kgtoGg=0,"NO",('Activity data'!BG14*EF!$H27)*kgtoGg)</f>
        <v>2.9192034991374152E-2</v>
      </c>
      <c r="AO1402" s="27">
        <f>IF(('Activity data'!BH14*EF!$H27)*kgtoGg=0,"NO",('Activity data'!BH14*EF!$H27)*kgtoGg)</f>
        <v>2.9227645568592885E-2</v>
      </c>
      <c r="AP1402" s="27">
        <f>IF(('Activity data'!BI14*EF!$H27)*kgtoGg=0,"NO",('Activity data'!BI14*EF!$H27)*kgtoGg)</f>
        <v>2.9265981449513357E-2</v>
      </c>
      <c r="AQ1402" s="27">
        <f>IF(('Activity data'!BJ14*EF!$H27)*kgtoGg=0,"NO",('Activity data'!BJ14*EF!$H27)*kgtoGg)</f>
        <v>2.9307182270507649E-2</v>
      </c>
      <c r="AR1402" s="27">
        <f>IF(('Activity data'!BK14*EF!$H27)*kgtoGg=0,"NO",('Activity data'!BK14*EF!$H27)*kgtoGg)</f>
        <v>2.9351226235310213E-2</v>
      </c>
      <c r="AS1402" s="27">
        <f>IF(('Activity data'!BL14*EF!$H27)*kgtoGg=0,"NO",('Activity data'!BL14*EF!$H27)*kgtoGg)</f>
        <v>2.9366040076730274E-2</v>
      </c>
      <c r="AT1402" s="27">
        <f>IF(('Activity data'!BM14*EF!$H27)*kgtoGg=0,"NO",('Activity data'!BM14*EF!$H27)*kgtoGg)</f>
        <v>2.9371475473169002E-2</v>
      </c>
      <c r="AU1402" s="27">
        <f>IF(('Activity data'!BN14*EF!$H27)*kgtoGg=0,"NO",('Activity data'!BN14*EF!$H27)*kgtoGg)</f>
        <v>2.9376698836262195E-2</v>
      </c>
      <c r="AV1402" s="27">
        <f>IF(('Activity data'!BO14*EF!$H27)*kgtoGg=0,"NO",('Activity data'!BO14*EF!$H27)*kgtoGg)</f>
        <v>2.9383852127886485E-2</v>
      </c>
      <c r="AW1402" s="27">
        <f>IF(('Activity data'!BP14*EF!$H27)*kgtoGg=0,"NO",('Activity data'!BP14*EF!$H27)*kgtoGg)</f>
        <v>2.9391970067752009E-2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4.1536453250924088E-3</v>
      </c>
      <c r="M1403" s="27">
        <f>IF(('Activity data'!AF15*EF!$H28)*kgtoGg=0,"NO",('Activity data'!AF15*EF!$H28)*kgtoGg)</f>
        <v>4.1840370126470534E-3</v>
      </c>
      <c r="N1403" s="27">
        <f>IF(('Activity data'!AG15*EF!$H28)*kgtoGg=0,"NO",('Activity data'!AG15*EF!$H28)*kgtoGg)</f>
        <v>4.1905340987284578E-3</v>
      </c>
      <c r="O1403" s="27">
        <f>IF(('Activity data'!AH15*EF!$H28)*kgtoGg=0,"NO",('Activity data'!AH15*EF!$H28)*kgtoGg)</f>
        <v>4.1812329246154606E-3</v>
      </c>
      <c r="P1403" s="27">
        <f>IF(('Activity data'!AI15*EF!$H28)*kgtoGg=0,"NO",('Activity data'!AI15*EF!$H28)*kgtoGg)</f>
        <v>4.1564738854214557E-3</v>
      </c>
      <c r="Q1403" s="27">
        <f>IF(('Activity data'!AJ15*EF!$H28)*kgtoGg=0,"NO",('Activity data'!AJ15*EF!$H28)*kgtoGg)</f>
        <v>4.1427460620707141E-3</v>
      </c>
      <c r="R1403" s="27">
        <f>IF(('Activity data'!AK15*EF!$H28)*kgtoGg=0,"NO",('Activity data'!AK15*EF!$H28)*kgtoGg)</f>
        <v>4.130408792135833E-3</v>
      </c>
      <c r="S1403" s="27">
        <f>IF(('Activity data'!AL15*EF!$H28)*kgtoGg=0,"NO",('Activity data'!AL15*EF!$H28)*kgtoGg)</f>
        <v>3.8942775806247638E-3</v>
      </c>
      <c r="T1403" s="27">
        <f>IF(('Activity data'!AM15*EF!$H28)*kgtoGg=0,"NO",('Activity data'!AM15*EF!$H28)*kgtoGg)</f>
        <v>3.9425052238853163E-3</v>
      </c>
      <c r="U1403" s="27">
        <f>IF(('Activity data'!AN15*EF!$H28)*kgtoGg=0,"NO",('Activity data'!AN15*EF!$H28)*kgtoGg)</f>
        <v>3.962716571769458E-3</v>
      </c>
      <c r="V1403" s="27">
        <f>IF(('Activity data'!AO15*EF!$H28)*kgtoGg=0,"NO",('Activity data'!AO15*EF!$H28)*kgtoGg)</f>
        <v>3.9755865195643877E-3</v>
      </c>
      <c r="W1403" s="27">
        <f>IF(('Activity data'!AP15*EF!$H28)*kgtoGg=0,"NO",('Activity data'!AP15*EF!$H28)*kgtoGg)</f>
        <v>3.9930795267340601E-3</v>
      </c>
      <c r="X1403" s="27">
        <f>IF(('Activity data'!AQ15*EF!$H28)*kgtoGg=0,"NO",('Activity data'!AQ15*EF!$H28)*kgtoGg)</f>
        <v>4.0172958864803281E-3</v>
      </c>
      <c r="Y1403" s="27">
        <f>IF(('Activity data'!AR15*EF!$H28)*kgtoGg=0,"NO",('Activity data'!AR15*EF!$H28)*kgtoGg)</f>
        <v>4.0482572067197936E-3</v>
      </c>
      <c r="Z1403" s="27">
        <f>IF(('Activity data'!AS15*EF!$H28)*kgtoGg=0,"NO",('Activity data'!AS15*EF!$H28)*kgtoGg)</f>
        <v>4.0847260501190022E-3</v>
      </c>
      <c r="AA1403" s="27">
        <f>IF(('Activity data'!AT15*EF!$H28)*kgtoGg=0,"NO",('Activity data'!AT15*EF!$H28)*kgtoGg)</f>
        <v>4.1246013975712904E-3</v>
      </c>
      <c r="AB1403" s="27">
        <f>IF(('Activity data'!AU15*EF!$H28)*kgtoGg=0,"NO",('Activity data'!AU15*EF!$H28)*kgtoGg)</f>
        <v>4.166707245953109E-3</v>
      </c>
      <c r="AC1403" s="27">
        <f>IF(('Activity data'!AV15*EF!$H28)*kgtoGg=0,"NO",('Activity data'!AV15*EF!$H28)*kgtoGg)</f>
        <v>4.2076617517569177E-3</v>
      </c>
      <c r="AD1403" s="27">
        <f>IF(('Activity data'!AW15*EF!$H28)*kgtoGg=0,"NO",('Activity data'!AW15*EF!$H28)*kgtoGg)</f>
        <v>4.2640751433137931E-3</v>
      </c>
      <c r="AE1403" s="27">
        <f>IF(('Activity data'!AX15*EF!$H28)*kgtoGg=0,"NO",('Activity data'!AX15*EF!$H28)*kgtoGg)</f>
        <v>4.3242026523805516E-3</v>
      </c>
      <c r="AF1403" s="27">
        <f>IF(('Activity data'!AY15*EF!$H28)*kgtoGg=0,"NO",('Activity data'!AY15*EF!$H28)*kgtoGg)</f>
        <v>4.3880305789596773E-3</v>
      </c>
      <c r="AG1403" s="27">
        <f>IF(('Activity data'!AZ15*EF!$H28)*kgtoGg=0,"NO",('Activity data'!AZ15*EF!$H28)*kgtoGg)</f>
        <v>4.4634772851901774E-3</v>
      </c>
      <c r="AH1403" s="27">
        <f>IF(('Activity data'!BA15*EF!$H28)*kgtoGg=0,"NO",('Activity data'!BA15*EF!$H28)*kgtoGg)</f>
        <v>4.5325609591283702E-3</v>
      </c>
      <c r="AI1403" s="27">
        <f>IF(('Activity data'!BB15*EF!$H28)*kgtoGg=0,"NO",('Activity data'!BB15*EF!$H28)*kgtoGg)</f>
        <v>4.6108934889704384E-3</v>
      </c>
      <c r="AJ1403" s="27">
        <f>IF(('Activity data'!BC15*EF!$H28)*kgtoGg=0,"NO",('Activity data'!BC15*EF!$H28)*kgtoGg)</f>
        <v>4.6974397037173703E-3</v>
      </c>
      <c r="AK1403" s="27">
        <f>IF(('Activity data'!BD15*EF!$H28)*kgtoGg=0,"NO",('Activity data'!BD15*EF!$H28)*kgtoGg)</f>
        <v>4.7768797267353849E-3</v>
      </c>
      <c r="AL1403" s="27">
        <f>IF(('Activity data'!BE15*EF!$H28)*kgtoGg=0,"NO",('Activity data'!BE15*EF!$H28)*kgtoGg)</f>
        <v>4.8572490905313811E-3</v>
      </c>
      <c r="AM1403" s="27">
        <f>IF(('Activity data'!BF15*EF!$H28)*kgtoGg=0,"NO",('Activity data'!BF15*EF!$H28)*kgtoGg)</f>
        <v>4.9371936324104065E-3</v>
      </c>
      <c r="AN1403" s="27">
        <f>IF(('Activity data'!BG15*EF!$H28)*kgtoGg=0,"NO",('Activity data'!BG15*EF!$H28)*kgtoGg)</f>
        <v>5.0291147653371022E-3</v>
      </c>
      <c r="AO1403" s="27">
        <f>IF(('Activity data'!BH15*EF!$H28)*kgtoGg=0,"NO",('Activity data'!BH15*EF!$H28)*kgtoGg)</f>
        <v>5.1140416699349605E-3</v>
      </c>
      <c r="AP1403" s="27">
        <f>IF(('Activity data'!BI15*EF!$H28)*kgtoGg=0,"NO",('Activity data'!BI15*EF!$H28)*kgtoGg)</f>
        <v>5.1994470851540377E-3</v>
      </c>
      <c r="AQ1403" s="27">
        <f>IF(('Activity data'!BJ15*EF!$H28)*kgtoGg=0,"NO",('Activity data'!BJ15*EF!$H28)*kgtoGg)</f>
        <v>5.2871518568294437E-3</v>
      </c>
      <c r="AR1403" s="27">
        <f>IF(('Activity data'!BK15*EF!$H28)*kgtoGg=0,"NO",('Activity data'!BK15*EF!$H28)*kgtoGg)</f>
        <v>5.3776591442236668E-3</v>
      </c>
      <c r="AS1403" s="27">
        <f>IF(('Activity data'!BL15*EF!$H28)*kgtoGg=0,"NO",('Activity data'!BL15*EF!$H28)*kgtoGg)</f>
        <v>5.4734888709334932E-3</v>
      </c>
      <c r="AT1403" s="27">
        <f>IF(('Activity data'!BM15*EF!$H28)*kgtoGg=0,"NO",('Activity data'!BM15*EF!$H28)*kgtoGg)</f>
        <v>5.4785507754715034E-3</v>
      </c>
      <c r="AU1403" s="27">
        <f>IF(('Activity data'!BN15*EF!$H28)*kgtoGg=0,"NO",('Activity data'!BN15*EF!$H28)*kgtoGg)</f>
        <v>5.4650141561279689E-3</v>
      </c>
      <c r="AV1403" s="27">
        <f>IF(('Activity data'!BO15*EF!$H28)*kgtoGg=0,"NO",('Activity data'!BO15*EF!$H28)*kgtoGg)</f>
        <v>5.4501889243389621E-3</v>
      </c>
      <c r="AW1403" s="27">
        <f>IF(('Activity data'!BP15*EF!$H28)*kgtoGg=0,"NO",('Activity data'!BP15*EF!$H28)*kgtoGg)</f>
        <v>5.4271120804957711E-3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23.152530650802607</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22.602951186820604</v>
      </c>
      <c r="P1405" s="27">
        <f>IF(('Activity data'!AI17*EF!$H30)*kgtoGg=0,"NO",('Activity data'!AI17*EF!$H30)*kgtoGg)</f>
        <v>22.12653281137495</v>
      </c>
      <c r="Q1405" s="27">
        <f>IF(('Activity data'!AJ17*EF!$H30)*kgtoGg=0,"NO",('Activity data'!AJ17*EF!$H30)*kgtoGg)</f>
        <v>21.780600237355962</v>
      </c>
      <c r="R1405" s="27">
        <f>IF(('Activity data'!AK17*EF!$H30)*kgtoGg=0,"NO",('Activity data'!AK17*EF!$H30)*kgtoGg)</f>
        <v>21.465278056857684</v>
      </c>
      <c r="S1405" s="27">
        <f>IF(('Activity data'!AL17*EF!$H30)*kgtoGg=0,"NO",('Activity data'!AL17*EF!$H30)*kgtoGg)</f>
        <v>18.952764061123471</v>
      </c>
      <c r="T1405" s="27">
        <f>IF(('Activity data'!AM17*EF!$H30)*kgtoGg=0,"NO",('Activity data'!AM17*EF!$H30)*kgtoGg)</f>
        <v>19.192437404385082</v>
      </c>
      <c r="U1405" s="27">
        <f>IF(('Activity data'!AN17*EF!$H30)*kgtoGg=0,"NO",('Activity data'!AN17*EF!$H30)*kgtoGg)</f>
        <v>19.16188381493906</v>
      </c>
      <c r="V1405" s="27">
        <f>IF(('Activity data'!AO17*EF!$H30)*kgtoGg=0,"NO",('Activity data'!AO17*EF!$H30)*kgtoGg)</f>
        <v>19.067161819830357</v>
      </c>
      <c r="W1405" s="27">
        <f>IF(('Activity data'!AP17*EF!$H30)*kgtoGg=0,"NO",('Activity data'!AP17*EF!$H30)*kgtoGg)</f>
        <v>19.023014833949627</v>
      </c>
      <c r="X1405" s="27">
        <f>IF(('Activity data'!AQ17*EF!$H30)*kgtoGg=0,"NO",('Activity data'!AQ17*EF!$H30)*kgtoGg)</f>
        <v>19.047158691102929</v>
      </c>
      <c r="Y1405" s="27">
        <f>IF(('Activity data'!AR17*EF!$H30)*kgtoGg=0,"NO",('Activity data'!AR17*EF!$H30)*kgtoGg)</f>
        <v>19.107557388350624</v>
      </c>
      <c r="Z1405" s="27">
        <f>IF(('Activity data'!AS17*EF!$H30)*kgtoGg=0,"NO",('Activity data'!AS17*EF!$H30)*kgtoGg)</f>
        <v>19.220069470327349</v>
      </c>
      <c r="AA1405" s="27">
        <f>IF(('Activity data'!AT17*EF!$H30)*kgtoGg=0,"NO",('Activity data'!AT17*EF!$H30)*kgtoGg)</f>
        <v>19.363733269377779</v>
      </c>
      <c r="AB1405" s="27">
        <f>IF(('Activity data'!AU17*EF!$H30)*kgtoGg=0,"NO",('Activity data'!AU17*EF!$H30)*kgtoGg)</f>
        <v>19.526814653527239</v>
      </c>
      <c r="AC1405" s="27">
        <f>IF(('Activity data'!AV17*EF!$H30)*kgtoGg=0,"NO",('Activity data'!AV17*EF!$H30)*kgtoGg)</f>
        <v>19.678533510488652</v>
      </c>
      <c r="AD1405" s="27">
        <f>IF(('Activity data'!AW17*EF!$H30)*kgtoGg=0,"NO",('Activity data'!AW17*EF!$H30)*kgtoGg)</f>
        <v>19.94011220789903</v>
      </c>
      <c r="AE1405" s="27">
        <f>IF(('Activity data'!AX17*EF!$H30)*kgtoGg=0,"NO",('Activity data'!AX17*EF!$H30)*kgtoGg)</f>
        <v>20.229209616472616</v>
      </c>
      <c r="AF1405" s="27">
        <f>IF(('Activity data'!AY17*EF!$H30)*kgtoGg=0,"NO",('Activity data'!AY17*EF!$H30)*kgtoGg)</f>
        <v>20.544636843099951</v>
      </c>
      <c r="AG1405" s="27">
        <f>IF(('Activity data'!AZ17*EF!$H30)*kgtoGg=0,"NO",('Activity data'!AZ17*EF!$H30)*kgtoGg)</f>
        <v>20.952509931958954</v>
      </c>
      <c r="AH1405" s="27">
        <f>IF(('Activity data'!BA17*EF!$H30)*kgtoGg=0,"NO",('Activity data'!BA17*EF!$H30)*kgtoGg)</f>
        <v>21.298876108261318</v>
      </c>
      <c r="AI1405" s="27">
        <f>IF(('Activity data'!BB17*EF!$H30)*kgtoGg=0,"NO",('Activity data'!BB17*EF!$H30)*kgtoGg)</f>
        <v>21.689964335141735</v>
      </c>
      <c r="AJ1405" s="27">
        <f>IF(('Activity data'!BC17*EF!$H30)*kgtoGg=0,"NO",('Activity data'!BC17*EF!$H30)*kgtoGg)</f>
        <v>22.138882076406748</v>
      </c>
      <c r="AK1405" s="27">
        <f>IF(('Activity data'!BD17*EF!$H30)*kgtoGg=0,"NO",('Activity data'!BD17*EF!$H30)*kgtoGg)</f>
        <v>22.51939739465093</v>
      </c>
      <c r="AL1405" s="27">
        <f>IF(('Activity data'!BE17*EF!$H30)*kgtoGg=0,"NO",('Activity data'!BE17*EF!$H30)*kgtoGg)</f>
        <v>22.897962758558627</v>
      </c>
      <c r="AM1405" s="27">
        <f>IF(('Activity data'!BF17*EF!$H30)*kgtoGg=0,"NO",('Activity data'!BF17*EF!$H30)*kgtoGg)</f>
        <v>23.263720022638473</v>
      </c>
      <c r="AN1405" s="27">
        <f>IF(('Activity data'!BG17*EF!$H30)*kgtoGg=0,"NO",('Activity data'!BG17*EF!$H30)*kgtoGg)</f>
        <v>23.688580424169185</v>
      </c>
      <c r="AO1405" s="27">
        <f>IF(('Activity data'!BH17*EF!$H30)*kgtoGg=0,"NO",('Activity data'!BH17*EF!$H30)*kgtoGg)</f>
        <v>24.047211046094372</v>
      </c>
      <c r="AP1405" s="27">
        <f>IF(('Activity data'!BI17*EF!$H30)*kgtoGg=0,"NO",('Activity data'!BI17*EF!$H30)*kgtoGg)</f>
        <v>24.398726331558311</v>
      </c>
      <c r="AQ1405" s="27">
        <f>IF(('Activity data'!BJ17*EF!$H30)*kgtoGg=0,"NO",('Activity data'!BJ17*EF!$H30)*kgtoGg)</f>
        <v>24.756823950429663</v>
      </c>
      <c r="AR1405" s="27">
        <f>IF(('Activity data'!BK17*EF!$H30)*kgtoGg=0,"NO",('Activity data'!BK17*EF!$H30)*kgtoGg)</f>
        <v>25.12472766522658</v>
      </c>
      <c r="AS1405" s="27">
        <f>IF(('Activity data'!BL17*EF!$H30)*kgtoGg=0,"NO",('Activity data'!BL17*EF!$H30)*kgtoGg)</f>
        <v>25.493010046301183</v>
      </c>
      <c r="AT1405" s="27">
        <f>IF(('Activity data'!BM17*EF!$H30)*kgtoGg=0,"NO",('Activity data'!BM17*EF!$H30)*kgtoGg)</f>
        <v>25.19077587167887</v>
      </c>
      <c r="AU1405" s="27">
        <f>IF(('Activity data'!BN17*EF!$H30)*kgtoGg=0,"NO",('Activity data'!BN17*EF!$H30)*kgtoGg)</f>
        <v>24.75992776217636</v>
      </c>
      <c r="AV1405" s="27">
        <f>IF(('Activity data'!BO17*EF!$H30)*kgtoGg=0,"NO",('Activity data'!BO17*EF!$H30)*kgtoGg)</f>
        <v>24.32756296602286</v>
      </c>
      <c r="AW1405" s="27">
        <f>IF(('Activity data'!BP17*EF!$H30)*kgtoGg=0,"NO",('Activity data'!BP17*EF!$H30)*kgtoGg)</f>
        <v>23.845267710012767</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7.7508449141861155E-2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7.5668604825232036E-2</v>
      </c>
      <c r="P1406" s="27">
        <f>IF(('Activity data'!AI18*EF!$H31)*kgtoGg=0,"NO",('Activity data'!AI18*EF!$H31)*kgtoGg)</f>
        <v>7.4073684167079393E-2</v>
      </c>
      <c r="Q1406" s="27">
        <f>IF(('Activity data'!AJ18*EF!$H31)*kgtoGg=0,"NO",('Activity data'!AJ18*EF!$H31)*kgtoGg)</f>
        <v>7.2915594897087016E-2</v>
      </c>
      <c r="R1406" s="27">
        <f>IF(('Activity data'!AK18*EF!$H31)*kgtoGg=0,"NO",('Activity data'!AK18*EF!$H31)*kgtoGg)</f>
        <v>7.1859980996426695E-2</v>
      </c>
      <c r="S1406" s="27">
        <f>IF(('Activity data'!AL18*EF!$H31)*kgtoGg=0,"NO",('Activity data'!AL18*EF!$H31)*kgtoGg)</f>
        <v>6.3448759510803532E-2</v>
      </c>
      <c r="T1406" s="27">
        <f>IF(('Activity data'!AM18*EF!$H31)*kgtoGg=0,"NO",('Activity data'!AM18*EF!$H31)*kgtoGg)</f>
        <v>6.4251121439053843E-2</v>
      </c>
      <c r="U1406" s="27">
        <f>IF(('Activity data'!AN18*EF!$H31)*kgtoGg=0,"NO",('Activity data'!AN18*EF!$H31)*kgtoGg)</f>
        <v>6.4148836234494744E-2</v>
      </c>
      <c r="V1406" s="27">
        <f>IF(('Activity data'!AO18*EF!$H31)*kgtoGg=0,"NO",('Activity data'!AO18*EF!$H31)*kgtoGg)</f>
        <v>6.3831732456457235E-2</v>
      </c>
      <c r="W1406" s="27">
        <f>IF(('Activity data'!AP18*EF!$H31)*kgtoGg=0,"NO",('Activity data'!AP18*EF!$H31)*kgtoGg)</f>
        <v>6.3683940214584789E-2</v>
      </c>
      <c r="X1406" s="27">
        <f>IF(('Activity data'!AQ18*EF!$H31)*kgtoGg=0,"NO",('Activity data'!AQ18*EF!$H31)*kgtoGg)</f>
        <v>6.3764767358385155E-2</v>
      </c>
      <c r="Y1406" s="27">
        <f>IF(('Activity data'!AR18*EF!$H31)*kgtoGg=0,"NO",('Activity data'!AR18*EF!$H31)*kgtoGg)</f>
        <v>6.3966965961400293E-2</v>
      </c>
      <c r="Z1406" s="27">
        <f>IF(('Activity data'!AS18*EF!$H31)*kgtoGg=0,"NO",('Activity data'!AS18*EF!$H31)*kgtoGg)</f>
        <v>6.4343626168237592E-2</v>
      </c>
      <c r="AA1406" s="27">
        <f>IF(('Activity data'!AT18*EF!$H31)*kgtoGg=0,"NO",('Activity data'!AT18*EF!$H31)*kgtoGg)</f>
        <v>6.4824573950152758E-2</v>
      </c>
      <c r="AB1406" s="27">
        <f>IF(('Activity data'!AU18*EF!$H31)*kgtoGg=0,"NO",('Activity data'!AU18*EF!$H31)*kgtoGg)</f>
        <v>6.5370526587468239E-2</v>
      </c>
      <c r="AC1406" s="27">
        <f>IF(('Activity data'!AV18*EF!$H31)*kgtoGg=0,"NO",('Activity data'!AV18*EF!$H31)*kgtoGg)</f>
        <v>6.5878440538043093E-2</v>
      </c>
      <c r="AD1406" s="27">
        <f>IF(('Activity data'!AW18*EF!$H31)*kgtoGg=0,"NO",('Activity data'!AW18*EF!$H31)*kgtoGg)</f>
        <v>6.675413570375166E-2</v>
      </c>
      <c r="AE1406" s="27">
        <f>IF(('Activity data'!AX18*EF!$H31)*kgtoGg=0,"NO",('Activity data'!AX18*EF!$H31)*kgtoGg)</f>
        <v>6.772195611731377E-2</v>
      </c>
      <c r="AF1406" s="27">
        <f>IF(('Activity data'!AY18*EF!$H31)*kgtoGg=0,"NO",('Activity data'!AY18*EF!$H31)*kgtoGg)</f>
        <v>6.8777921684177429E-2</v>
      </c>
      <c r="AG1406" s="27">
        <f>IF(('Activity data'!AZ18*EF!$H31)*kgtoGg=0,"NO",('Activity data'!AZ18*EF!$H31)*kgtoGg)</f>
        <v>7.0143371148038342E-2</v>
      </c>
      <c r="AH1406" s="27">
        <f>IF(('Activity data'!BA18*EF!$H31)*kgtoGg=0,"NO",('Activity data'!BA18*EF!$H31)*kgtoGg)</f>
        <v>7.130291200192175E-2</v>
      </c>
      <c r="AI1406" s="27">
        <f>IF(('Activity data'!BB18*EF!$H31)*kgtoGg=0,"NO",('Activity data'!BB18*EF!$H31)*kgtoGg)</f>
        <v>7.2612170259704914E-2</v>
      </c>
      <c r="AJ1406" s="27">
        <f>IF(('Activity data'!BC18*EF!$H31)*kgtoGg=0,"NO",('Activity data'!BC18*EF!$H31)*kgtoGg)</f>
        <v>7.4115026186882468E-2</v>
      </c>
      <c r="AK1406" s="27">
        <f>IF(('Activity data'!BD18*EF!$H31)*kgtoGg=0,"NO",('Activity data'!BD18*EF!$H31)*kgtoGg)</f>
        <v>7.5388889188584426E-2</v>
      </c>
      <c r="AL1406" s="27">
        <f>IF(('Activity data'!BE18*EF!$H31)*kgtoGg=0,"NO",('Activity data'!BE18*EF!$H31)*kgtoGg)</f>
        <v>7.6656224267322035E-2</v>
      </c>
      <c r="AM1406" s="27">
        <f>IF(('Activity data'!BF18*EF!$H31)*kgtoGg=0,"NO",('Activity data'!BF18*EF!$H31)*kgtoGg)</f>
        <v>7.7880681270695709E-2</v>
      </c>
      <c r="AN1406" s="27">
        <f>IF(('Activity data'!BG18*EF!$H31)*kgtoGg=0,"NO",('Activity data'!BG18*EF!$H31)*kgtoGg)</f>
        <v>7.9302999691135523E-2</v>
      </c>
      <c r="AO1406" s="27">
        <f>IF(('Activity data'!BH18*EF!$H31)*kgtoGg=0,"NO",('Activity data'!BH18*EF!$H31)*kgtoGg)</f>
        <v>8.0503598612240448E-2</v>
      </c>
      <c r="AP1406" s="27">
        <f>IF(('Activity data'!BI18*EF!$H31)*kgtoGg=0,"NO",('Activity data'!BI18*EF!$H31)*kgtoGg)</f>
        <v>8.168037729949916E-2</v>
      </c>
      <c r="AQ1406" s="27">
        <f>IF(('Activity data'!BJ18*EF!$H31)*kgtoGg=0,"NO",('Activity data'!BJ18*EF!$H31)*kgtoGg)</f>
        <v>8.2879191869652841E-2</v>
      </c>
      <c r="AR1406" s="27">
        <f>IF(('Activity data'!BK18*EF!$H31)*kgtoGg=0,"NO",('Activity data'!BK18*EF!$H31)*kgtoGg)</f>
        <v>8.41108346130542E-2</v>
      </c>
      <c r="AS1406" s="27">
        <f>IF(('Activity data'!BL18*EF!$H31)*kgtoGg=0,"NO",('Activity data'!BL18*EF!$H31)*kgtoGg)</f>
        <v>8.5343745029366494E-2</v>
      </c>
      <c r="AT1406" s="27">
        <f>IF(('Activity data'!BM18*EF!$H31)*kgtoGg=0,"NO",('Activity data'!BM18*EF!$H31)*kgtoGg)</f>
        <v>8.4331946254279519E-2</v>
      </c>
      <c r="AU1406" s="27">
        <f>IF(('Activity data'!BN18*EF!$H31)*kgtoGg=0,"NO",('Activity data'!BN18*EF!$H31)*kgtoGg)</f>
        <v>8.2889582597065886E-2</v>
      </c>
      <c r="AV1406" s="27">
        <f>IF(('Activity data'!BO18*EF!$H31)*kgtoGg=0,"NO",('Activity data'!BO18*EF!$H31)*kgtoGg)</f>
        <v>8.1442141480635138E-2</v>
      </c>
      <c r="AW1406" s="27">
        <f>IF(('Activity data'!BP18*EF!$H31)*kgtoGg=0,"NO",('Activity data'!BP18*EF!$H31)*kgtoGg)</f>
        <v>7.9827546606077743E-2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0.58037790885594764</v>
      </c>
      <c r="N1407" s="27">
        <f>IF(('Activity data'!AG19*EF!$H32)*kgtoGg=0,"NO",('Activity data'!AG19*EF!$H32)*kgtoGg)</f>
        <v>0.59052015237226141</v>
      </c>
      <c r="O1407" s="27">
        <f>IF(('Activity data'!AH19*EF!$H32)*kgtoGg=0,"NO",('Activity data'!AH19*EF!$H32)*kgtoGg)</f>
        <v>0.59866182774590171</v>
      </c>
      <c r="P1407" s="27">
        <f>IF(('Activity data'!AI19*EF!$H32)*kgtoGg=0,"NO",('Activity data'!AI19*EF!$H32)*kgtoGg)</f>
        <v>0.60475451589519713</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0.59306382210092123</v>
      </c>
      <c r="T1407" s="27">
        <f>IF(('Activity data'!AM19*EF!$H32)*kgtoGg=0,"NO",('Activity data'!AM19*EF!$H32)*kgtoGg)</f>
        <v>0.60782513327234611</v>
      </c>
      <c r="U1407" s="27">
        <f>IF(('Activity data'!AN19*EF!$H32)*kgtoGg=0,"NO",('Activity data'!AN19*EF!$H32)*kgtoGg)</f>
        <v>0.61825436169386483</v>
      </c>
      <c r="V1407" s="27">
        <f>IF(('Activity data'!AO19*EF!$H32)*kgtoGg=0,"NO",('Activity data'!AO19*EF!$H32)*kgtoGg)</f>
        <v>0.62762435769738256</v>
      </c>
      <c r="W1407" s="27">
        <f>IF(('Activity data'!AP19*EF!$H32)*kgtoGg=0,"NO",('Activity data'!AP19*EF!$H32)*kgtoGg)</f>
        <v>0.63790180527524676</v>
      </c>
      <c r="X1407" s="27">
        <f>IF(('Activity data'!AQ19*EF!$H32)*kgtoGg=0,"NO",('Activity data'!AQ19*EF!$H32)*kgtoGg)</f>
        <v>0.64947167874060052</v>
      </c>
      <c r="Y1407" s="27">
        <f>IF(('Activity data'!AR19*EF!$H32)*kgtoGg=0,"NO",('Activity data'!AR19*EF!$H32)*kgtoGg)</f>
        <v>0.66127278725906635</v>
      </c>
      <c r="Z1407" s="27">
        <f>IF(('Activity data'!AS19*EF!$H32)*kgtoGg=0,"NO",('Activity data'!AS19*EF!$H32)*kgtoGg)</f>
        <v>0.67419503912972889</v>
      </c>
      <c r="AA1407" s="27">
        <f>IF(('Activity data'!AT19*EF!$H32)*kgtoGg=0,"NO",('Activity data'!AT19*EF!$H32)*kgtoGg)</f>
        <v>0.68790175421552868</v>
      </c>
      <c r="AB1407" s="27">
        <f>IF(('Activity data'!AU19*EF!$H32)*kgtoGg=0,"NO",('Activity data'!AU19*EF!$H32)*kgtoGg)</f>
        <v>0.70220554992880846</v>
      </c>
      <c r="AC1407" s="27">
        <f>IF(('Activity data'!AV19*EF!$H32)*kgtoGg=0,"NO",('Activity data'!AV19*EF!$H32)*kgtoGg)</f>
        <v>0.71651818996124794</v>
      </c>
      <c r="AD1407" s="27">
        <f>IF(('Activity data'!AW19*EF!$H32)*kgtoGg=0,"NO",('Activity data'!AW19*EF!$H32)*kgtoGg)</f>
        <v>0.73286035769866442</v>
      </c>
      <c r="AE1407" s="27">
        <f>IF(('Activity data'!AX19*EF!$H32)*kgtoGg=0,"NO",('Activity data'!AX19*EF!$H32)*kgtoGg)</f>
        <v>0.75010176966563868</v>
      </c>
      <c r="AF1407" s="27">
        <f>IF(('Activity data'!AY19*EF!$H32)*kgtoGg=0,"NO",('Activity data'!AY19*EF!$H32)*kgtoGg)</f>
        <v>0.76825987071809076</v>
      </c>
      <c r="AG1407" s="27">
        <f>IF(('Activity data'!AZ19*EF!$H32)*kgtoGg=0,"NO",('Activity data'!AZ19*EF!$H32)*kgtoGg)</f>
        <v>0.78881466515480791</v>
      </c>
      <c r="AH1407" s="27">
        <f>IF(('Activity data'!BA19*EF!$H32)*kgtoGg=0,"NO",('Activity data'!BA19*EF!$H32)*kgtoGg)</f>
        <v>0.80848073322401692</v>
      </c>
      <c r="AI1407" s="27">
        <f>IF(('Activity data'!BB19*EF!$H32)*kgtoGg=0,"NO",('Activity data'!BB19*EF!$H32)*kgtoGg)</f>
        <v>0.8291497332114649</v>
      </c>
      <c r="AJ1407" s="27">
        <f>IF(('Activity data'!BC19*EF!$H32)*kgtoGg=0,"NO",('Activity data'!BC19*EF!$H32)*kgtoGg)</f>
        <v>0.85162740487236666</v>
      </c>
      <c r="AK1407" s="27">
        <f>IF(('Activity data'!BD19*EF!$H32)*kgtoGg=0,"NO",('Activity data'!BD19*EF!$H32)*kgtoGg)</f>
        <v>0.87303891035273273</v>
      </c>
      <c r="AL1407" s="27">
        <f>IF(('Activity data'!BE19*EF!$H32)*kgtoGg=0,"NO",('Activity data'!BE19*EF!$H32)*kgtoGg)</f>
        <v>0.89489588653053709</v>
      </c>
      <c r="AM1407" s="27">
        <f>IF(('Activity data'!BF19*EF!$H32)*kgtoGg=0,"NO",('Activity data'!BF19*EF!$H32)*kgtoGg)</f>
        <v>0.91694386186185395</v>
      </c>
      <c r="AN1407" s="27">
        <f>IF(('Activity data'!BG19*EF!$H32)*kgtoGg=0,"NO",('Activity data'!BG19*EF!$H32)*kgtoGg)</f>
        <v>0.94054563741061914</v>
      </c>
      <c r="AO1407" s="27">
        <f>IF(('Activity data'!BH19*EF!$H32)*kgtoGg=0,"NO",('Activity data'!BH19*EF!$H32)*kgtoGg)</f>
        <v>0.96303937952225793</v>
      </c>
      <c r="AP1407" s="27">
        <f>IF(('Activity data'!BI19*EF!$H32)*kgtoGg=0,"NO",('Activity data'!BI19*EF!$H32)*kgtoGg)</f>
        <v>0.98587011313190998</v>
      </c>
      <c r="AQ1407" s="27">
        <f>IF(('Activity data'!BJ19*EF!$H32)*kgtoGg=0,"NO",('Activity data'!BJ19*EF!$H32)*kgtoGg)</f>
        <v>1.0094017308562568</v>
      </c>
      <c r="AR1407" s="27">
        <f>IF(('Activity data'!BK19*EF!$H32)*kgtoGg=0,"NO",('Activity data'!BK19*EF!$H32)*kgtoGg)</f>
        <v>1.0337449955148688</v>
      </c>
      <c r="AS1407" s="27">
        <f>IF(('Activity data'!BL19*EF!$H32)*kgtoGg=0,"NO",('Activity data'!BL19*EF!$H32)*kgtoGg)</f>
        <v>1.0582427700236554</v>
      </c>
      <c r="AT1407" s="27">
        <f>IF(('Activity data'!BM19*EF!$H32)*kgtoGg=0,"NO",('Activity data'!BM19*EF!$H32)*kgtoGg)</f>
        <v>1.0647215720826737</v>
      </c>
      <c r="AU1407" s="27">
        <f>IF(('Activity data'!BN19*EF!$H32)*kgtoGg=0,"NO",('Activity data'!BN19*EF!$H32)*kgtoGg)</f>
        <v>1.0674814654215183</v>
      </c>
      <c r="AV1407" s="27">
        <f>IF(('Activity data'!BO19*EF!$H32)*kgtoGg=0,"NO",('Activity data'!BO19*EF!$H32)*kgtoGg)</f>
        <v>1.0699795725388284</v>
      </c>
      <c r="AW1407" s="27">
        <f>IF(('Activity data'!BP19*EF!$H32)*kgtoGg=0,"NO",('Activity data'!BP19*EF!$H32)*kgtoGg)</f>
        <v>1.070790821398993</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2.2100196981344116</v>
      </c>
      <c r="L1408" s="27">
        <f>IF(('Activity data'!AE20*EF!$H33)*kgtoGg=0,"NO",('Activity data'!AE20*EF!$H33)*kgtoGg)</f>
        <v>2.2391217074451495</v>
      </c>
      <c r="M1408" s="27">
        <f>IF(('Activity data'!AF20*EF!$H33)*kgtoGg=0,"NO",('Activity data'!AF20*EF!$H33)*kgtoGg)</f>
        <v>2.2858678822724832</v>
      </c>
      <c r="N1408" s="27">
        <f>IF(('Activity data'!AG20*EF!$H33)*kgtoGg=0,"NO",('Activity data'!AG20*EF!$H33)*kgtoGg)</f>
        <v>2.2992900748078609</v>
      </c>
      <c r="O1408" s="27">
        <f>IF(('Activity data'!AH20*EF!$H33)*kgtoGg=0,"NO",('Activity data'!AH20*EF!$H33)*kgtoGg)</f>
        <v>2.2910596881616581</v>
      </c>
      <c r="P1408" s="27">
        <f>IF(('Activity data'!AI20*EF!$H33)*kgtoGg=0,"NO",('Activity data'!AI20*EF!$H33)*kgtoGg)</f>
        <v>2.2612642885898935</v>
      </c>
      <c r="Q1408" s="27">
        <f>IF(('Activity data'!AJ20*EF!$H33)*kgtoGg=0,"NO",('Activity data'!AJ20*EF!$H33)*kgtoGg)</f>
        <v>2.2487211059946213</v>
      </c>
      <c r="R1408" s="27">
        <f>IF(('Activity data'!AK20*EF!$H33)*kgtoGg=0,"NO",('Activity data'!AK20*EF!$H33)*kgtoGg)</f>
        <v>2.2390235702415189</v>
      </c>
      <c r="S1408" s="27">
        <f>IF(('Activity data'!AL20*EF!$H33)*kgtoGg=0,"NO",('Activity data'!AL20*EF!$H33)*kgtoGg)</f>
        <v>1.8873804730286565</v>
      </c>
      <c r="T1408" s="27">
        <f>IF(('Activity data'!AM20*EF!$H33)*kgtoGg=0,"NO",('Activity data'!AM20*EF!$H33)*kgtoGg)</f>
        <v>1.962130360964824</v>
      </c>
      <c r="U1408" s="27">
        <f>IF(('Activity data'!AN20*EF!$H33)*kgtoGg=0,"NO",('Activity data'!AN20*EF!$H33)*kgtoGg)</f>
        <v>1.9947402882912137</v>
      </c>
      <c r="V1408" s="27">
        <f>IF(('Activity data'!AO20*EF!$H33)*kgtoGg=0,"NO",('Activity data'!AO20*EF!$H33)*kgtoGg)</f>
        <v>2.0167734386395066</v>
      </c>
      <c r="W1408" s="27">
        <f>IF(('Activity data'!AP20*EF!$H33)*kgtoGg=0,"NO",('Activity data'!AP20*EF!$H33)*kgtoGg)</f>
        <v>2.046613194974745</v>
      </c>
      <c r="X1408" s="27">
        <f>IF(('Activity data'!AQ20*EF!$H33)*kgtoGg=0,"NO",('Activity data'!AQ20*EF!$H33)*kgtoGg)</f>
        <v>2.0875609085173608</v>
      </c>
      <c r="Y1408" s="27">
        <f>IF(('Activity data'!AR20*EF!$H33)*kgtoGg=0,"NO",('Activity data'!AR20*EF!$H33)*kgtoGg)</f>
        <v>2.1365978918874675</v>
      </c>
      <c r="Z1408" s="27">
        <f>IF(('Activity data'!AS20*EF!$H33)*kgtoGg=0,"NO",('Activity data'!AS20*EF!$H33)*kgtoGg)</f>
        <v>2.1948391085815122</v>
      </c>
      <c r="AA1408" s="27">
        <f>IF(('Activity data'!AT20*EF!$H33)*kgtoGg=0,"NO",('Activity data'!AT20*EF!$H33)*kgtoGg)</f>
        <v>2.2590650938098573</v>
      </c>
      <c r="AB1408" s="27">
        <f>IF(('Activity data'!AU20*EF!$H33)*kgtoGg=0,"NO",('Activity data'!AU20*EF!$H33)*kgtoGg)</f>
        <v>2.3274829816282754</v>
      </c>
      <c r="AC1408" s="27">
        <f>IF(('Activity data'!AV20*EF!$H33)*kgtoGg=0,"NO",('Activity data'!AV20*EF!$H33)*kgtoGg)</f>
        <v>2.3948359688956935</v>
      </c>
      <c r="AD1408" s="27">
        <f>IF(('Activity data'!AW20*EF!$H33)*kgtoGg=0,"NO",('Activity data'!AW20*EF!$H33)*kgtoGg)</f>
        <v>2.484249624098235</v>
      </c>
      <c r="AE1408" s="27">
        <f>IF(('Activity data'!AX20*EF!$H33)*kgtoGg=0,"NO",('Activity data'!AX20*EF!$H33)*kgtoGg)</f>
        <v>2.5801346377548633</v>
      </c>
      <c r="AF1408" s="27">
        <f>IF(('Activity data'!AY20*EF!$H33)*kgtoGg=0,"NO",('Activity data'!AY20*EF!$H33)*kgtoGg)</f>
        <v>2.6825178393675806</v>
      </c>
      <c r="AG1408" s="27">
        <f>IF(('Activity data'!AZ20*EF!$H33)*kgtoGg=0,"NO",('Activity data'!AZ20*EF!$H33)*kgtoGg)</f>
        <v>2.8039183162103787</v>
      </c>
      <c r="AH1408" s="27">
        <f>IF(('Activity data'!BA20*EF!$H33)*kgtoGg=0,"NO",('Activity data'!BA20*EF!$H33)*kgtoGg)</f>
        <v>2.9160990599871233</v>
      </c>
      <c r="AI1408" s="27">
        <f>IF(('Activity data'!BB20*EF!$H33)*kgtoGg=0,"NO",('Activity data'!BB20*EF!$H33)*kgtoGg)</f>
        <v>3.0403046603702588</v>
      </c>
      <c r="AJ1408" s="27">
        <f>IF(('Activity data'!BC20*EF!$H33)*kgtoGg=0,"NO",('Activity data'!BC20*EF!$H33)*kgtoGg)</f>
        <v>3.17807318005105</v>
      </c>
      <c r="AK1408" s="27">
        <f>IF(('Activity data'!BD20*EF!$H33)*kgtoGg=0,"NO",('Activity data'!BD20*EF!$H33)*kgtoGg)</f>
        <v>3.3052455441789346</v>
      </c>
      <c r="AL1408" s="27">
        <f>IF(('Activity data'!BE20*EF!$H33)*kgtoGg=0,"NO",('Activity data'!BE20*EF!$H33)*kgtoGg)</f>
        <v>3.4345369244701307</v>
      </c>
      <c r="AM1408" s="27">
        <f>IF(('Activity data'!BF20*EF!$H33)*kgtoGg=0,"NO",('Activity data'!BF20*EF!$H33)*kgtoGg)</f>
        <v>3.5638328115132296</v>
      </c>
      <c r="AN1408" s="27">
        <f>IF(('Activity data'!BG20*EF!$H33)*kgtoGg=0,"NO",('Activity data'!BG20*EF!$H33)*kgtoGg)</f>
        <v>3.7089779709020201</v>
      </c>
      <c r="AO1408" s="27">
        <f>IF(('Activity data'!BH20*EF!$H33)*kgtoGg=0,"NO",('Activity data'!BH20*EF!$H33)*kgtoGg)</f>
        <v>3.8434837701437496</v>
      </c>
      <c r="AP1408" s="27">
        <f>IF(('Activity data'!BI20*EF!$H33)*kgtoGg=0,"NO",('Activity data'!BI20*EF!$H33)*kgtoGg)</f>
        <v>3.9792191002013388</v>
      </c>
      <c r="AQ1408" s="27">
        <f>IF(('Activity data'!BJ20*EF!$H33)*kgtoGg=0,"NO",('Activity data'!BJ20*EF!$H33)*kgtoGg)</f>
        <v>4.1190983419919824</v>
      </c>
      <c r="AR1408" s="27">
        <f>IF(('Activity data'!BK20*EF!$H33)*kgtoGg=0,"NO",('Activity data'!BK20*EF!$H33)*kgtoGg)</f>
        <v>4.263949462915309</v>
      </c>
      <c r="AS1408" s="27">
        <f>IF(('Activity data'!BL20*EF!$H33)*kgtoGg=0,"NO",('Activity data'!BL20*EF!$H33)*kgtoGg)</f>
        <v>4.4131772986092557</v>
      </c>
      <c r="AT1408" s="27">
        <f>IF(('Activity data'!BM20*EF!$H33)*kgtoGg=0,"NO",('Activity data'!BM20*EF!$H33)*kgtoGg)</f>
        <v>4.4186178760804671</v>
      </c>
      <c r="AU1408" s="27">
        <f>IF(('Activity data'!BN20*EF!$H33)*kgtoGg=0,"NO",('Activity data'!BN20*EF!$H33)*kgtoGg)</f>
        <v>4.3949031764275945</v>
      </c>
      <c r="AV1408" s="27">
        <f>IF(('Activity data'!BO20*EF!$H33)*kgtoGg=0,"NO",('Activity data'!BO20*EF!$H33)*kgtoGg)</f>
        <v>4.3694950303139315</v>
      </c>
      <c r="AW1408" s="27">
        <f>IF(('Activity data'!BP20*EF!$H33)*kgtoGg=0,"NO",('Activity data'!BP20*EF!$H33)*kgtoGg)</f>
        <v>4.3313345266506111</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2.3161053423012629E-2</v>
      </c>
      <c r="L1409" s="27">
        <f>IF(('Activity data'!AE21*EF!$H34)*kgtoGg=0,"NO",('Activity data'!AE21*EF!$H34)*kgtoGg)</f>
        <v>2.3631963555267661E-2</v>
      </c>
      <c r="M1409" s="27">
        <f>IF(('Activity data'!AF21*EF!$H34)*kgtoGg=0,"NO",('Activity data'!AF21*EF!$H34)*kgtoGg)</f>
        <v>2.4182412868997843E-2</v>
      </c>
      <c r="N1409" s="27">
        <f>IF(('Activity data'!AG21*EF!$H34)*kgtoGg=0,"NO",('Activity data'!AG21*EF!$H34)*kgtoGg)</f>
        <v>2.4605006348844244E-2</v>
      </c>
      <c r="O1409" s="27">
        <f>IF(('Activity data'!AH21*EF!$H34)*kgtoGg=0,"NO",('Activity data'!AH21*EF!$H34)*kgtoGg)</f>
        <v>2.4944242822745932E-2</v>
      </c>
      <c r="P1409" s="27">
        <f>IF(('Activity data'!AI21*EF!$H34)*kgtoGg=0,"NO",('Activity data'!AI21*EF!$H34)*kgtoGg)</f>
        <v>2.5198104828966571E-2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2.4710992587538415E-2</v>
      </c>
      <c r="T1409" s="27">
        <f>IF(('Activity data'!AM21*EF!$H34)*kgtoGg=0,"NO",('Activity data'!AM21*EF!$H34)*kgtoGg)</f>
        <v>2.5326047219681107E-2</v>
      </c>
      <c r="U1409" s="27">
        <f>IF(('Activity data'!AN21*EF!$H34)*kgtoGg=0,"NO",('Activity data'!AN21*EF!$H34)*kgtoGg)</f>
        <v>2.5760598403911057E-2</v>
      </c>
      <c r="V1409" s="27">
        <f>IF(('Activity data'!AO21*EF!$H34)*kgtoGg=0,"NO",('Activity data'!AO21*EF!$H34)*kgtoGg)</f>
        <v>2.6151014904057631E-2</v>
      </c>
      <c r="W1409" s="27">
        <f>IF(('Activity data'!AP21*EF!$H34)*kgtoGg=0,"NO",('Activity data'!AP21*EF!$H34)*kgtoGg)</f>
        <v>2.6579241886468635E-2</v>
      </c>
      <c r="X1409" s="27">
        <f>IF(('Activity data'!AQ21*EF!$H34)*kgtoGg=0,"NO",('Activity data'!AQ21*EF!$H34)*kgtoGg)</f>
        <v>2.7061319947525048E-2</v>
      </c>
      <c r="Y1409" s="27">
        <f>IF(('Activity data'!AR21*EF!$H34)*kgtoGg=0,"NO",('Activity data'!AR21*EF!$H34)*kgtoGg)</f>
        <v>2.7553032802461117E-2</v>
      </c>
      <c r="Z1409" s="27">
        <f>IF(('Activity data'!AS21*EF!$H34)*kgtoGg=0,"NO",('Activity data'!AS21*EF!$H34)*kgtoGg)</f>
        <v>2.809145996373873E-2</v>
      </c>
      <c r="AA1409" s="27">
        <f>IF(('Activity data'!AT21*EF!$H34)*kgtoGg=0,"NO",('Activity data'!AT21*EF!$H34)*kgtoGg)</f>
        <v>2.8662573092313723E-2</v>
      </c>
      <c r="AB1409" s="27">
        <f>IF(('Activity data'!AU21*EF!$H34)*kgtoGg=0,"NO",('Activity data'!AU21*EF!$H34)*kgtoGg)</f>
        <v>2.9258564580367047E-2</v>
      </c>
      <c r="AC1409" s="27">
        <f>IF(('Activity data'!AV21*EF!$H34)*kgtoGg=0,"NO",('Activity data'!AV21*EF!$H34)*kgtoGg)</f>
        <v>2.9854924581718692E-2</v>
      </c>
      <c r="AD1409" s="27">
        <f>IF(('Activity data'!AW21*EF!$H34)*kgtoGg=0,"NO",('Activity data'!AW21*EF!$H34)*kgtoGg)</f>
        <v>3.0535848237444381E-2</v>
      </c>
      <c r="AE1409" s="27">
        <f>IF(('Activity data'!AX21*EF!$H34)*kgtoGg=0,"NO",('Activity data'!AX21*EF!$H34)*kgtoGg)</f>
        <v>3.1254240402734973E-2</v>
      </c>
      <c r="AF1409" s="27">
        <f>IF(('Activity data'!AY21*EF!$H34)*kgtoGg=0,"NO",('Activity data'!AY21*EF!$H34)*kgtoGg)</f>
        <v>3.2010827946587148E-2</v>
      </c>
      <c r="AG1409" s="27">
        <f>IF(('Activity data'!AZ21*EF!$H34)*kgtoGg=0,"NO",('Activity data'!AZ21*EF!$H34)*kgtoGg)</f>
        <v>3.2867277714783698E-2</v>
      </c>
      <c r="AH1409" s="27">
        <f>IF(('Activity data'!BA21*EF!$H34)*kgtoGg=0,"NO",('Activity data'!BA21*EF!$H34)*kgtoGg)</f>
        <v>3.36866972176674E-2</v>
      </c>
      <c r="AI1409" s="27">
        <f>IF(('Activity data'!BB21*EF!$H34)*kgtoGg=0,"NO",('Activity data'!BB21*EF!$H34)*kgtoGg)</f>
        <v>3.4547905550477737E-2</v>
      </c>
      <c r="AJ1409" s="27">
        <f>IF(('Activity data'!BC21*EF!$H34)*kgtoGg=0,"NO",('Activity data'!BC21*EF!$H34)*kgtoGg)</f>
        <v>3.5484475203015314E-2</v>
      </c>
      <c r="AK1409" s="27">
        <f>IF(('Activity data'!BD21*EF!$H34)*kgtoGg=0,"NO",('Activity data'!BD21*EF!$H34)*kgtoGg)</f>
        <v>3.6376621264697234E-2</v>
      </c>
      <c r="AL1409" s="27">
        <f>IF(('Activity data'!BE21*EF!$H34)*kgtoGg=0,"NO",('Activity data'!BE21*EF!$H34)*kgtoGg)</f>
        <v>3.7287328605439082E-2</v>
      </c>
      <c r="AM1409" s="27">
        <f>IF(('Activity data'!BF21*EF!$H34)*kgtoGg=0,"NO",('Activity data'!BF21*EF!$H34)*kgtoGg)</f>
        <v>3.8205994244243945E-2</v>
      </c>
      <c r="AN1409" s="27">
        <f>IF(('Activity data'!BG21*EF!$H34)*kgtoGg=0,"NO",('Activity data'!BG21*EF!$H34)*kgtoGg)</f>
        <v>3.9189401558775837E-2</v>
      </c>
      <c r="AO1409" s="27">
        <f>IF(('Activity data'!BH21*EF!$H34)*kgtoGg=0,"NO",('Activity data'!BH21*EF!$H34)*kgtoGg)</f>
        <v>4.0126640813427449E-2</v>
      </c>
      <c r="AP1409" s="27">
        <f>IF(('Activity data'!BI21*EF!$H34)*kgtoGg=0,"NO",('Activity data'!BI21*EF!$H34)*kgtoGg)</f>
        <v>4.1077921380496291E-2</v>
      </c>
      <c r="AQ1409" s="27">
        <f>IF(('Activity data'!BJ21*EF!$H34)*kgtoGg=0,"NO",('Activity data'!BJ21*EF!$H34)*kgtoGg)</f>
        <v>4.2058405452344072E-2</v>
      </c>
      <c r="AR1409" s="27">
        <f>IF(('Activity data'!BK21*EF!$H34)*kgtoGg=0,"NO",('Activity data'!BK21*EF!$H34)*kgtoGg)</f>
        <v>4.30727081464529E-2</v>
      </c>
      <c r="AS1409" s="27">
        <f>IF(('Activity data'!BL21*EF!$H34)*kgtoGg=0,"NO",('Activity data'!BL21*EF!$H34)*kgtoGg)</f>
        <v>4.4093448750985677E-2</v>
      </c>
      <c r="AT1409" s="27">
        <f>IF(('Activity data'!BM21*EF!$H34)*kgtoGg=0,"NO",('Activity data'!BM21*EF!$H34)*kgtoGg)</f>
        <v>4.436339883677811E-2</v>
      </c>
      <c r="AU1409" s="27">
        <f>IF(('Activity data'!BN21*EF!$H34)*kgtoGg=0,"NO",('Activity data'!BN21*EF!$H34)*kgtoGg)</f>
        <v>4.4478394392563299E-2</v>
      </c>
      <c r="AV1409" s="27">
        <f>IF(('Activity data'!BO21*EF!$H34)*kgtoGg=0,"NO",('Activity data'!BO21*EF!$H34)*kgtoGg)</f>
        <v>4.4582482189117895E-2</v>
      </c>
      <c r="AW1409" s="27">
        <f>IF(('Activity data'!BP21*EF!$H34)*kgtoGg=0,"NO",('Activity data'!BP21*EF!$H34)*kgtoGg)</f>
        <v>4.4616284224958079E-2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9.2084154088933889E-2</v>
      </c>
      <c r="L1410" s="27">
        <f>IF(('Activity data'!AE22*EF!$H35)*kgtoGg=0,"NO",('Activity data'!AE22*EF!$H35)*kgtoGg)</f>
        <v>9.3296737810214664E-2</v>
      </c>
      <c r="M1410" s="27">
        <f>IF(('Activity data'!AF22*EF!$H35)*kgtoGg=0,"NO",('Activity data'!AF22*EF!$H35)*kgtoGg)</f>
        <v>9.5244495094686882E-2</v>
      </c>
      <c r="N1410" s="27">
        <f>IF(('Activity data'!AG22*EF!$H35)*kgtoGg=0,"NO",('Activity data'!AG22*EF!$H35)*kgtoGg)</f>
        <v>9.5803753116994295E-2</v>
      </c>
      <c r="O1410" s="27">
        <f>IF(('Activity data'!AH22*EF!$H35)*kgtoGg=0,"NO",('Activity data'!AH22*EF!$H35)*kgtoGg)</f>
        <v>9.5460820340069169E-2</v>
      </c>
      <c r="P1410" s="27">
        <f>IF(('Activity data'!AI22*EF!$H35)*kgtoGg=0,"NO",('Activity data'!AI22*EF!$H35)*kgtoGg)</f>
        <v>9.4219345357912307E-2</v>
      </c>
      <c r="Q1410" s="27">
        <f>IF(('Activity data'!AJ22*EF!$H35)*kgtoGg=0,"NO",('Activity data'!AJ22*EF!$H35)*kgtoGg)</f>
        <v>9.3696712749775993E-2</v>
      </c>
      <c r="R1410" s="27">
        <f>IF(('Activity data'!AK22*EF!$H35)*kgtoGg=0,"NO",('Activity data'!AK22*EF!$H35)*kgtoGg)</f>
        <v>9.3292648760063379E-2</v>
      </c>
      <c r="S1410" s="27">
        <f>IF(('Activity data'!AL22*EF!$H35)*kgtoGg=0,"NO",('Activity data'!AL22*EF!$H35)*kgtoGg)</f>
        <v>7.8640853042860767E-2</v>
      </c>
      <c r="T1410" s="27">
        <f>IF(('Activity data'!AM22*EF!$H35)*kgtoGg=0,"NO",('Activity data'!AM22*EF!$H35)*kgtoGg)</f>
        <v>8.1755431706867748E-2</v>
      </c>
      <c r="U1410" s="27">
        <f>IF(('Activity data'!AN22*EF!$H35)*kgtoGg=0,"NO",('Activity data'!AN22*EF!$H35)*kgtoGg)</f>
        <v>8.3114178678800651E-2</v>
      </c>
      <c r="V1410" s="27">
        <f>IF(('Activity data'!AO22*EF!$H35)*kgtoGg=0,"NO",('Activity data'!AO22*EF!$H35)*kgtoGg)</f>
        <v>8.4032226609979499E-2</v>
      </c>
      <c r="W1410" s="27">
        <f>IF(('Activity data'!AP22*EF!$H35)*kgtoGg=0,"NO",('Activity data'!AP22*EF!$H35)*kgtoGg)</f>
        <v>8.5275549790614455E-2</v>
      </c>
      <c r="X1410" s="27">
        <f>IF(('Activity data'!AQ22*EF!$H35)*kgtoGg=0,"NO",('Activity data'!AQ22*EF!$H35)*kgtoGg)</f>
        <v>8.6981704521556791E-2</v>
      </c>
      <c r="Y1410" s="27">
        <f>IF(('Activity data'!AR22*EF!$H35)*kgtoGg=0,"NO",('Activity data'!AR22*EF!$H35)*kgtoGg)</f>
        <v>8.9024912161977915E-2</v>
      </c>
      <c r="Z1410" s="27">
        <f>IF(('Activity data'!AS22*EF!$H35)*kgtoGg=0,"NO",('Activity data'!AS22*EF!$H35)*kgtoGg)</f>
        <v>9.1451629524229749E-2</v>
      </c>
      <c r="AA1410" s="27">
        <f>IF(('Activity data'!AT22*EF!$H35)*kgtoGg=0,"NO",('Activity data'!AT22*EF!$H35)*kgtoGg)</f>
        <v>9.4127712242077485E-2</v>
      </c>
      <c r="AB1410" s="27">
        <f>IF(('Activity data'!AU22*EF!$H35)*kgtoGg=0,"NO",('Activity data'!AU22*EF!$H35)*kgtoGg)</f>
        <v>9.69784575678449E-2</v>
      </c>
      <c r="AC1410" s="27">
        <f>IF(('Activity data'!AV22*EF!$H35)*kgtoGg=0,"NO",('Activity data'!AV22*EF!$H35)*kgtoGg)</f>
        <v>9.9784832037320664E-2</v>
      </c>
      <c r="AD1410" s="27">
        <f>IF(('Activity data'!AW22*EF!$H35)*kgtoGg=0,"NO",('Activity data'!AW22*EF!$H35)*kgtoGg)</f>
        <v>0.10351040100409321</v>
      </c>
      <c r="AE1410" s="27">
        <f>IF(('Activity data'!AX22*EF!$H35)*kgtoGg=0,"NO",('Activity data'!AX22*EF!$H35)*kgtoGg)</f>
        <v>0.10750560990645275</v>
      </c>
      <c r="AF1410" s="27">
        <f>IF(('Activity data'!AY22*EF!$H35)*kgtoGg=0,"NO",('Activity data'!AY22*EF!$H35)*kgtoGg)</f>
        <v>0.11177157664031596</v>
      </c>
      <c r="AG1410" s="27">
        <f>IF(('Activity data'!AZ22*EF!$H35)*kgtoGg=0,"NO",('Activity data'!AZ22*EF!$H35)*kgtoGg)</f>
        <v>0.11682992984209924</v>
      </c>
      <c r="AH1410" s="27">
        <f>IF(('Activity data'!BA22*EF!$H35)*kgtoGg=0,"NO",('Activity data'!BA22*EF!$H35)*kgtoGg)</f>
        <v>0.1215041274994636</v>
      </c>
      <c r="AI1410" s="27">
        <f>IF(('Activity data'!BB22*EF!$H35)*kgtoGg=0,"NO",('Activity data'!BB22*EF!$H35)*kgtoGg)</f>
        <v>0.12667936084876091</v>
      </c>
      <c r="AJ1410" s="27">
        <f>IF(('Activity data'!BC22*EF!$H35)*kgtoGg=0,"NO",('Activity data'!BC22*EF!$H35)*kgtoGg)</f>
        <v>0.13241971583546056</v>
      </c>
      <c r="AK1410" s="27">
        <f>IF(('Activity data'!BD22*EF!$H35)*kgtoGg=0,"NO",('Activity data'!BD22*EF!$H35)*kgtoGg)</f>
        <v>0.13771856434078911</v>
      </c>
      <c r="AL1410" s="27">
        <f>IF(('Activity data'!BE22*EF!$H35)*kgtoGg=0,"NO",('Activity data'!BE22*EF!$H35)*kgtoGg)</f>
        <v>0.14310570518625559</v>
      </c>
      <c r="AM1410" s="27">
        <f>IF(('Activity data'!BF22*EF!$H35)*kgtoGg=0,"NO",('Activity data'!BF22*EF!$H35)*kgtoGg)</f>
        <v>0.14849303381305134</v>
      </c>
      <c r="AN1410" s="27">
        <f>IF(('Activity data'!BG22*EF!$H35)*kgtoGg=0,"NO",('Activity data'!BG22*EF!$H35)*kgtoGg)</f>
        <v>0.15454074878758431</v>
      </c>
      <c r="AO1410" s="27">
        <f>IF(('Activity data'!BH22*EF!$H35)*kgtoGg=0,"NO",('Activity data'!BH22*EF!$H35)*kgtoGg)</f>
        <v>0.16014515708932303</v>
      </c>
      <c r="AP1410" s="27">
        <f>IF(('Activity data'!BI22*EF!$H35)*kgtoGg=0,"NO",('Activity data'!BI22*EF!$H35)*kgtoGg)</f>
        <v>0.16580079584172261</v>
      </c>
      <c r="AQ1410" s="27">
        <f>IF(('Activity data'!BJ22*EF!$H35)*kgtoGg=0,"NO",('Activity data'!BJ22*EF!$H35)*kgtoGg)</f>
        <v>0.17162909758299946</v>
      </c>
      <c r="AR1410" s="27">
        <f>IF(('Activity data'!BK22*EF!$H35)*kgtoGg=0,"NO",('Activity data'!BK22*EF!$H35)*kgtoGg)</f>
        <v>0.17766456095480471</v>
      </c>
      <c r="AS1410" s="27">
        <f>IF(('Activity data'!BL22*EF!$H35)*kgtoGg=0,"NO",('Activity data'!BL22*EF!$H35)*kgtoGg)</f>
        <v>0.18388238744205251</v>
      </c>
      <c r="AT1410" s="27">
        <f>IF(('Activity data'!BM22*EF!$H35)*kgtoGg=0,"NO",('Activity data'!BM22*EF!$H35)*kgtoGg)</f>
        <v>0.18410907817001962</v>
      </c>
      <c r="AU1410" s="27">
        <f>IF(('Activity data'!BN22*EF!$H35)*kgtoGg=0,"NO",('Activity data'!BN22*EF!$H35)*kgtoGg)</f>
        <v>0.18312096568448324</v>
      </c>
      <c r="AV1410" s="27">
        <f>IF(('Activity data'!BO22*EF!$H35)*kgtoGg=0,"NO",('Activity data'!BO22*EF!$H35)*kgtoGg)</f>
        <v>0.18206229292974732</v>
      </c>
      <c r="AW1410" s="27">
        <f>IF(('Activity data'!BP22*EF!$H35)*kgtoGg=0,"NO",('Activity data'!BP22*EF!$H35)*kgtoGg)</f>
        <v>0.18047227194377563</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5.9806569587962537E-2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6.0782907527895308E-2</v>
      </c>
      <c r="P1411" s="27">
        <f>IF(('Activity data'!AI5*EF!$H36*EF!$H54)*NtoN2O*kgtoGg=0,"NO",('Activity data'!AI5*EF!$H36*EF!$H54)*NtoN2O*kgtoGg)</f>
        <v>6.0880663265441164E-2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5.9500416686464171E-2</v>
      </c>
      <c r="T1411" s="27">
        <f>IF(('Activity data'!AM5*EF!$H36*EF!$H54)*NtoN2O*kgtoGg=0,"NO",('Activity data'!AM5*EF!$H36*EF!$H54)*NtoN2O*kgtoGg)</f>
        <v>6.0126073350181192E-2</v>
      </c>
      <c r="U1411" s="27">
        <f>IF(('Activity data'!AN5*EF!$H36*EF!$H54)*NtoN2O*kgtoGg=0,"NO",('Activity data'!AN5*EF!$H36*EF!$H54)*NtoN2O*kgtoGg)</f>
        <v>6.0504257584157249E-2</v>
      </c>
      <c r="V1411" s="27">
        <f>IF(('Activity data'!AO5*EF!$H36*EF!$H54)*NtoN2O*kgtoGg=0,"NO",('Activity data'!AO5*EF!$H36*EF!$H54)*NtoN2O*kgtoGg)</f>
        <v>6.0827983996672101E-2</v>
      </c>
      <c r="W1411" s="27">
        <f>IF(('Activity data'!AP5*EF!$H36*EF!$H54)*NtoN2O*kgtoGg=0,"NO",('Activity data'!AP5*EF!$H36*EF!$H54)*NtoN2O*kgtoGg)</f>
        <v>6.1210818412943686E-2</v>
      </c>
      <c r="X1411" s="27">
        <f>IF(('Activity data'!AQ5*EF!$H36*EF!$H54)*NtoN2O*kgtoGg=0,"NO",('Activity data'!AQ5*EF!$H36*EF!$H54)*NtoN2O*kgtoGg)</f>
        <v>6.1673447119607192E-2</v>
      </c>
      <c r="Y1411" s="27">
        <f>IF(('Activity data'!AR5*EF!$H36*EF!$H54)*NtoN2O*kgtoGg=0,"NO",('Activity data'!AR5*EF!$H36*EF!$H54)*NtoN2O*kgtoGg)</f>
        <v>6.2136891055037134E-2</v>
      </c>
      <c r="Z1411" s="27">
        <f>IF(('Activity data'!AS5*EF!$H36*EF!$H54)*NtoN2O*kgtoGg=0,"NO",('Activity data'!AS5*EF!$H36*EF!$H54)*NtoN2O*kgtoGg)</f>
        <v>6.266781722646976E-2</v>
      </c>
      <c r="AA1411" s="27">
        <f>IF(('Activity data'!AT5*EF!$H36*EF!$H54)*NtoN2O*kgtoGg=0,"NO",('Activity data'!AT5*EF!$H36*EF!$H54)*NtoN2O*kgtoGg)</f>
        <v>6.324601074829822E-2</v>
      </c>
      <c r="AB1411" s="27">
        <f>IF(('Activity data'!AU5*EF!$H36*EF!$H54)*NtoN2O*kgtoGg=0,"NO",('Activity data'!AU5*EF!$H36*EF!$H54)*NtoN2O*kgtoGg)</f>
        <v>6.3860081422568354E-2</v>
      </c>
      <c r="AC1411" s="27">
        <f>IF(('Activity data'!AV5*EF!$H36*EF!$H54)*NtoN2O*kgtoGg=0,"NO",('Activity data'!AV5*EF!$H36*EF!$H54)*NtoN2O*kgtoGg)</f>
        <v>6.447648831620334E-2</v>
      </c>
      <c r="AD1411" s="27">
        <f>IF(('Activity data'!AW5*EF!$H36*EF!$H54)*NtoN2O*kgtoGg=0,"NO",('Activity data'!AW5*EF!$H36*EF!$H54)*NtoN2O*kgtoGg)</f>
        <v>6.5193788139186803E-2</v>
      </c>
      <c r="AE1411" s="27">
        <f>IF(('Activity data'!AX5*EF!$H36*EF!$H54)*NtoN2O*kgtoGg=0,"NO",('Activity data'!AX5*EF!$H36*EF!$H54)*NtoN2O*kgtoGg)</f>
        <v>6.5961327429384847E-2</v>
      </c>
      <c r="AF1411" s="27">
        <f>IF(('Activity data'!AY5*EF!$H36*EF!$H54)*NtoN2O*kgtoGg=0,"NO",('Activity data'!AY5*EF!$H36*EF!$H54)*NtoN2O*kgtoGg)</f>
        <v>6.6779343919685485E-2</v>
      </c>
      <c r="AG1411" s="27">
        <f>IF(('Activity data'!AZ5*EF!$H36*EF!$H54)*NtoN2O*kgtoGg=0,"NO",('Activity data'!AZ5*EF!$H36*EF!$H54)*NtoN2O*kgtoGg)</f>
        <v>6.7728484595167851E-2</v>
      </c>
      <c r="AH1411" s="27">
        <f>IF(('Activity data'!BA5*EF!$H36*EF!$H54)*NtoN2O*kgtoGg=0,"NO",('Activity data'!BA5*EF!$H36*EF!$H54)*NtoN2O*kgtoGg)</f>
        <v>6.8627290370644731E-2</v>
      </c>
      <c r="AI1411" s="27">
        <f>IF(('Activity data'!BB5*EF!$H36*EF!$H54)*NtoN2O*kgtoGg=0,"NO",('Activity data'!BB5*EF!$H36*EF!$H54)*NtoN2O*kgtoGg)</f>
        <v>6.9566512030954167E-2</v>
      </c>
      <c r="AJ1411" s="27">
        <f>IF(('Activity data'!BC5*EF!$H36*EF!$H54)*NtoN2O*kgtoGg=0,"NO",('Activity data'!BC5*EF!$H36*EF!$H54)*NtoN2O*kgtoGg)</f>
        <v>7.0602137701832365E-2</v>
      </c>
      <c r="AK1411" s="27">
        <f>IF(('Activity data'!BD5*EF!$H36*EF!$H54)*NtoN2O*kgtoGg=0,"NO",('Activity data'!BD5*EF!$H36*EF!$H54)*NtoN2O*kgtoGg)</f>
        <v>7.1577495748456996E-2</v>
      </c>
      <c r="AL1411" s="27">
        <f>IF(('Activity data'!BE5*EF!$H36*EF!$H54)*NtoN2O*kgtoGg=0,"NO",('Activity data'!BE5*EF!$H36*EF!$H54)*NtoN2O*kgtoGg)</f>
        <v>7.2574758318817531E-2</v>
      </c>
      <c r="AM1411" s="27">
        <f>IF(('Activity data'!BF5*EF!$H36*EF!$H54)*NtoN2O*kgtoGg=0,"NO",('Activity data'!BF5*EF!$H36*EF!$H54)*NtoN2O*kgtoGg)</f>
        <v>7.3580014762594403E-2</v>
      </c>
      <c r="AN1411" s="27">
        <f>IF(('Activity data'!BG5*EF!$H36*EF!$H54)*NtoN2O*kgtoGg=0,"NO",('Activity data'!BG5*EF!$H36*EF!$H54)*NtoN2O*kgtoGg)</f>
        <v>7.465406641178296E-2</v>
      </c>
      <c r="AO1411" s="27">
        <f>IF(('Activity data'!BH5*EF!$H36*EF!$H54)*NtoN2O*kgtoGg=0,"NO",('Activity data'!BH5*EF!$H36*EF!$H54)*NtoN2O*kgtoGg)</f>
        <v>7.5666061218453512E-2</v>
      </c>
      <c r="AP1411" s="27">
        <f>IF(('Activity data'!BI5*EF!$H36*EF!$H54)*NtoN2O*kgtoGg=0,"NO",('Activity data'!BI5*EF!$H36*EF!$H54)*NtoN2O*kgtoGg)</f>
        <v>7.6693483730788034E-2</v>
      </c>
      <c r="AQ1411" s="27">
        <f>IF(('Activity data'!BJ5*EF!$H36*EF!$H54)*NtoN2O*kgtoGg=0,"NO",('Activity data'!BJ5*EF!$H36*EF!$H54)*NtoN2O*kgtoGg)</f>
        <v>7.7755474662624419E-2</v>
      </c>
      <c r="AR1411" s="27">
        <f>IF(('Activity data'!BK5*EF!$H36*EF!$H54)*NtoN2O*kgtoGg=0,"NO",('Activity data'!BK5*EF!$H36*EF!$H54)*NtoN2O*kgtoGg)</f>
        <v>7.8857559117987447E-2</v>
      </c>
      <c r="AS1411" s="27">
        <f>IF(('Activity data'!BL5*EF!$H36*EF!$H54)*NtoN2O*kgtoGg=0,"NO",('Activity data'!BL5*EF!$H36*EF!$H54)*NtoN2O*kgtoGg)</f>
        <v>7.9952553215121278E-2</v>
      </c>
      <c r="AT1411" s="27">
        <f>IF(('Activity data'!BM5*EF!$H36*EF!$H54)*NtoN2O*kgtoGg=0,"NO",('Activity data'!BM5*EF!$H36*EF!$H54)*NtoN2O*kgtoGg)</f>
        <v>8.0098574731719441E-2</v>
      </c>
      <c r="AU1411" s="27">
        <f>IF(('Activity data'!BN5*EF!$H36*EF!$H54)*NtoN2O*kgtoGg=0,"NO",('Activity data'!BN5*EF!$H36*EF!$H54)*NtoN2O*kgtoGg)</f>
        <v>8.0052784795123288E-2</v>
      </c>
      <c r="AV1411" s="27">
        <f>IF(('Activity data'!BO5*EF!$H36*EF!$H54)*NtoN2O*kgtoGg=0,"NO",('Activity data'!BO5*EF!$H36*EF!$H54)*NtoN2O*kgtoGg)</f>
        <v>7.9997203081509802E-2</v>
      </c>
      <c r="AW1411" s="27">
        <f>IF(('Activity data'!BP5*EF!$H36*EF!$H54)*NtoN2O*kgtoGg=0,"NO",('Activity data'!BP5*EF!$H36*EF!$H54)*NtoN2O*kgtoGg)</f>
        <v>7.9857673648375191E-2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0.26187096745907495</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0.26614599213711054</v>
      </c>
      <c r="P1412" s="27">
        <f>IF(('Activity data'!AI6*EF!$H37*EF!$H55)*NtoN2O*kgtoGg=0,"NO",('Activity data'!AI6*EF!$H37*EF!$H55)*NtoN2O*kgtoGg)</f>
        <v>0.26657402855087214</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0.2605304365264679</v>
      </c>
      <c r="T1412" s="27">
        <f>IF(('Activity data'!AM6*EF!$H37*EF!$H55)*NtoN2O*kgtoGg=0,"NO",('Activity data'!AM6*EF!$H37*EF!$H55)*NtoN2O*kgtoGg)</f>
        <v>0.26326995689945665</v>
      </c>
      <c r="U1412" s="27">
        <f>IF(('Activity data'!AN6*EF!$H37*EF!$H55)*NtoN2O*kgtoGg=0,"NO",('Activity data'!AN6*EF!$H37*EF!$H55)*NtoN2O*kgtoGg)</f>
        <v>0.26492588653914978</v>
      </c>
      <c r="V1412" s="27">
        <f>IF(('Activity data'!AO6*EF!$H37*EF!$H55)*NtoN2O*kgtoGg=0,"NO",('Activity data'!AO6*EF!$H37*EF!$H55)*NtoN2O*kgtoGg)</f>
        <v>0.26634336541181175</v>
      </c>
      <c r="W1412" s="27">
        <f>IF(('Activity data'!AP6*EF!$H37*EF!$H55)*NtoN2O*kgtoGg=0,"NO",('Activity data'!AP6*EF!$H37*EF!$H55)*NtoN2O*kgtoGg)</f>
        <v>0.26801965648913589</v>
      </c>
      <c r="X1412" s="27">
        <f>IF(('Activity data'!AQ6*EF!$H37*EF!$H55)*NtoN2O*kgtoGg=0,"NO",('Activity data'!AQ6*EF!$H37*EF!$H55)*NtoN2O*kgtoGg)</f>
        <v>0.27004533741052927</v>
      </c>
      <c r="Y1412" s="27">
        <f>IF(('Activity data'!AR6*EF!$H37*EF!$H55)*NtoN2O*kgtoGg=0,"NO",('Activity data'!AR6*EF!$H37*EF!$H55)*NtoN2O*kgtoGg)</f>
        <v>0.27207458791879624</v>
      </c>
      <c r="Z1412" s="27">
        <f>IF(('Activity data'!AS6*EF!$H37*EF!$H55)*NtoN2O*kgtoGg=0,"NO",('Activity data'!AS6*EF!$H37*EF!$H55)*NtoN2O*kgtoGg)</f>
        <v>0.27439931831414038</v>
      </c>
      <c r="AA1412" s="27">
        <f>IF(('Activity data'!AT6*EF!$H37*EF!$H55)*NtoN2O*kgtoGg=0,"NO",('Activity data'!AT6*EF!$H37*EF!$H55)*NtoN2O*kgtoGg)</f>
        <v>0.27693101504884593</v>
      </c>
      <c r="AB1412" s="27">
        <f>IF(('Activity data'!AU6*EF!$H37*EF!$H55)*NtoN2O*kgtoGg=0,"NO",('Activity data'!AU6*EF!$H37*EF!$H55)*NtoN2O*kgtoGg)</f>
        <v>0.27961980463613134</v>
      </c>
      <c r="AC1412" s="27">
        <f>IF(('Activity data'!AV6*EF!$H37*EF!$H55)*NtoN2O*kgtoGg=0,"NO",('Activity data'!AV6*EF!$H37*EF!$H55)*NtoN2O*kgtoGg)</f>
        <v>0.282318823668601</v>
      </c>
      <c r="AD1412" s="27">
        <f>IF(('Activity data'!AW6*EF!$H37*EF!$H55)*NtoN2O*kgtoGg=0,"NO",('Activity data'!AW6*EF!$H37*EF!$H55)*NtoN2O*kgtoGg)</f>
        <v>0.28545961572367173</v>
      </c>
      <c r="AE1412" s="27">
        <f>IF(('Activity data'!AX6*EF!$H37*EF!$H55)*NtoN2O*kgtoGg=0,"NO",('Activity data'!AX6*EF!$H37*EF!$H55)*NtoN2O*kgtoGg)</f>
        <v>0.28882038792431414</v>
      </c>
      <c r="AF1412" s="27">
        <f>IF(('Activity data'!AY6*EF!$H37*EF!$H55)*NtoN2O*kgtoGg=0,"NO",('Activity data'!AY6*EF!$H37*EF!$H55)*NtoN2O*kgtoGg)</f>
        <v>0.29240218121539124</v>
      </c>
      <c r="AG1412" s="27">
        <f>IF(('Activity data'!AZ6*EF!$H37*EF!$H55)*NtoN2O*kgtoGg=0,"NO",('Activity data'!AZ6*EF!$H37*EF!$H55)*NtoN2O*kgtoGg)</f>
        <v>0.29655811907733065</v>
      </c>
      <c r="AH1412" s="27">
        <f>IF(('Activity data'!BA6*EF!$H37*EF!$H55)*NtoN2O*kgtoGg=0,"NO",('Activity data'!BA6*EF!$H37*EF!$H55)*NtoN2O*kgtoGg)</f>
        <v>0.30049365892861341</v>
      </c>
      <c r="AI1412" s="27">
        <f>IF(('Activity data'!BB6*EF!$H37*EF!$H55)*NtoN2O*kgtoGg=0,"NO",('Activity data'!BB6*EF!$H37*EF!$H55)*NtoN2O*kgtoGg)</f>
        <v>0.3046061650719728</v>
      </c>
      <c r="AJ1412" s="27">
        <f>IF(('Activity data'!BC6*EF!$H37*EF!$H55)*NtoN2O*kgtoGg=0,"NO",('Activity data'!BC6*EF!$H37*EF!$H55)*NtoN2O*kgtoGg)</f>
        <v>0.30914078891391455</v>
      </c>
      <c r="AK1412" s="27">
        <f>IF(('Activity data'!BD6*EF!$H37*EF!$H55)*NtoN2O*kgtoGg=0,"NO",('Activity data'!BD6*EF!$H37*EF!$H55)*NtoN2O*kgtoGg)</f>
        <v>0.31341152299962277</v>
      </c>
      <c r="AL1412" s="27">
        <f>IF(('Activity data'!BE6*EF!$H37*EF!$H55)*NtoN2O*kgtoGg=0,"NO",('Activity data'!BE6*EF!$H37*EF!$H55)*NtoN2O*kgtoGg)</f>
        <v>0.31777816893685434</v>
      </c>
      <c r="AM1412" s="27">
        <f>IF(('Activity data'!BF6*EF!$H37*EF!$H55)*NtoN2O*kgtoGg=0,"NO",('Activity data'!BF6*EF!$H37*EF!$H55)*NtoN2O*kgtoGg)</f>
        <v>0.32217981710510685</v>
      </c>
      <c r="AN1412" s="27">
        <f>IF(('Activity data'!BG6*EF!$H37*EF!$H55)*NtoN2O*kgtoGg=0,"NO",('Activity data'!BG6*EF!$H37*EF!$H55)*NtoN2O*kgtoGg)</f>
        <v>0.32688269417048255</v>
      </c>
      <c r="AO1412" s="27">
        <f>IF(('Activity data'!BH6*EF!$H37*EF!$H55)*NtoN2O*kgtoGg=0,"NO",('Activity data'!BH6*EF!$H37*EF!$H55)*NtoN2O*kgtoGg)</f>
        <v>0.3313138471510359</v>
      </c>
      <c r="AP1412" s="27">
        <f>IF(('Activity data'!BI6*EF!$H37*EF!$H55)*NtoN2O*kgtoGg=0,"NO",('Activity data'!BI6*EF!$H37*EF!$H55)*NtoN2O*kgtoGg)</f>
        <v>0.33581255237937302</v>
      </c>
      <c r="AQ1412" s="27">
        <f>IF(('Activity data'!BJ6*EF!$H37*EF!$H55)*NtoN2O*kgtoGg=0,"NO",('Activity data'!BJ6*EF!$H37*EF!$H55)*NtoN2O*kgtoGg)</f>
        <v>0.34046262000018385</v>
      </c>
      <c r="AR1412" s="27">
        <f>IF(('Activity data'!BK6*EF!$H37*EF!$H55)*NtoN2O*kgtoGg=0,"NO",('Activity data'!BK6*EF!$H37*EF!$H55)*NtoN2O*kgtoGg)</f>
        <v>0.34528824241149864</v>
      </c>
      <c r="AS1412" s="27">
        <f>IF(('Activity data'!BL6*EF!$H37*EF!$H55)*NtoN2O*kgtoGg=0,"NO",('Activity data'!BL6*EF!$H37*EF!$H55)*NtoN2O*kgtoGg)</f>
        <v>0.35008281875242503</v>
      </c>
      <c r="AT1412" s="27">
        <f>IF(('Activity data'!BM6*EF!$H37*EF!$H55)*NtoN2O*kgtoGg=0,"NO",('Activity data'!BM6*EF!$H37*EF!$H55)*NtoN2O*kgtoGg)</f>
        <v>0.35072219325734738</v>
      </c>
      <c r="AU1412" s="27">
        <f>IF(('Activity data'!BN6*EF!$H37*EF!$H55)*NtoN2O*kgtoGg=0,"NO",('Activity data'!BN6*EF!$H37*EF!$H55)*NtoN2O*kgtoGg)</f>
        <v>0.35052169596952537</v>
      </c>
      <c r="AV1412" s="27">
        <f>IF(('Activity data'!BO6*EF!$H37*EF!$H55)*NtoN2O*kgtoGg=0,"NO",('Activity data'!BO6*EF!$H37*EF!$H55)*NtoN2O*kgtoGg)</f>
        <v>0.35027832409220017</v>
      </c>
      <c r="AW1412" s="27">
        <f>IF(('Activity data'!BP6*EF!$H37*EF!$H55)*NtoN2O*kgtoGg=0,"NO",('Activity data'!BP6*EF!$H37*EF!$H55)*NtoN2O*kgtoGg)</f>
        <v>0.34966737603255199</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1.1651711689683767E-2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1.1841925043604104E-2</v>
      </c>
      <c r="P1413" s="27">
        <f>IF(('Activity data'!AI7*EF!$H38*EF!$H56)*NtoN2O*kgtoGg=0,"NO",('Activity data'!AI7*EF!$H38*EF!$H56)*NtoN2O*kgtoGg)</f>
        <v>1.186097013643829E-2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1.1592065979090512E-2</v>
      </c>
      <c r="T1413" s="27">
        <f>IF(('Activity data'!AM7*EF!$H38*EF!$H56)*NtoN2O*kgtoGg=0,"NO",('Activity data'!AM7*EF!$H38*EF!$H56)*NtoN2O*kgtoGg)</f>
        <v>1.1713958458672343E-2</v>
      </c>
      <c r="U1413" s="27">
        <f>IF(('Activity data'!AN7*EF!$H38*EF!$H56)*NtoN2O*kgtoGg=0,"NO",('Activity data'!AN7*EF!$H38*EF!$H56)*NtoN2O*kgtoGg)</f>
        <v>1.1787637549284486E-2</v>
      </c>
      <c r="V1413" s="27">
        <f>IF(('Activity data'!AO7*EF!$H38*EF!$H56)*NtoN2O*kgtoGg=0,"NO",('Activity data'!AO7*EF!$H38*EF!$H56)*NtoN2O*kgtoGg)</f>
        <v>1.1850706988828431E-2</v>
      </c>
      <c r="W1413" s="27">
        <f>IF(('Activity data'!AP7*EF!$H38*EF!$H56)*NtoN2O*kgtoGg=0,"NO",('Activity data'!AP7*EF!$H38*EF!$H56)*NtoN2O*kgtoGg)</f>
        <v>1.1925292043179762E-2</v>
      </c>
      <c r="X1413" s="27">
        <f>IF(('Activity data'!AQ7*EF!$H38*EF!$H56)*NtoN2O*kgtoGg=0,"NO",('Activity data'!AQ7*EF!$H38*EF!$H56)*NtoN2O*kgtoGg)</f>
        <v>1.2015422882426217E-2</v>
      </c>
      <c r="Y1413" s="27">
        <f>IF(('Activity data'!AR7*EF!$H38*EF!$H56)*NtoN2O*kgtoGg=0,"NO",('Activity data'!AR7*EF!$H38*EF!$H56)*NtoN2O*kgtoGg)</f>
        <v>1.210571254720995E-2</v>
      </c>
      <c r="Z1413" s="27">
        <f>IF(('Activity data'!AS7*EF!$H38*EF!$H56)*NtoN2O*kgtoGg=0,"NO",('Activity data'!AS7*EF!$H38*EF!$H56)*NtoN2O*kgtoGg)</f>
        <v>1.2209149322143877E-2</v>
      </c>
      <c r="AA1413" s="27">
        <f>IF(('Activity data'!AT7*EF!$H38*EF!$H56)*NtoN2O*kgtoGg=0,"NO",('Activity data'!AT7*EF!$H38*EF!$H56)*NtoN2O*kgtoGg)</f>
        <v>1.2321794877031944E-2</v>
      </c>
      <c r="AB1413" s="27">
        <f>IF(('Activity data'!AU7*EF!$H38*EF!$H56)*NtoN2O*kgtoGg=0,"NO",('Activity data'!AU7*EF!$H38*EF!$H56)*NtoN2O*kgtoGg)</f>
        <v>1.2441430136218016E-2</v>
      </c>
      <c r="AC1413" s="27">
        <f>IF(('Activity data'!AV7*EF!$H38*EF!$H56)*NtoN2O*kgtoGg=0,"NO",('Activity data'!AV7*EF!$H38*EF!$H56)*NtoN2O*kgtoGg)</f>
        <v>1.2561520545309362E-2</v>
      </c>
      <c r="AD1413" s="27">
        <f>IF(('Activity data'!AW7*EF!$H38*EF!$H56)*NtoN2O*kgtoGg=0,"NO",('Activity data'!AW7*EF!$H38*EF!$H56)*NtoN2O*kgtoGg)</f>
        <v>1.2701267245212823E-2</v>
      </c>
      <c r="AE1413" s="27">
        <f>IF(('Activity data'!AX7*EF!$H38*EF!$H56)*NtoN2O*kgtoGg=0,"NO",('Activity data'!AX7*EF!$H38*EF!$H56)*NtoN2O*kgtoGg)</f>
        <v>1.285080176259956E-2</v>
      </c>
      <c r="AF1413" s="27">
        <f>IF(('Activity data'!AY7*EF!$H38*EF!$H56)*NtoN2O*kgtoGg=0,"NO",('Activity data'!AY7*EF!$H38*EF!$H56)*NtoN2O*kgtoGg)</f>
        <v>1.3010170413369125E-2</v>
      </c>
      <c r="AG1413" s="27">
        <f>IF(('Activity data'!AZ7*EF!$H38*EF!$H56)*NtoN2O*kgtoGg=0,"NO",('Activity data'!AZ7*EF!$H38*EF!$H56)*NtoN2O*kgtoGg)</f>
        <v>1.3195085107187282E-2</v>
      </c>
      <c r="AH1413" s="27">
        <f>IF(('Activity data'!BA7*EF!$H38*EF!$H56)*NtoN2O*kgtoGg=0,"NO",('Activity data'!BA7*EF!$H38*EF!$H56)*NtoN2O*kgtoGg)</f>
        <v>1.33701933909934E-2</v>
      </c>
      <c r="AI1413" s="27">
        <f>IF(('Activity data'!BB7*EF!$H38*EF!$H56)*NtoN2O*kgtoGg=0,"NO",('Activity data'!BB7*EF!$H38*EF!$H56)*NtoN2O*kgtoGg)</f>
        <v>1.3553175629801394E-2</v>
      </c>
      <c r="AJ1413" s="27">
        <f>IF(('Activity data'!BC7*EF!$H38*EF!$H56)*NtoN2O*kgtoGg=0,"NO",('Activity data'!BC7*EF!$H38*EF!$H56)*NtoN2O*kgtoGg)</f>
        <v>1.3754939613568436E-2</v>
      </c>
      <c r="AK1413" s="27">
        <f>IF(('Activity data'!BD7*EF!$H38*EF!$H56)*NtoN2O*kgtoGg=0,"NO",('Activity data'!BD7*EF!$H38*EF!$H56)*NtoN2O*kgtoGg)</f>
        <v>1.3944962061466382E-2</v>
      </c>
      <c r="AL1413" s="27">
        <f>IF(('Activity data'!BE7*EF!$H38*EF!$H56)*NtoN2O*kgtoGg=0,"NO",('Activity data'!BE7*EF!$H38*EF!$H56)*NtoN2O*kgtoGg)</f>
        <v>1.4139252020392443E-2</v>
      </c>
      <c r="AM1413" s="27">
        <f>IF(('Activity data'!BF7*EF!$H38*EF!$H56)*NtoN2O*kgtoGg=0,"NO",('Activity data'!BF7*EF!$H38*EF!$H56)*NtoN2O*kgtoGg)</f>
        <v>1.4335099371908865E-2</v>
      </c>
      <c r="AN1413" s="27">
        <f>IF(('Activity data'!BG7*EF!$H38*EF!$H56)*NtoN2O*kgtoGg=0,"NO",('Activity data'!BG7*EF!$H38*EF!$H56)*NtoN2O*kgtoGg)</f>
        <v>1.4544349630574313E-2</v>
      </c>
      <c r="AO1413" s="27">
        <f>IF(('Activity data'!BH7*EF!$H38*EF!$H56)*NtoN2O*kgtoGg=0,"NO",('Activity data'!BH7*EF!$H38*EF!$H56)*NtoN2O*kgtoGg)</f>
        <v>1.4741509772010608E-2</v>
      </c>
      <c r="AP1413" s="27">
        <f>IF(('Activity data'!BI7*EF!$H38*EF!$H56)*NtoN2O*kgtoGg=0,"NO",('Activity data'!BI7*EF!$H38*EF!$H56)*NtoN2O*kgtoGg)</f>
        <v>1.49416755895736E-2</v>
      </c>
      <c r="AQ1413" s="27">
        <f>IF(('Activity data'!BJ7*EF!$H38*EF!$H56)*NtoN2O*kgtoGg=0,"NO",('Activity data'!BJ7*EF!$H38*EF!$H56)*NtoN2O*kgtoGg)</f>
        <v>1.5148576139798552E-2</v>
      </c>
      <c r="AR1413" s="27">
        <f>IF(('Activity data'!BK7*EF!$H38*EF!$H56)*NtoN2O*kgtoGg=0,"NO",('Activity data'!BK7*EF!$H38*EF!$H56)*NtoN2O*kgtoGg)</f>
        <v>1.5363287841540375E-2</v>
      </c>
      <c r="AS1413" s="27">
        <f>IF(('Activity data'!BL7*EF!$H38*EF!$H56)*NtoN2O*kgtoGg=0,"NO",('Activity data'!BL7*EF!$H38*EF!$H56)*NtoN2O*kgtoGg)</f>
        <v>1.5576618176478643E-2</v>
      </c>
      <c r="AT1413" s="27">
        <f>IF(('Activity data'!BM7*EF!$H38*EF!$H56)*NtoN2O*kgtoGg=0,"NO",('Activity data'!BM7*EF!$H38*EF!$H56)*NtoN2O*kgtoGg)</f>
        <v>1.5605066566406606E-2</v>
      </c>
      <c r="AU1413" s="27">
        <f>IF(('Activity data'!BN7*EF!$H38*EF!$H56)*NtoN2O*kgtoGg=0,"NO",('Activity data'!BN7*EF!$H38*EF!$H56)*NtoN2O*kgtoGg)</f>
        <v>1.559614562104587E-2</v>
      </c>
      <c r="AV1413" s="27">
        <f>IF(('Activity data'!BO7*EF!$H38*EF!$H56)*NtoN2O*kgtoGg=0,"NO",('Activity data'!BO7*EF!$H38*EF!$H56)*NtoN2O*kgtoGg)</f>
        <v>1.5585317009629018E-2</v>
      </c>
      <c r="AW1413" s="27">
        <f>IF(('Activity data'!BP7*EF!$H38*EF!$H56)*NtoN2O*kgtoGg=0,"NO",('Activity data'!BP7*EF!$H38*EF!$H56)*NtoN2O*kgtoGg)</f>
        <v>1.5558133428656055E-2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0.51896282251134895</v>
      </c>
      <c r="N1414" s="27">
        <f>IF(('Activity data'!AG8*EF!$H39*EF!$H57)*NtoN2O*kgtoGg=0,"NO",('Activity data'!AG8*EF!$H39*EF!$H57)*NtoN2O*kgtoGg)</f>
        <v>0.51203275332440912</v>
      </c>
      <c r="O1414" s="27">
        <f>IF(('Activity data'!AH8*EF!$H39*EF!$H57)*NtoN2O*kgtoGg=0,"NO",('Activity data'!AH8*EF!$H39*EF!$H57)*NtoN2O*kgtoGg)</f>
        <v>0.50197358865556685</v>
      </c>
      <c r="P1414" s="27">
        <f>IF(('Activity data'!AI8*EF!$H39*EF!$H57)*NtoN2O*kgtoGg=0,"NO",('Activity data'!AI8*EF!$H39*EF!$H57)*NtoN2O*kgtoGg)</f>
        <v>0.48899333628247271</v>
      </c>
      <c r="Q1414" s="27">
        <f>IF(('Activity data'!AJ8*EF!$H39*EF!$H57)*NtoN2O*kgtoGg=0,"NO",('Activity data'!AJ8*EF!$H39*EF!$H57)*NtoN2O*kgtoGg)</f>
        <v>0.47875543160314166</v>
      </c>
      <c r="R1414" s="27">
        <f>IF(('Activity data'!AK8*EF!$H39*EF!$H57)*NtoN2O*kgtoGg=0,"NO",('Activity data'!AK8*EF!$H39*EF!$H57)*NtoN2O*kgtoGg)</f>
        <v>0.46906920988966799</v>
      </c>
      <c r="S1414" s="27">
        <f>IF(('Activity data'!AL8*EF!$H39*EF!$H57)*NtoN2O*kgtoGg=0,"NO",('Activity data'!AL8*EF!$H39*EF!$H57)*NtoN2O*kgtoGg)</f>
        <v>0.41264413736609096</v>
      </c>
      <c r="T1414" s="27">
        <f>IF(('Activity data'!AM8*EF!$H39*EF!$H57)*NtoN2O*kgtoGg=0,"NO",('Activity data'!AM8*EF!$H39*EF!$H57)*NtoN2O*kgtoGg)</f>
        <v>0.41934678138839759</v>
      </c>
      <c r="U1414" s="27">
        <f>IF(('Activity data'!AN8*EF!$H39*EF!$H57)*NtoN2O*kgtoGg=0,"NO",('Activity data'!AN8*EF!$H39*EF!$H57)*NtoN2O*kgtoGg)</f>
        <v>0.42024235476037247</v>
      </c>
      <c r="V1414" s="27">
        <f>IF(('Activity data'!AO8*EF!$H39*EF!$H57)*NtoN2O*kgtoGg=0,"NO",('Activity data'!AO8*EF!$H39*EF!$H57)*NtoN2O*kgtoGg)</f>
        <v>0.4197014077884616</v>
      </c>
      <c r="W1414" s="27">
        <f>IF(('Activity data'!AP8*EF!$H39*EF!$H57)*NtoN2O*kgtoGg=0,"NO",('Activity data'!AP8*EF!$H39*EF!$H57)*NtoN2O*kgtoGg)</f>
        <v>0.4201739879929367</v>
      </c>
      <c r="X1414" s="27">
        <f>IF(('Activity data'!AQ8*EF!$H39*EF!$H57)*NtoN2O*kgtoGg=0,"NO",('Activity data'!AQ8*EF!$H39*EF!$H57)*NtoN2O*kgtoGg)</f>
        <v>0.42204816035972287</v>
      </c>
      <c r="Y1414" s="27">
        <f>IF(('Activity data'!AR8*EF!$H39*EF!$H57)*NtoN2O*kgtoGg=0,"NO",('Activity data'!AR8*EF!$H39*EF!$H57)*NtoN2O*kgtoGg)</f>
        <v>0.42450219558987012</v>
      </c>
      <c r="Z1414" s="27">
        <f>IF(('Activity data'!AS8*EF!$H39*EF!$H57)*NtoN2O*kgtoGg=0,"NO",('Activity data'!AS8*EF!$H39*EF!$H57)*NtoN2O*kgtoGg)</f>
        <v>0.42802925909897582</v>
      </c>
      <c r="AA1414" s="27">
        <f>IF(('Activity data'!AT8*EF!$H39*EF!$H57)*NtoN2O*kgtoGg=0,"NO",('Activity data'!AT8*EF!$H39*EF!$H57)*NtoN2O*kgtoGg)</f>
        <v>0.43218509757223311</v>
      </c>
      <c r="AB1414" s="27">
        <f>IF(('Activity data'!AU8*EF!$H39*EF!$H57)*NtoN2O*kgtoGg=0,"NO",('Activity data'!AU8*EF!$H39*EF!$H57)*NtoN2O*kgtoGg)</f>
        <v>0.43672123942502006</v>
      </c>
      <c r="AC1414" s="27">
        <f>IF(('Activity data'!AV8*EF!$H39*EF!$H57)*NtoN2O*kgtoGg=0,"NO",('Activity data'!AV8*EF!$H39*EF!$H57)*NtoN2O*kgtoGg)</f>
        <v>0.44097727440601042</v>
      </c>
      <c r="AD1414" s="27">
        <f>IF(('Activity data'!AW8*EF!$H39*EF!$H57)*NtoN2O*kgtoGg=0,"NO",('Activity data'!AW8*EF!$H39*EF!$H57)*NtoN2O*kgtoGg)</f>
        <v>0.44369988536236338</v>
      </c>
      <c r="AE1414" s="27">
        <f>IF(('Activity data'!AX8*EF!$H39*EF!$H57)*NtoN2O*kgtoGg=0,"NO",('Activity data'!AX8*EF!$H39*EF!$H57)*NtoN2O*kgtoGg)</f>
        <v>0.44680686938178249</v>
      </c>
      <c r="AF1414" s="27">
        <f>IF(('Activity data'!AY8*EF!$H39*EF!$H57)*NtoN2O*kgtoGg=0,"NO",('Activity data'!AY8*EF!$H39*EF!$H57)*NtoN2O*kgtoGg)</f>
        <v>0.4502561683143711</v>
      </c>
      <c r="AG1414" s="27">
        <f>IF(('Activity data'!AZ8*EF!$H39*EF!$H57)*NtoN2O*kgtoGg=0,"NO",('Activity data'!AZ8*EF!$H39*EF!$H57)*NtoN2O*kgtoGg)</f>
        <v>0.4554112970320211</v>
      </c>
      <c r="AH1414" s="27">
        <f>IF(('Activity data'!BA8*EF!$H39*EF!$H57)*NtoN2O*kgtoGg=0,"NO",('Activity data'!BA8*EF!$H39*EF!$H57)*NtoN2O*kgtoGg)</f>
        <v>0.45903062277490309</v>
      </c>
      <c r="AI1414" s="27">
        <f>IF(('Activity data'!BB8*EF!$H39*EF!$H57)*NtoN2O*kgtoGg=0,"NO",('Activity data'!BB8*EF!$H39*EF!$H57)*NtoN2O*kgtoGg)</f>
        <v>0.46323218554866497</v>
      </c>
      <c r="AJ1414" s="27">
        <f>IF(('Activity data'!BC8*EF!$H39*EF!$H57)*NtoN2O*kgtoGg=0,"NO",('Activity data'!BC8*EF!$H39*EF!$H57)*NtoN2O*kgtoGg)</f>
        <v>0.46834623785146318</v>
      </c>
      <c r="AK1414" s="27">
        <f>IF(('Activity data'!BD8*EF!$H39*EF!$H57)*NtoN2O*kgtoGg=0,"NO",('Activity data'!BD8*EF!$H39*EF!$H57)*NtoN2O*kgtoGg)</f>
        <v>0.47179007618116953</v>
      </c>
      <c r="AL1414" s="27">
        <f>IF(('Activity data'!BE8*EF!$H39*EF!$H57)*NtoN2O*kgtoGg=0,"NO",('Activity data'!BE8*EF!$H39*EF!$H57)*NtoN2O*kgtoGg)</f>
        <v>0.47492274084000291</v>
      </c>
      <c r="AM1414" s="27">
        <f>IF(('Activity data'!BF8*EF!$H39*EF!$H57)*NtoN2O*kgtoGg=0,"NO",('Activity data'!BF8*EF!$H39*EF!$H57)*NtoN2O*kgtoGg)</f>
        <v>0.47752458545310661</v>
      </c>
      <c r="AN1414" s="27">
        <f>IF(('Activity data'!BG8*EF!$H39*EF!$H57)*NtoN2O*kgtoGg=0,"NO",('Activity data'!BG8*EF!$H39*EF!$H57)*NtoN2O*kgtoGg)</f>
        <v>0.4833819672199775</v>
      </c>
      <c r="AO1414" s="27">
        <f>IF(('Activity data'!BH8*EF!$H39*EF!$H57)*NtoN2O*kgtoGg=0,"NO",('Activity data'!BH8*EF!$H39*EF!$H57)*NtoN2O*kgtoGg)</f>
        <v>0.48777265492127136</v>
      </c>
      <c r="AP1414" s="27">
        <f>IF(('Activity data'!BI8*EF!$H39*EF!$H57)*NtoN2O*kgtoGg=0,"NO",('Activity data'!BI8*EF!$H39*EF!$H57)*NtoN2O*kgtoGg)</f>
        <v>0.49186290783512332</v>
      </c>
      <c r="AQ1414" s="27">
        <f>IF(('Activity data'!BJ8*EF!$H39*EF!$H57)*NtoN2O*kgtoGg=0,"NO",('Activity data'!BJ8*EF!$H39*EF!$H57)*NtoN2O*kgtoGg)</f>
        <v>0.49591586676507687</v>
      </c>
      <c r="AR1414" s="27">
        <f>IF(('Activity data'!BK8*EF!$H39*EF!$H57)*NtoN2O*kgtoGg=0,"NO",('Activity data'!BK8*EF!$H39*EF!$H57)*NtoN2O*kgtoGg)</f>
        <v>0.49998718156165189</v>
      </c>
      <c r="AS1414" s="27">
        <f>IF(('Activity data'!BL8*EF!$H39*EF!$H57)*NtoN2O*kgtoGg=0,"NO",('Activity data'!BL8*EF!$H39*EF!$H57)*NtoN2O*kgtoGg)</f>
        <v>0.50382162464520341</v>
      </c>
      <c r="AT1414" s="27">
        <f>IF(('Activity data'!BM8*EF!$H39*EF!$H57)*NtoN2O*kgtoGg=0,"NO",('Activity data'!BM8*EF!$H39*EF!$H57)*NtoN2O*kgtoGg)</f>
        <v>0.49477765797696649</v>
      </c>
      <c r="AU1414" s="27">
        <f>IF(('Activity data'!BN8*EF!$H39*EF!$H57)*NtoN2O*kgtoGg=0,"NO",('Activity data'!BN8*EF!$H39*EF!$H57)*NtoN2O*kgtoGg)</f>
        <v>0.48330354672786457</v>
      </c>
      <c r="AV1414" s="27">
        <f>IF(('Activity data'!BO8*EF!$H39*EF!$H57)*NtoN2O*kgtoGg=0,"NO",('Activity data'!BO8*EF!$H39*EF!$H57)*NtoN2O*kgtoGg)</f>
        <v>0.47182625182740801</v>
      </c>
      <c r="AW1414" s="27">
        <f>IF(('Activity data'!BP8*EF!$H39*EF!$H57)*NtoN2O*kgtoGg=0,"NO",('Activity data'!BP8*EF!$H39*EF!$H57)*NtoN2O*kgtoGg)</f>
        <v>0.45945158191748203</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0.80452586370517853</v>
      </c>
      <c r="L1415" s="27">
        <f>IF(('Activity data'!AE9*EF!$H40*EF!$H58)*NtoN2O*kgtoGg=0,"NO",('Activity data'!AE9*EF!$H40*EF!$H58)*NtoN2O*kgtoGg)</f>
        <v>0.79754846782098054</v>
      </c>
      <c r="M1415" s="27">
        <f>IF(('Activity data'!AF9*EF!$H40*EF!$H58)*NtoN2O*kgtoGg=0,"NO",('Activity data'!AF9*EF!$H40*EF!$H58)*NtoN2O*kgtoGg)</f>
        <v>0.79489238443144195</v>
      </c>
      <c r="N1415" s="27">
        <f>IF(('Activity data'!AG9*EF!$H40*EF!$H58)*NtoN2O*kgtoGg=0,"NO",('Activity data'!AG9*EF!$H40*EF!$H58)*NtoN2O*kgtoGg)</f>
        <v>0.78427763712907439</v>
      </c>
      <c r="O1415" s="27">
        <f>IF(('Activity data'!AH9*EF!$H40*EF!$H58)*NtoN2O*kgtoGg=0,"NO",('Activity data'!AH9*EF!$H40*EF!$H58)*NtoN2O*kgtoGg)</f>
        <v>0.76887007218962333</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0.71847062359542502</v>
      </c>
      <c r="S1415" s="27">
        <f>IF(('Activity data'!AL9*EF!$H40*EF!$H58)*NtoN2O*kgtoGg=0,"NO",('Activity data'!AL9*EF!$H40*EF!$H58)*NtoN2O*kgtoGg)</f>
        <v>0.63204466301709794</v>
      </c>
      <c r="T1415" s="27">
        <f>IF(('Activity data'!AM9*EF!$H40*EF!$H58)*NtoN2O*kgtoGg=0,"NO",('Activity data'!AM9*EF!$H40*EF!$H58)*NtoN2O*kgtoGg)</f>
        <v>0.64231106449669528</v>
      </c>
      <c r="U1415" s="27">
        <f>IF(('Activity data'!AN9*EF!$H40*EF!$H58)*NtoN2O*kgtoGg=0,"NO",('Activity data'!AN9*EF!$H40*EF!$H58)*NtoN2O*kgtoGg)</f>
        <v>0.64368280910382814</v>
      </c>
      <c r="V1415" s="27">
        <f>IF(('Activity data'!AO9*EF!$H40*EF!$H58)*NtoN2O*kgtoGg=0,"NO",('Activity data'!AO9*EF!$H40*EF!$H58)*NtoN2O*kgtoGg)</f>
        <v>0.64285424372360966</v>
      </c>
      <c r="W1415" s="27">
        <f>IF(('Activity data'!AP9*EF!$H40*EF!$H58)*NtoN2O*kgtoGg=0,"NO",('Activity data'!AP9*EF!$H40*EF!$H58)*NtoN2O*kgtoGg)</f>
        <v>0.64357809211751327</v>
      </c>
      <c r="X1415" s="27">
        <f>IF(('Activity data'!AQ9*EF!$H40*EF!$H58)*NtoN2O*kgtoGg=0,"NO",('Activity data'!AQ9*EF!$H40*EF!$H58)*NtoN2O*kgtoGg)</f>
        <v>0.64644875120299627</v>
      </c>
      <c r="Y1415" s="27">
        <f>IF(('Activity data'!AR9*EF!$H40*EF!$H58)*NtoN2O*kgtoGg=0,"NO",('Activity data'!AR9*EF!$H40*EF!$H58)*NtoN2O*kgtoGg)</f>
        <v>0.65020758291685732</v>
      </c>
      <c r="Z1415" s="27">
        <f>IF(('Activity data'!AS9*EF!$H40*EF!$H58)*NtoN2O*kgtoGg=0,"NO",('Activity data'!AS9*EF!$H40*EF!$H58)*NtoN2O*kgtoGg)</f>
        <v>0.65560996590303544</v>
      </c>
      <c r="AA1415" s="27">
        <f>IF(('Activity data'!AT9*EF!$H40*EF!$H58)*NtoN2O*kgtoGg=0,"NO",('Activity data'!AT9*EF!$H40*EF!$H58)*NtoN2O*kgtoGg)</f>
        <v>0.66197543990237384</v>
      </c>
      <c r="AB1415" s="27">
        <f>IF(('Activity data'!AU9*EF!$H40*EF!$H58)*NtoN2O*kgtoGg=0,"NO",('Activity data'!AU9*EF!$H40*EF!$H58)*NtoN2O*kgtoGg)</f>
        <v>0.66892342241108671</v>
      </c>
      <c r="AC1415" s="27">
        <f>IF(('Activity data'!AV9*EF!$H40*EF!$H58)*NtoN2O*kgtoGg=0,"NO",('Activity data'!AV9*EF!$H40*EF!$H58)*NtoN2O*kgtoGg)</f>
        <v>0.67544236682774406</v>
      </c>
      <c r="AD1415" s="27">
        <f>IF(('Activity data'!AW9*EF!$H40*EF!$H58)*NtoN2O*kgtoGg=0,"NO",('Activity data'!AW9*EF!$H40*EF!$H58)*NtoN2O*kgtoGg)</f>
        <v>0.67961257444396928</v>
      </c>
      <c r="AE1415" s="27">
        <f>IF(('Activity data'!AX9*EF!$H40*EF!$H58)*NtoN2O*kgtoGg=0,"NO",('Activity data'!AX9*EF!$H40*EF!$H58)*NtoN2O*kgtoGg)</f>
        <v>0.68437152408054436</v>
      </c>
      <c r="AF1415" s="27">
        <f>IF(('Activity data'!AY9*EF!$H40*EF!$H58)*NtoN2O*kgtoGg=0,"NO",('Activity data'!AY9*EF!$H40*EF!$H58)*NtoN2O*kgtoGg)</f>
        <v>0.68965479551003539</v>
      </c>
      <c r="AG1415" s="27">
        <f>IF(('Activity data'!AZ9*EF!$H40*EF!$H58)*NtoN2O*kgtoGg=0,"NO",('Activity data'!AZ9*EF!$H40*EF!$H58)*NtoN2O*kgtoGg)</f>
        <v>0.69755087665626081</v>
      </c>
      <c r="AH1415" s="27">
        <f>IF(('Activity data'!BA9*EF!$H40*EF!$H58)*NtoN2O*kgtoGg=0,"NO",('Activity data'!BA9*EF!$H40*EF!$H58)*NtoN2O*kgtoGg)</f>
        <v>0.70309457717775736</v>
      </c>
      <c r="AI1415" s="27">
        <f>IF(('Activity data'!BB9*EF!$H40*EF!$H58)*NtoN2O*kgtoGg=0,"NO",('Activity data'!BB9*EF!$H40*EF!$H58)*NtoN2O*kgtoGg)</f>
        <v>0.70953008682642982</v>
      </c>
      <c r="AJ1415" s="27">
        <f>IF(('Activity data'!BC9*EF!$H40*EF!$H58)*NtoN2O*kgtoGg=0,"NO",('Activity data'!BC9*EF!$H40*EF!$H58)*NtoN2O*kgtoGg)</f>
        <v>0.71736325146316904</v>
      </c>
      <c r="AK1415" s="27">
        <f>IF(('Activity data'!BD9*EF!$H40*EF!$H58)*NtoN2O*kgtoGg=0,"NO",('Activity data'!BD9*EF!$H40*EF!$H58)*NtoN2O*kgtoGg)</f>
        <v>0.72263815891848449</v>
      </c>
      <c r="AL1415" s="27">
        <f>IF(('Activity data'!BE9*EF!$H40*EF!$H58)*NtoN2O*kgtoGg=0,"NO",('Activity data'!BE9*EF!$H40*EF!$H58)*NtoN2O*kgtoGg)</f>
        <v>0.72743644344344183</v>
      </c>
      <c r="AM1415" s="27">
        <f>IF(('Activity data'!BF9*EF!$H40*EF!$H58)*NtoN2O*kgtoGg=0,"NO",('Activity data'!BF9*EF!$H40*EF!$H58)*NtoN2O*kgtoGg)</f>
        <v>0.73142167394304025</v>
      </c>
      <c r="AN1415" s="27">
        <f>IF(('Activity data'!BG9*EF!$H40*EF!$H58)*NtoN2O*kgtoGg=0,"NO",('Activity data'!BG9*EF!$H40*EF!$H58)*NtoN2O*kgtoGg)</f>
        <v>0.74039339206470101</v>
      </c>
      <c r="AO1415" s="27">
        <f>IF(('Activity data'!BH9*EF!$H40*EF!$H58)*NtoN2O*kgtoGg=0,"NO",('Activity data'!BH9*EF!$H40*EF!$H58)*NtoN2O*kgtoGg)</f>
        <v>0.74711858328222625</v>
      </c>
      <c r="AP1415" s="27">
        <f>IF(('Activity data'!BI9*EF!$H40*EF!$H58)*NtoN2O*kgtoGg=0,"NO",('Activity data'!BI9*EF!$H40*EF!$H58)*NtoN2O*kgtoGg)</f>
        <v>0.75338360025566908</v>
      </c>
      <c r="AQ1415" s="27">
        <f>IF(('Activity data'!BJ9*EF!$H40*EF!$H58)*NtoN2O*kgtoGg=0,"NO",('Activity data'!BJ9*EF!$H40*EF!$H58)*NtoN2O*kgtoGg)</f>
        <v>0.75959149424746442</v>
      </c>
      <c r="AR1415" s="27">
        <f>IF(('Activity data'!BK9*EF!$H40*EF!$H58)*NtoN2O*kgtoGg=0,"NO",('Activity data'!BK9*EF!$H40*EF!$H58)*NtoN2O*kgtoGg)</f>
        <v>0.76582750381508591</v>
      </c>
      <c r="AS1415" s="27">
        <f>IF(('Activity data'!BL9*EF!$H40*EF!$H58)*NtoN2O*kgtoGg=0,"NO",('Activity data'!BL9*EF!$H40*EF!$H58)*NtoN2O*kgtoGg)</f>
        <v>0.7717006983358442</v>
      </c>
      <c r="AT1415" s="27">
        <f>IF(('Activity data'!BM9*EF!$H40*EF!$H58)*NtoN2O*kgtoGg=0,"NO",('Activity data'!BM9*EF!$H40*EF!$H58)*NtoN2O*kgtoGg)</f>
        <v>0.7578481063624064</v>
      </c>
      <c r="AU1415" s="27">
        <f>IF(('Activity data'!BN9*EF!$H40*EF!$H58)*NtoN2O*kgtoGg=0,"NO",('Activity data'!BN9*EF!$H40*EF!$H58)*NtoN2O*kgtoGg)</f>
        <v>0.7402732758458509</v>
      </c>
      <c r="AV1415" s="27">
        <f>IF(('Activity data'!BO9*EF!$H40*EF!$H58)*NtoN2O*kgtoGg=0,"NO",('Activity data'!BO9*EF!$H40*EF!$H58)*NtoN2O*kgtoGg)</f>
        <v>0.72269356894874037</v>
      </c>
      <c r="AW1415" s="27">
        <f>IF(('Activity data'!BP9*EF!$H40*EF!$H58)*NtoN2O*kgtoGg=0,"NO",('Activity data'!BP9*EF!$H40*EF!$H58)*NtoN2O*kgtoGg)</f>
        <v>0.70373935788665998</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1.0122801448609147</v>
      </c>
      <c r="M1416" s="27">
        <f>IF(('Activity data'!AF10*EF!$H41*EF!$H59)*NtoN2O*kgtoGg=0,"NO",('Activity data'!AF10*EF!$H41*EF!$H59)*NtoN2O*kgtoGg)</f>
        <v>1.0514701788925813</v>
      </c>
      <c r="N1416" s="27">
        <f>IF(('Activity data'!AG10*EF!$H41*EF!$H59)*NtoN2O*kgtoGg=0,"NO",('Activity data'!AG10*EF!$H41*EF!$H59)*NtoN2O*kgtoGg)</f>
        <v>1.0806972456941155</v>
      </c>
      <c r="O1416" s="27">
        <f>IF(('Activity data'!AH10*EF!$H41*EF!$H59)*NtoN2O*kgtoGg=0,"NO",('Activity data'!AH10*EF!$H41*EF!$H59)*NtoN2O*kgtoGg)</f>
        <v>1.1032367943433716</v>
      </c>
      <c r="P1416" s="27">
        <f>IF(('Activity data'!AI10*EF!$H41*EF!$H59)*NtoN2O*kgtoGg=0,"NO",('Activity data'!AI10*EF!$H41*EF!$H59)*NtoN2O*kgtoGg)</f>
        <v>1.1187666946803869</v>
      </c>
      <c r="Q1416" s="27">
        <f>IF(('Activity data'!AJ10*EF!$H41*EF!$H59)*NtoN2O*kgtoGg=0,"NO",('Activity data'!AJ10*EF!$H41*EF!$H59)*NtoN2O*kgtoGg)</f>
        <v>1.1399714801203364</v>
      </c>
      <c r="R1416" s="27">
        <f>IF(('Activity data'!AK10*EF!$H41*EF!$H59)*NtoN2O*kgtoGg=0,"NO",('Activity data'!AK10*EF!$H41*EF!$H59)*NtoN2O*kgtoGg)</f>
        <v>1.1622002864669061</v>
      </c>
      <c r="S1416" s="27">
        <f>IF(('Activity data'!AL10*EF!$H41*EF!$H59)*NtoN2O*kgtoGg=0,"NO",('Activity data'!AL10*EF!$H41*EF!$H59)*NtoN2O*kgtoGg)</f>
        <v>1.0637181745586366</v>
      </c>
      <c r="T1416" s="27">
        <f>IF(('Activity data'!AM10*EF!$H41*EF!$H59)*NtoN2O*kgtoGg=0,"NO",('Activity data'!AM10*EF!$H41*EF!$H59)*NtoN2O*kgtoGg)</f>
        <v>1.1070404303755808</v>
      </c>
      <c r="U1416" s="27">
        <f>IF(('Activity data'!AN10*EF!$H41*EF!$H59)*NtoN2O*kgtoGg=0,"NO",('Activity data'!AN10*EF!$H41*EF!$H59)*NtoN2O*kgtoGg)</f>
        <v>1.1357661816324136</v>
      </c>
      <c r="V1416" s="27">
        <f>IF(('Activity data'!AO10*EF!$H41*EF!$H59)*NtoN2O*kgtoGg=0,"NO",('Activity data'!AO10*EF!$H41*EF!$H59)*NtoN2O*kgtoGg)</f>
        <v>1.1609147985862651</v>
      </c>
      <c r="W1416" s="27">
        <f>IF(('Activity data'!AP10*EF!$H41*EF!$H59)*NtoN2O*kgtoGg=0,"NO",('Activity data'!AP10*EF!$H41*EF!$H59)*NtoN2O*kgtoGg)</f>
        <v>1.1891665974775001</v>
      </c>
      <c r="X1416" s="27">
        <f>IF(('Activity data'!AQ10*EF!$H41*EF!$H59)*NtoN2O*kgtoGg=0,"NO",('Activity data'!AQ10*EF!$H41*EF!$H59)*NtoN2O*kgtoGg)</f>
        <v>1.2218611234290147</v>
      </c>
      <c r="Y1416" s="27">
        <f>IF(('Activity data'!AR10*EF!$H41*EF!$H59)*NtoN2O*kgtoGg=0,"NO",('Activity data'!AR10*EF!$H41*EF!$H59)*NtoN2O*kgtoGg)</f>
        <v>1.2568622886641467</v>
      </c>
      <c r="Z1416" s="27">
        <f>IF(('Activity data'!AS10*EF!$H41*EF!$H59)*NtoN2O*kgtoGg=0,"NO",('Activity data'!AS10*EF!$H41*EF!$H59)*NtoN2O*kgtoGg)</f>
        <v>1.29580274879816</v>
      </c>
      <c r="AA1416" s="27">
        <f>IF(('Activity data'!AT10*EF!$H41*EF!$H59)*NtoN2O*kgtoGg=0,"NO",('Activity data'!AT10*EF!$H41*EF!$H59)*NtoN2O*kgtoGg)</f>
        <v>1.3375502835843665</v>
      </c>
      <c r="AB1416" s="27">
        <f>IF(('Activity data'!AU10*EF!$H41*EF!$H59)*NtoN2O*kgtoGg=0,"NO",('Activity data'!AU10*EF!$H41*EF!$H59)*NtoN2O*kgtoGg)</f>
        <v>1.3814767121767502</v>
      </c>
      <c r="AC1416" s="27">
        <f>IF(('Activity data'!AV10*EF!$H41*EF!$H59)*NtoN2O*kgtoGg=0,"NO",('Activity data'!AV10*EF!$H41*EF!$H59)*NtoN2O*kgtoGg)</f>
        <v>1.4255574030673088</v>
      </c>
      <c r="AD1416" s="27">
        <f>IF(('Activity data'!AW10*EF!$H41*EF!$H59)*NtoN2O*kgtoGg=0,"NO",('Activity data'!AW10*EF!$H41*EF!$H59)*NtoN2O*kgtoGg)</f>
        <v>1.4819260758484165</v>
      </c>
      <c r="AE1416" s="27">
        <f>IF(('Activity data'!AX10*EF!$H41*EF!$H59)*NtoN2O*kgtoGg=0,"NO",('Activity data'!AX10*EF!$H41*EF!$H59)*NtoN2O*kgtoGg)</f>
        <v>1.5418868709759097</v>
      </c>
      <c r="AF1416" s="27">
        <f>IF(('Activity data'!AY10*EF!$H41*EF!$H59)*NtoN2O*kgtoGg=0,"NO",('Activity data'!AY10*EF!$H41*EF!$H59)*NtoN2O*kgtoGg)</f>
        <v>1.6055485879908873</v>
      </c>
      <c r="AG1416" s="27">
        <f>IF(('Activity data'!AZ10*EF!$H41*EF!$H59)*NtoN2O*kgtoGg=0,"NO",('Activity data'!AZ10*EF!$H41*EF!$H59)*NtoN2O*kgtoGg)</f>
        <v>1.678197957079177</v>
      </c>
      <c r="AH1416" s="27">
        <f>IF(('Activity data'!BA10*EF!$H41*EF!$H59)*NtoN2O*kgtoGg=0,"NO",('Activity data'!BA10*EF!$H41*EF!$H59)*NtoN2O*kgtoGg)</f>
        <v>1.7482756519601252</v>
      </c>
      <c r="AI1416" s="27">
        <f>IF(('Activity data'!BB10*EF!$H41*EF!$H59)*NtoN2O*kgtoGg=0,"NO",('Activity data'!BB10*EF!$H41*EF!$H59)*NtoN2O*kgtoGg)</f>
        <v>1.8237186457265093</v>
      </c>
      <c r="AJ1416" s="27">
        <f>IF(('Activity data'!BC10*EF!$H41*EF!$H59)*NtoN2O*kgtoGg=0,"NO",('Activity data'!BC10*EF!$H41*EF!$H59)*NtoN2O*kgtoGg)</f>
        <v>1.9062847970701935</v>
      </c>
      <c r="AK1416" s="27">
        <f>IF(('Activity data'!BD10*EF!$H41*EF!$H59)*NtoN2O*kgtoGg=0,"NO",('Activity data'!BD10*EF!$H41*EF!$H59)*NtoN2O*kgtoGg)</f>
        <v>1.9856870958726087</v>
      </c>
      <c r="AL1416" s="27">
        <f>IF(('Activity data'!BE10*EF!$H41*EF!$H59)*NtoN2O*kgtoGg=0,"NO",('Activity data'!BE10*EF!$H41*EF!$H59)*NtoN2O*kgtoGg)</f>
        <v>2.0673539637965064</v>
      </c>
      <c r="AM1416" s="27">
        <f>IF(('Activity data'!BF10*EF!$H41*EF!$H59)*NtoN2O*kgtoGg=0,"NO",('Activity data'!BF10*EF!$H41*EF!$H59)*NtoN2O*kgtoGg)</f>
        <v>2.150380012059776</v>
      </c>
      <c r="AN1416" s="27">
        <f>IF(('Activity data'!BG10*EF!$H41*EF!$H59)*NtoN2O*kgtoGg=0,"NO",('Activity data'!BG10*EF!$H41*EF!$H59)*NtoN2O*kgtoGg)</f>
        <v>2.2381745740508801</v>
      </c>
      <c r="AO1416" s="27">
        <f>IF(('Activity data'!BH10*EF!$H41*EF!$H59)*NtoN2O*kgtoGg=0,"NO",('Activity data'!BH10*EF!$H41*EF!$H59)*NtoN2O*kgtoGg)</f>
        <v>2.3224490383658782</v>
      </c>
      <c r="AP1416" s="27">
        <f>IF(('Activity data'!BI10*EF!$H41*EF!$H59)*NtoN2O*kgtoGg=0,"NO",('Activity data'!BI10*EF!$H41*EF!$H59)*NtoN2O*kgtoGg)</f>
        <v>2.4084887324884106</v>
      </c>
      <c r="AQ1416" s="27">
        <f>IF(('Activity data'!BJ10*EF!$H41*EF!$H59)*NtoN2O*kgtoGg=0,"NO",('Activity data'!BJ10*EF!$H41*EF!$H59)*NtoN2O*kgtoGg)</f>
        <v>2.4976542392314602</v>
      </c>
      <c r="AR1416" s="27">
        <f>IF(('Activity data'!BK10*EF!$H41*EF!$H59)*NtoN2O*kgtoGg=0,"NO",('Activity data'!BK10*EF!$H41*EF!$H59)*NtoN2O*kgtoGg)</f>
        <v>2.5903851680726846</v>
      </c>
      <c r="AS1416" s="27">
        <f>IF(('Activity data'!BL10*EF!$H41*EF!$H59)*NtoN2O*kgtoGg=0,"NO",('Activity data'!BL10*EF!$H41*EF!$H59)*NtoN2O*kgtoGg)</f>
        <v>2.6855071894343436</v>
      </c>
      <c r="AT1416" s="27">
        <f>IF(('Activity data'!BM10*EF!$H41*EF!$H59)*NtoN2O*kgtoGg=0,"NO",('Activity data'!BM10*EF!$H41*EF!$H59)*NtoN2O*kgtoGg)</f>
        <v>2.7137640097683873</v>
      </c>
      <c r="AU1416" s="27">
        <f>IF(('Activity data'!BN10*EF!$H41*EF!$H59)*NtoN2O*kgtoGg=0,"NO",('Activity data'!BN10*EF!$H41*EF!$H59)*NtoN2O*kgtoGg)</f>
        <v>2.728151998033761</v>
      </c>
      <c r="AV1416" s="27">
        <f>IF(('Activity data'!BO10*EF!$H41*EF!$H59)*NtoN2O*kgtoGg=0,"NO",('Activity data'!BO10*EF!$H41*EF!$H59)*NtoN2O*kgtoGg)</f>
        <v>2.7415561223445959</v>
      </c>
      <c r="AW1416" s="27">
        <f>IF(('Activity data'!BP10*EF!$H41*EF!$H59)*NtoN2O*kgtoGg=0,"NO",('Activity data'!BP10*EF!$H41*EF!$H59)*NtoN2O*kgtoGg)</f>
        <v>2.7485715005384792</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0.11954428343883337</v>
      </c>
      <c r="T1417" s="27">
        <f>IF(('Activity data'!AM11*EF!$H42*EF!$H60)*NtoN2O*kgtoGg=0,"NO",('Activity data'!AM11*EF!$H42*EF!$H60)*NtoN2O*kgtoGg)</f>
        <v>0.11972414946511681</v>
      </c>
      <c r="U1417" s="27">
        <f>IF(('Activity data'!AN11*EF!$H42*EF!$H60)*NtoN2O*kgtoGg=0,"NO",('Activity data'!AN11*EF!$H42*EF!$H60)*NtoN2O*kgtoGg)</f>
        <v>0.11992409593240921</v>
      </c>
      <c r="V1417" s="27">
        <f>IF(('Activity data'!AO11*EF!$H42*EF!$H60)*NtoN2O*kgtoGg=0,"NO",('Activity data'!AO11*EF!$H42*EF!$H60)*NtoN2O*kgtoGg)</f>
        <v>0.1201494432196152</v>
      </c>
      <c r="W1417" s="27">
        <f>IF(('Activity data'!AP11*EF!$H42*EF!$H60)*NtoN2O*kgtoGg=0,"NO",('Activity data'!AP11*EF!$H42*EF!$H60)*NtoN2O*kgtoGg)</f>
        <v>0.12040280553587868</v>
      </c>
      <c r="X1417" s="27">
        <f>IF(('Activity data'!AQ11*EF!$H42*EF!$H60)*NtoN2O*kgtoGg=0,"NO",('Activity data'!AQ11*EF!$H42*EF!$H60)*NtoN2O*kgtoGg)</f>
        <v>0.12068357190345802</v>
      </c>
      <c r="Y1417" s="27">
        <f>IF(('Activity data'!AR11*EF!$H42*EF!$H60)*NtoN2O*kgtoGg=0,"NO",('Activity data'!AR11*EF!$H42*EF!$H60)*NtoN2O*kgtoGg)</f>
        <v>0.1208561929207764</v>
      </c>
      <c r="Z1417" s="27">
        <f>IF(('Activity data'!AS11*EF!$H42*EF!$H60)*NtoN2O*kgtoGg=0,"NO",('Activity data'!AS11*EF!$H42*EF!$H60)*NtoN2O*kgtoGg)</f>
        <v>0.12105201901517217</v>
      </c>
      <c r="AA1417" s="27">
        <f>IF(('Activity data'!AT11*EF!$H42*EF!$H60)*NtoN2O*kgtoGg=0,"NO",('Activity data'!AT11*EF!$H42*EF!$H60)*NtoN2O*kgtoGg)</f>
        <v>0.12126927937934444</v>
      </c>
      <c r="AB1417" s="27">
        <f>IF(('Activity data'!AU11*EF!$H42*EF!$H60)*NtoN2O*kgtoGg=0,"NO",('Activity data'!AU11*EF!$H42*EF!$H60)*NtoN2O*kgtoGg)</f>
        <v>0.12150663188161379</v>
      </c>
      <c r="AC1417" s="27">
        <f>IF(('Activity data'!AV11*EF!$H42*EF!$H60)*NtoN2O*kgtoGg=0,"NO",('Activity data'!AV11*EF!$H42*EF!$H60)*NtoN2O*kgtoGg)</f>
        <v>0.12176201627394038</v>
      </c>
      <c r="AD1417" s="27">
        <f>IF(('Activity data'!AW11*EF!$H42*EF!$H60)*NtoN2O*kgtoGg=0,"NO",('Activity data'!AW11*EF!$H42*EF!$H60)*NtoN2O*kgtoGg)</f>
        <v>0.12193226371992194</v>
      </c>
      <c r="AE1417" s="27">
        <f>IF(('Activity data'!AX11*EF!$H42*EF!$H60)*NtoN2O*kgtoGg=0,"NO",('Activity data'!AX11*EF!$H42*EF!$H60)*NtoN2O*kgtoGg)</f>
        <v>0.1221198665279965</v>
      </c>
      <c r="AF1417" s="27">
        <f>IF(('Activity data'!AY11*EF!$H42*EF!$H60)*NtoN2O*kgtoGg=0,"NO",('Activity data'!AY11*EF!$H42*EF!$H60)*NtoN2O*kgtoGg)</f>
        <v>0.12232417459292337</v>
      </c>
      <c r="AG1417" s="27">
        <f>IF(('Activity data'!AZ11*EF!$H42*EF!$H60)*NtoN2O*kgtoGg=0,"NO",('Activity data'!AZ11*EF!$H42*EF!$H60)*NtoN2O*kgtoGg)</f>
        <v>0.12254753554652481</v>
      </c>
      <c r="AH1417" s="27">
        <f>IF(('Activity data'!BA11*EF!$H42*EF!$H60)*NtoN2O*kgtoGg=0,"NO",('Activity data'!BA11*EF!$H42*EF!$H60)*NtoN2O*kgtoGg)</f>
        <v>0.12278276607159908</v>
      </c>
      <c r="AI1417" s="27">
        <f>IF(('Activity data'!BB11*EF!$H42*EF!$H60)*NtoN2O*kgtoGg=0,"NO",('Activity data'!BB11*EF!$H42*EF!$H60)*NtoN2O*kgtoGg)</f>
        <v>0.12293256429505116</v>
      </c>
      <c r="AJ1417" s="27">
        <f>IF(('Activity data'!BC11*EF!$H42*EF!$H60)*NtoN2O*kgtoGg=0,"NO",('Activity data'!BC11*EF!$H42*EF!$H60)*NtoN2O*kgtoGg)</f>
        <v>0.12309784762939628</v>
      </c>
      <c r="AK1417" s="27">
        <f>IF(('Activity data'!BD11*EF!$H42*EF!$H60)*NtoN2O*kgtoGg=0,"NO",('Activity data'!BD11*EF!$H42*EF!$H60)*NtoN2O*kgtoGg)</f>
        <v>0.12327243869311012</v>
      </c>
      <c r="AL1417" s="27">
        <f>IF(('Activity data'!BE11*EF!$H42*EF!$H60)*NtoN2O*kgtoGg=0,"NO",('Activity data'!BE11*EF!$H42*EF!$H60)*NtoN2O*kgtoGg)</f>
        <v>0.12345892287223388</v>
      </c>
      <c r="AM1417" s="27">
        <f>IF(('Activity data'!BF11*EF!$H42*EF!$H60)*NtoN2O*kgtoGg=0,"NO",('Activity data'!BF11*EF!$H42*EF!$H60)*NtoN2O*kgtoGg)</f>
        <v>0.12365640627209755</v>
      </c>
      <c r="AN1417" s="27">
        <f>IF(('Activity data'!BG11*EF!$H42*EF!$H60)*NtoN2O*kgtoGg=0,"NO",('Activity data'!BG11*EF!$H42*EF!$H60)*NtoN2O*kgtoGg)</f>
        <v>0.12377352045527126</v>
      </c>
      <c r="AO1417" s="27">
        <f>IF(('Activity data'!BH11*EF!$H42*EF!$H60)*NtoN2O*kgtoGg=0,"NO",('Activity data'!BH11*EF!$H42*EF!$H60)*NtoN2O*kgtoGg)</f>
        <v>0.12389780131163342</v>
      </c>
      <c r="AP1417" s="27">
        <f>IF(('Activity data'!BI11*EF!$H42*EF!$H60)*NtoN2O*kgtoGg=0,"NO",('Activity data'!BI11*EF!$H42*EF!$H60)*NtoN2O*kgtoGg)</f>
        <v>0.12403174964714313</v>
      </c>
      <c r="AQ1417" s="27">
        <f>IF(('Activity data'!BJ11*EF!$H42*EF!$H60)*NtoN2O*kgtoGg=0,"NO",('Activity data'!BJ11*EF!$H42*EF!$H60)*NtoN2O*kgtoGg)</f>
        <v>0.124175757711807</v>
      </c>
      <c r="AR1417" s="27">
        <f>IF(('Activity data'!BK11*EF!$H42*EF!$H60)*NtoN2O*kgtoGg=0,"NO",('Activity data'!BK11*EF!$H42*EF!$H60)*NtoN2O*kgtoGg)</f>
        <v>0.12432974109192675</v>
      </c>
      <c r="AS1417" s="27">
        <f>IF(('Activity data'!BL11*EF!$H42*EF!$H60)*NtoN2O*kgtoGg=0,"NO",('Activity data'!BL11*EF!$H42*EF!$H60)*NtoN2O*kgtoGg)</f>
        <v>0.1243975560937169</v>
      </c>
      <c r="AT1417" s="27">
        <f>IF(('Activity data'!BM11*EF!$H42*EF!$H60)*NtoN2O*kgtoGg=0,"NO",('Activity data'!BM11*EF!$H42*EF!$H60)*NtoN2O*kgtoGg)</f>
        <v>0.12443831246581268</v>
      </c>
      <c r="AU1417" s="27">
        <f>IF(('Activity data'!BN11*EF!$H42*EF!$H60)*NtoN2O*kgtoGg=0,"NO",('Activity data'!BN11*EF!$H42*EF!$H60)*NtoN2O*kgtoGg)</f>
        <v>0.1244793884861502</v>
      </c>
      <c r="AV1417" s="27">
        <f>IF(('Activity data'!BO11*EF!$H42*EF!$H60)*NtoN2O*kgtoGg=0,"NO",('Activity data'!BO11*EF!$H42*EF!$H60)*NtoN2O*kgtoGg)</f>
        <v>0.12452718899099727</v>
      </c>
      <c r="AW1417" s="27">
        <f>IF(('Activity data'!BP11*EF!$H42*EF!$H60)*NtoN2O*kgtoGg=0,"NO",('Activity data'!BP11*EF!$H42*EF!$H60)*NtoN2O*kgtoGg)</f>
        <v>0.1245787895431287</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6.3925282681672885E-2</v>
      </c>
      <c r="T1418" s="27">
        <f>IF(('Activity data'!AM12*EF!$H43*EF!$H61)*NtoN2O*kgtoGg=0,"NO",('Activity data'!AM12*EF!$H43*EF!$H61)*NtoN2O*kgtoGg)</f>
        <v>6.4021464500194386E-2</v>
      </c>
      <c r="U1418" s="27">
        <f>IF(('Activity data'!AN12*EF!$H43*EF!$H61)*NtoN2O*kgtoGg=0,"NO",('Activity data'!AN12*EF!$H43*EF!$H61)*NtoN2O*kgtoGg)</f>
        <v>6.4128384162726051E-2</v>
      </c>
      <c r="V1418" s="27">
        <f>IF(('Activity data'!AO12*EF!$H43*EF!$H61)*NtoN2O*kgtoGg=0,"NO",('Activity data'!AO12*EF!$H43*EF!$H61)*NtoN2O*kgtoGg)</f>
        <v>6.4248886696362986E-2</v>
      </c>
      <c r="W1418" s="27">
        <f>IF(('Activity data'!AP12*EF!$H43*EF!$H61)*NtoN2O*kgtoGg=0,"NO",('Activity data'!AP12*EF!$H43*EF!$H61)*NtoN2O*kgtoGg)</f>
        <v>6.4384370027076254E-2</v>
      </c>
      <c r="X1418" s="27">
        <f>IF(('Activity data'!AQ12*EF!$H43*EF!$H61)*NtoN2O*kgtoGg=0,"NO",('Activity data'!AQ12*EF!$H43*EF!$H61)*NtoN2O*kgtoGg)</f>
        <v>6.4534507439746425E-2</v>
      </c>
      <c r="Y1418" s="27">
        <f>IF(('Activity data'!AR12*EF!$H43*EF!$H61)*NtoN2O*kgtoGg=0,"NO",('Activity data'!AR12*EF!$H43*EF!$H61)*NtoN2O*kgtoGg)</f>
        <v>6.4626815051716205E-2</v>
      </c>
      <c r="Z1418" s="27">
        <f>IF(('Activity data'!AS12*EF!$H43*EF!$H61)*NtoN2O*kgtoGg=0,"NO",('Activity data'!AS12*EF!$H43*EF!$H61)*NtoN2O*kgtoGg)</f>
        <v>6.4731531380097587E-2</v>
      </c>
      <c r="AA1418" s="27">
        <f>IF(('Activity data'!AT12*EF!$H43*EF!$H61)*NtoN2O*kgtoGg=0,"NO",('Activity data'!AT12*EF!$H43*EF!$H61)*NtoN2O*kgtoGg)</f>
        <v>6.484770950083843E-2</v>
      </c>
      <c r="AB1418" s="27">
        <f>IF(('Activity data'!AU12*EF!$H43*EF!$H61)*NtoN2O*kgtoGg=0,"NO",('Activity data'!AU12*EF!$H43*EF!$H61)*NtoN2O*kgtoGg)</f>
        <v>6.4974631720507214E-2</v>
      </c>
      <c r="AC1418" s="27">
        <f>IF(('Activity data'!AV12*EF!$H43*EF!$H61)*NtoN2O*kgtoGg=0,"NO",('Activity data'!AV12*EF!$H43*EF!$H61)*NtoN2O*kgtoGg)</f>
        <v>6.511119633909325E-2</v>
      </c>
      <c r="AD1418" s="27">
        <f>IF(('Activity data'!AW12*EF!$H43*EF!$H61)*NtoN2O*kgtoGg=0,"NO",('Activity data'!AW12*EF!$H43*EF!$H61)*NtoN2O*kgtoGg)</f>
        <v>6.5202234704100234E-2</v>
      </c>
      <c r="AE1418" s="27">
        <f>IF(('Activity data'!AX12*EF!$H43*EF!$H61)*NtoN2O*kgtoGg=0,"NO",('Activity data'!AX12*EF!$H43*EF!$H61)*NtoN2O*kgtoGg)</f>
        <v>6.5302553700484364E-2</v>
      </c>
      <c r="AF1418" s="27">
        <f>IF(('Activity data'!AY12*EF!$H43*EF!$H61)*NtoN2O*kgtoGg=0,"NO",('Activity data'!AY12*EF!$H43*EF!$H61)*NtoN2O*kgtoGg)</f>
        <v>6.5411805690030786E-2</v>
      </c>
      <c r="AG1418" s="27">
        <f>IF(('Activity data'!AZ12*EF!$H43*EF!$H61)*NtoN2O*kgtoGg=0,"NO",('Activity data'!AZ12*EF!$H43*EF!$H61)*NtoN2O*kgtoGg)</f>
        <v>6.5531246048768865E-2</v>
      </c>
      <c r="AH1418" s="27">
        <f>IF(('Activity data'!BA12*EF!$H43*EF!$H61)*NtoN2O*kgtoGg=0,"NO",('Activity data'!BA12*EF!$H43*EF!$H61)*NtoN2O*kgtoGg)</f>
        <v>6.5657033559289396E-2</v>
      </c>
      <c r="AI1418" s="27">
        <f>IF(('Activity data'!BB12*EF!$H43*EF!$H61)*NtoN2O*kgtoGg=0,"NO",('Activity data'!BB12*EF!$H43*EF!$H61)*NtoN2O*kgtoGg)</f>
        <v>6.5737136877523653E-2</v>
      </c>
      <c r="AJ1418" s="27">
        <f>IF(('Activity data'!BC12*EF!$H43*EF!$H61)*NtoN2O*kgtoGg=0,"NO",('Activity data'!BC12*EF!$H43*EF!$H61)*NtoN2O*kgtoGg)</f>
        <v>6.5825520726308748E-2</v>
      </c>
      <c r="AK1418" s="27">
        <f>IF(('Activity data'!BD12*EF!$H43*EF!$H61)*NtoN2O*kgtoGg=0,"NO",('Activity data'!BD12*EF!$H43*EF!$H61)*NtoN2O*kgtoGg)</f>
        <v>6.5918881803731691E-2</v>
      </c>
      <c r="AL1418" s="27">
        <f>IF(('Activity data'!BE12*EF!$H43*EF!$H61)*NtoN2O*kgtoGg=0,"NO",('Activity data'!BE12*EF!$H43*EF!$H61)*NtoN2O*kgtoGg)</f>
        <v>6.6018602622855943E-2</v>
      </c>
      <c r="AM1418" s="27">
        <f>IF(('Activity data'!BF12*EF!$H43*EF!$H61)*NtoN2O*kgtoGg=0,"NO",('Activity data'!BF12*EF!$H43*EF!$H61)*NtoN2O*kgtoGg)</f>
        <v>6.6124205181155471E-2</v>
      </c>
      <c r="AN1418" s="27">
        <f>IF(('Activity data'!BG12*EF!$H43*EF!$H61)*NtoN2O*kgtoGg=0,"NO",('Activity data'!BG12*EF!$H43*EF!$H61)*NtoN2O*kgtoGg)</f>
        <v>6.6186830988513648E-2</v>
      </c>
      <c r="AO1418" s="27">
        <f>IF(('Activity data'!BH12*EF!$H43*EF!$H61)*NtoN2O*kgtoGg=0,"NO",('Activity data'!BH12*EF!$H43*EF!$H61)*NtoN2O*kgtoGg)</f>
        <v>6.6253289113037309E-2</v>
      </c>
      <c r="AP1418" s="27">
        <f>IF(('Activity data'!BI12*EF!$H43*EF!$H61)*NtoN2O*kgtoGg=0,"NO",('Activity data'!BI12*EF!$H43*EF!$H61)*NtoN2O*kgtoGg)</f>
        <v>6.6324916839314824E-2</v>
      </c>
      <c r="AQ1418" s="27">
        <f>IF(('Activity data'!BJ12*EF!$H43*EF!$H61)*NtoN2O*kgtoGg=0,"NO",('Activity data'!BJ12*EF!$H43*EF!$H61)*NtoN2O*kgtoGg)</f>
        <v>6.6401923919680902E-2</v>
      </c>
      <c r="AR1418" s="27">
        <f>IF(('Activity data'!BK12*EF!$H43*EF!$H61)*NtoN2O*kgtoGg=0,"NO",('Activity data'!BK12*EF!$H43*EF!$H61)*NtoN2O*kgtoGg)</f>
        <v>6.6484265214632673E-2</v>
      </c>
      <c r="AS1418" s="27">
        <f>IF(('Activity data'!BL12*EF!$H43*EF!$H61)*NtoN2O*kgtoGg=0,"NO",('Activity data'!BL12*EF!$H43*EF!$H61)*NtoN2O*kgtoGg)</f>
        <v>6.6520528706577167E-2</v>
      </c>
      <c r="AT1418" s="27">
        <f>IF(('Activity data'!BM12*EF!$H43*EF!$H61)*NtoN2O*kgtoGg=0,"NO",('Activity data'!BM12*EF!$H43*EF!$H61)*NtoN2O*kgtoGg)</f>
        <v>6.6542322827821215E-2</v>
      </c>
      <c r="AU1418" s="27">
        <f>IF(('Activity data'!BN12*EF!$H43*EF!$H61)*NtoN2O*kgtoGg=0,"NO",('Activity data'!BN12*EF!$H43*EF!$H61)*NtoN2O*kgtoGg)</f>
        <v>6.6564287878227477E-2</v>
      </c>
      <c r="AV1418" s="27">
        <f>IF(('Activity data'!BO12*EF!$H43*EF!$H61)*NtoN2O*kgtoGg=0,"NO",('Activity data'!BO12*EF!$H43*EF!$H61)*NtoN2O*kgtoGg)</f>
        <v>6.6589848789186806E-2</v>
      </c>
      <c r="AW1418" s="27">
        <f>IF(('Activity data'!BP12*EF!$H43*EF!$H61)*NtoN2O*kgtoGg=0,"NO",('Activity data'!BP12*EF!$H43*EF!$H61)*NtoN2O*kgtoGg)</f>
        <v>6.6617441742916117E-2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1.4486129996083083E-2</v>
      </c>
      <c r="L1419" s="27">
        <f>IF(('Activity data'!AE13*EF!$H44*EF!$H62)*NtoN2O*kgtoGg=0,"NO",('Activity data'!AE13*EF!$H44*EF!$H62)*NtoN2O*kgtoGg)</f>
        <v>1.452378694169551E-2</v>
      </c>
      <c r="M1419" s="27">
        <f>IF(('Activity data'!AF13*EF!$H44*EF!$H62)*NtoN2O*kgtoGg=0,"NO",('Activity data'!AF13*EF!$H44*EF!$H62)*NtoN2O*kgtoGg)</f>
        <v>1.4575733367418305E-2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1.4890706011157254E-2</v>
      </c>
      <c r="R1419" s="27">
        <f>IF(('Activity data'!AK13*EF!$H44*EF!$H62)*NtoN2O*kgtoGg=0,"NO",('Activity data'!AK13*EF!$H44*EF!$H62)*NtoN2O*kgtoGg)</f>
        <v>1.4988675221399694E-2</v>
      </c>
      <c r="S1419" s="27">
        <f>IF(('Activity data'!AL13*EF!$H44*EF!$H62)*NtoN2O*kgtoGg=0,"NO",('Activity data'!AL13*EF!$H44*EF!$H62)*NtoN2O*kgtoGg)</f>
        <v>1.5077522192544317E-2</v>
      </c>
      <c r="T1419" s="27">
        <f>IF(('Activity data'!AM13*EF!$H44*EF!$H62)*NtoN2O*kgtoGg=0,"NO",('Activity data'!AM13*EF!$H44*EF!$H62)*NtoN2O*kgtoGg)</f>
        <v>1.512092047903143E-2</v>
      </c>
      <c r="U1419" s="27">
        <f>IF(('Activity data'!AN13*EF!$H44*EF!$H62)*NtoN2O*kgtoGg=0,"NO",('Activity data'!AN13*EF!$H44*EF!$H62)*NtoN2O*kgtoGg)</f>
        <v>1.5166907233408305E-2</v>
      </c>
      <c r="V1419" s="27">
        <f>IF(('Activity data'!AO13*EF!$H44*EF!$H62)*NtoN2O*kgtoGg=0,"NO",('Activity data'!AO13*EF!$H44*EF!$H62)*NtoN2O*kgtoGg)</f>
        <v>1.5216572085594985E-2</v>
      </c>
      <c r="W1419" s="27">
        <f>IF(('Activity data'!AP13*EF!$H44*EF!$H62)*NtoN2O*kgtoGg=0,"NO",('Activity data'!AP13*EF!$H44*EF!$H62)*NtoN2O*kgtoGg)</f>
        <v>1.5270470246664917E-2</v>
      </c>
      <c r="X1419" s="27">
        <f>IF(('Activity data'!AQ13*EF!$H44*EF!$H62)*NtoN2O*kgtoGg=0,"NO",('Activity data'!AQ13*EF!$H44*EF!$H62)*NtoN2O*kgtoGg)</f>
        <v>1.5328532701029456E-2</v>
      </c>
      <c r="Y1419" s="27">
        <f>IF(('Activity data'!AR13*EF!$H44*EF!$H62)*NtoN2O*kgtoGg=0,"NO",('Activity data'!AR13*EF!$H44*EF!$H62)*NtoN2O*kgtoGg)</f>
        <v>1.5365202172762825E-2</v>
      </c>
      <c r="Z1419" s="27">
        <f>IF(('Activity data'!AS13*EF!$H44*EF!$H62)*NtoN2O*kgtoGg=0,"NO",('Activity data'!AS13*EF!$H44*EF!$H62)*NtoN2O*kgtoGg)</f>
        <v>1.5405433024200575E-2</v>
      </c>
      <c r="AA1419" s="27">
        <f>IF(('Activity data'!AT13*EF!$H44*EF!$H62)*NtoN2O*kgtoGg=0,"NO",('Activity data'!AT13*EF!$H44*EF!$H62)*NtoN2O*kgtoGg)</f>
        <v>1.544892154445829E-2</v>
      </c>
      <c r="AB1419" s="27">
        <f>IF(('Activity data'!AU13*EF!$H44*EF!$H62)*NtoN2O*kgtoGg=0,"NO",('Activity data'!AU13*EF!$H44*EF!$H62)*NtoN2O*kgtoGg)</f>
        <v>1.5495442671566231E-2</v>
      </c>
      <c r="AC1419" s="27">
        <f>IF(('Activity data'!AV13*EF!$H44*EF!$H62)*NtoN2O*kgtoGg=0,"NO",('Activity data'!AV13*EF!$H44*EF!$H62)*NtoN2O*kgtoGg)</f>
        <v>1.5544634955286424E-2</v>
      </c>
      <c r="AD1419" s="27">
        <f>IF(('Activity data'!AW13*EF!$H44*EF!$H62)*NtoN2O*kgtoGg=0,"NO",('Activity data'!AW13*EF!$H44*EF!$H62)*NtoN2O*kgtoGg)</f>
        <v>1.5577248144482508E-2</v>
      </c>
      <c r="AE1419" s="27">
        <f>IF(('Activity data'!AX13*EF!$H44*EF!$H62)*NtoN2O*kgtoGg=0,"NO",('Activity data'!AX13*EF!$H44*EF!$H62)*NtoN2O*kgtoGg)</f>
        <v>1.5612527634225128E-2</v>
      </c>
      <c r="AF1419" s="27">
        <f>IF(('Activity data'!AY13*EF!$H44*EF!$H62)*NtoN2O*kgtoGg=0,"NO",('Activity data'!AY13*EF!$H44*EF!$H62)*NtoN2O*kgtoGg)</f>
        <v>1.5650367913370627E-2</v>
      </c>
      <c r="AG1419" s="27">
        <f>IF(('Activity data'!AZ13*EF!$H44*EF!$H62)*NtoN2O*kgtoGg=0,"NO",('Activity data'!AZ13*EF!$H44*EF!$H62)*NtoN2O*kgtoGg)</f>
        <v>1.5691218739742961E-2</v>
      </c>
      <c r="AH1419" s="27">
        <f>IF(('Activity data'!BA13*EF!$H44*EF!$H62)*NtoN2O*kgtoGg=0,"NO",('Activity data'!BA13*EF!$H44*EF!$H62)*NtoN2O*kgtoGg)</f>
        <v>1.5733757991980537E-2</v>
      </c>
      <c r="AI1419" s="27">
        <f>IF(('Activity data'!BB13*EF!$H44*EF!$H62)*NtoN2O*kgtoGg=0,"NO",('Activity data'!BB13*EF!$H44*EF!$H62)*NtoN2O*kgtoGg)</f>
        <v>1.5760001504124706E-2</v>
      </c>
      <c r="AJ1419" s="27">
        <f>IF(('Activity data'!BC13*EF!$H44*EF!$H62)*NtoN2O*kgtoGg=0,"NO",('Activity data'!BC13*EF!$H44*EF!$H62)*NtoN2O*kgtoGg)</f>
        <v>1.5788696702721563E-2</v>
      </c>
      <c r="AK1419" s="27">
        <f>IF(('Activity data'!BD13*EF!$H44*EF!$H62)*NtoN2O*kgtoGg=0,"NO",('Activity data'!BD13*EF!$H44*EF!$H62)*NtoN2O*kgtoGg)</f>
        <v>1.5818711363536485E-2</v>
      </c>
      <c r="AL1419" s="27">
        <f>IF(('Activity data'!BE13*EF!$H44*EF!$H62)*NtoN2O*kgtoGg=0,"NO",('Activity data'!BE13*EF!$H44*EF!$H62)*NtoN2O*kgtoGg)</f>
        <v>1.585053234247372E-2</v>
      </c>
      <c r="AM1419" s="27">
        <f>IF(('Activity data'!BF13*EF!$H44*EF!$H62)*NtoN2O*kgtoGg=0,"NO",('Activity data'!BF13*EF!$H44*EF!$H62)*NtoN2O*kgtoGg)</f>
        <v>1.5884002909389034E-2</v>
      </c>
      <c r="AN1419" s="27">
        <f>IF(('Activity data'!BG13*EF!$H44*EF!$H62)*NtoN2O*kgtoGg=0,"NO",('Activity data'!BG13*EF!$H44*EF!$H62)*NtoN2O*kgtoGg)</f>
        <v>1.5902381704405964E-2</v>
      </c>
      <c r="AO1419" s="27">
        <f>IF(('Activity data'!BH13*EF!$H44*EF!$H62)*NtoN2O*kgtoGg=0,"NO",('Activity data'!BH13*EF!$H44*EF!$H62)*NtoN2O*kgtoGg)</f>
        <v>1.5921780591527525E-2</v>
      </c>
      <c r="AP1419" s="27">
        <f>IF(('Activity data'!BI13*EF!$H44*EF!$H62)*NtoN2O*kgtoGg=0,"NO",('Activity data'!BI13*EF!$H44*EF!$H62)*NtoN2O*kgtoGg)</f>
        <v>1.5942664089767793E-2</v>
      </c>
      <c r="AQ1419" s="27">
        <f>IF(('Activity data'!BJ13*EF!$H44*EF!$H62)*NtoN2O*kgtoGg=0,"NO",('Activity data'!BJ13*EF!$H44*EF!$H62)*NtoN2O*kgtoGg)</f>
        <v>1.5965108266139179E-2</v>
      </c>
      <c r="AR1419" s="27">
        <f>IF(('Activity data'!BK13*EF!$H44*EF!$H62)*NtoN2O*kgtoGg=0,"NO",('Activity data'!BK13*EF!$H44*EF!$H62)*NtoN2O*kgtoGg)</f>
        <v>1.5989101247110622E-2</v>
      </c>
      <c r="AS1419" s="27">
        <f>IF(('Activity data'!BL13*EF!$H44*EF!$H62)*NtoN2O*kgtoGg=0,"NO",('Activity data'!BL13*EF!$H44*EF!$H62)*NtoN2O*kgtoGg)</f>
        <v>1.5997171097699662E-2</v>
      </c>
      <c r="AT1419" s="27">
        <f>IF(('Activity data'!BM13*EF!$H44*EF!$H62)*NtoN2O*kgtoGg=0,"NO",('Activity data'!BM13*EF!$H44*EF!$H62)*NtoN2O*kgtoGg)</f>
        <v>1.6000132033753247E-2</v>
      </c>
      <c r="AU1419" s="27">
        <f>IF(('Activity data'!BN13*EF!$H44*EF!$H62)*NtoN2O*kgtoGg=0,"NO",('Activity data'!BN13*EF!$H44*EF!$H62)*NtoN2O*kgtoGg)</f>
        <v>1.6002977464491905E-2</v>
      </c>
      <c r="AV1419" s="27">
        <f>IF(('Activity data'!BO13*EF!$H44*EF!$H62)*NtoN2O*kgtoGg=0,"NO",('Activity data'!BO13*EF!$H44*EF!$H62)*NtoN2O*kgtoGg)</f>
        <v>1.6006874225162619E-2</v>
      </c>
      <c r="AW1419" s="27">
        <f>IF(('Activity data'!BP13*EF!$H44*EF!$H62)*NtoN2O*kgtoGg=0,"NO",('Activity data'!BP13*EF!$H44*EF!$H62)*NtoN2O*kgtoGg)</f>
        <v>1.6011296478644882E-2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0.11514293539628435</v>
      </c>
      <c r="M1420" s="27">
        <f>IF(('Activity data'!AF14*EF!$H45*EF!$H63)*NtoN2O*kgtoGg=0,"NO",('Activity data'!AF14*EF!$H45*EF!$H63)*NtoN2O*kgtoGg)</f>
        <v>0.11555476076697306</v>
      </c>
      <c r="N1420" s="27">
        <f>IF(('Activity data'!AG14*EF!$H45*EF!$H63)*NtoN2O*kgtoGg=0,"NO",('Activity data'!AG14*EF!$H45*EF!$H63)*NtoN2O*kgtoGg)</f>
        <v>0.11605647283191661</v>
      </c>
      <c r="O1420" s="27">
        <f>IF(('Activity data'!AH14*EF!$H45*EF!$H63)*NtoN2O*kgtoGg=0,"NO",('Activity data'!AH14*EF!$H45*EF!$H63)*NtoN2O*kgtoGg)</f>
        <v>0.1166473560168597</v>
      </c>
      <c r="P1420" s="27">
        <f>IF(('Activity data'!AI14*EF!$H45*EF!$H63)*NtoN2O*kgtoGg=0,"NO",('Activity data'!AI14*EF!$H45*EF!$H63)*NtoN2O*kgtoGg)</f>
        <v>0.11732381389682567</v>
      </c>
      <c r="Q1420" s="27">
        <f>IF(('Activity data'!AJ14*EF!$H45*EF!$H63)*NtoN2O*kgtoGg=0,"NO",('Activity data'!AJ14*EF!$H45*EF!$H63)*NtoN2O*kgtoGg)</f>
        <v>0.11805182815822723</v>
      </c>
      <c r="R1420" s="27">
        <f>IF(('Activity data'!AK14*EF!$H45*EF!$H63)*NtoN2O*kgtoGg=0,"NO",('Activity data'!AK14*EF!$H45*EF!$H63)*NtoN2O*kgtoGg)</f>
        <v>0.11882851694408274</v>
      </c>
      <c r="S1420" s="27">
        <f>IF(('Activity data'!AL14*EF!$H45*EF!$H63)*NtoN2O*kgtoGg=0,"NO",('Activity data'!AL14*EF!$H45*EF!$H63)*NtoN2O*kgtoGg)</f>
        <v>0.11953288565313427</v>
      </c>
      <c r="T1420" s="27">
        <f>IF(('Activity data'!AM14*EF!$H45*EF!$H63)*NtoN2O*kgtoGg=0,"NO",('Activity data'!AM14*EF!$H45*EF!$H63)*NtoN2O*kgtoGg)</f>
        <v>0.11987694234560399</v>
      </c>
      <c r="U1420" s="27">
        <f>IF(('Activity data'!AN14*EF!$H45*EF!$H63)*NtoN2O*kgtoGg=0,"NO",('Activity data'!AN14*EF!$H45*EF!$H63)*NtoN2O*kgtoGg)</f>
        <v>0.120241520117886</v>
      </c>
      <c r="V1420" s="27">
        <f>IF(('Activity data'!AO14*EF!$H45*EF!$H63)*NtoN2O*kgtoGg=0,"NO",('Activity data'!AO14*EF!$H45*EF!$H63)*NtoN2O*kgtoGg)</f>
        <v>0.12063525743238622</v>
      </c>
      <c r="W1420" s="27">
        <f>IF(('Activity data'!AP14*EF!$H45*EF!$H63)*NtoN2O*kgtoGg=0,"NO",('Activity data'!AP14*EF!$H45*EF!$H63)*NtoN2O*kgtoGg)</f>
        <v>0.12106255593951576</v>
      </c>
      <c r="X1420" s="27">
        <f>IF(('Activity data'!AQ14*EF!$H45*EF!$H63)*NtoN2O*kgtoGg=0,"NO",('Activity data'!AQ14*EF!$H45*EF!$H63)*NtoN2O*kgtoGg)</f>
        <v>0.12152286849151642</v>
      </c>
      <c r="Y1420" s="27">
        <f>IF(('Activity data'!AR14*EF!$H45*EF!$H63)*NtoN2O*kgtoGg=0,"NO",('Activity data'!AR14*EF!$H45*EF!$H63)*NtoN2O*kgtoGg)</f>
        <v>0.12181357990388846</v>
      </c>
      <c r="Z1420" s="27">
        <f>IF(('Activity data'!AS14*EF!$H45*EF!$H63)*NtoN2O*kgtoGg=0,"NO",('Activity data'!AS14*EF!$H45*EF!$H63)*NtoN2O*kgtoGg)</f>
        <v>0.12213252553057868</v>
      </c>
      <c r="AA1420" s="27">
        <f>IF(('Activity data'!AT14*EF!$H45*EF!$H63)*NtoN2O*kgtoGg=0,"NO",('Activity data'!AT14*EF!$H45*EF!$H63)*NtoN2O*kgtoGg)</f>
        <v>0.12247729758614632</v>
      </c>
      <c r="AB1420" s="27">
        <f>IF(('Activity data'!AU14*EF!$H45*EF!$H63)*NtoN2O*kgtoGg=0,"NO",('Activity data'!AU14*EF!$H45*EF!$H63)*NtoN2O*kgtoGg)</f>
        <v>0.12284611180482462</v>
      </c>
      <c r="AC1420" s="27">
        <f>IF(('Activity data'!AV14*EF!$H45*EF!$H63)*NtoN2O*kgtoGg=0,"NO",('Activity data'!AV14*EF!$H45*EF!$H63)*NtoN2O*kgtoGg)</f>
        <v>0.12323610265012742</v>
      </c>
      <c r="AD1420" s="27">
        <f>IF(('Activity data'!AW14*EF!$H45*EF!$H63)*NtoN2O*kgtoGg=0,"NO",('Activity data'!AW14*EF!$H45*EF!$H63)*NtoN2O*kgtoGg)</f>
        <v>0.1234946563146604</v>
      </c>
      <c r="AE1420" s="27">
        <f>IF(('Activity data'!AX14*EF!$H45*EF!$H63)*NtoN2O*kgtoGg=0,"NO",('Activity data'!AX14*EF!$H45*EF!$H63)*NtoN2O*kgtoGg)</f>
        <v>0.1237743481074797</v>
      </c>
      <c r="AF1420" s="27">
        <f>IF(('Activity data'!AY14*EF!$H45*EF!$H63)*NtoN2O*kgtoGg=0,"NO",('Activity data'!AY14*EF!$H45*EF!$H63)*NtoN2O*kgtoGg)</f>
        <v>0.12407434154820687</v>
      </c>
      <c r="AG1420" s="27">
        <f>IF(('Activity data'!AZ14*EF!$H45*EF!$H63)*NtoN2O*kgtoGg=0,"NO",('Activity data'!AZ14*EF!$H45*EF!$H63)*NtoN2O*kgtoGg)</f>
        <v>0.12439820226585285</v>
      </c>
      <c r="AH1420" s="27">
        <f>IF(('Activity data'!BA14*EF!$H45*EF!$H63)*NtoN2O*kgtoGg=0,"NO",('Activity data'!BA14*EF!$H45*EF!$H63)*NtoN2O*kgtoGg)</f>
        <v>0.12473544863223512</v>
      </c>
      <c r="AI1420" s="27">
        <f>IF(('Activity data'!BB14*EF!$H45*EF!$H63)*NtoN2O*kgtoGg=0,"NO",('Activity data'!BB14*EF!$H45*EF!$H63)*NtoN2O*kgtoGg)</f>
        <v>0.12494350421963241</v>
      </c>
      <c r="AJ1420" s="27">
        <f>IF(('Activity data'!BC14*EF!$H45*EF!$H63)*NtoN2O*kgtoGg=0,"NO",('Activity data'!BC14*EF!$H45*EF!$H63)*NtoN2O*kgtoGg)</f>
        <v>0.12517099649912439</v>
      </c>
      <c r="AK1420" s="27">
        <f>IF(('Activity data'!BD14*EF!$H45*EF!$H63)*NtoN2O*kgtoGg=0,"NO",('Activity data'!BD14*EF!$H45*EF!$H63)*NtoN2O*kgtoGg)</f>
        <v>0.12540894932541047</v>
      </c>
      <c r="AL1420" s="27">
        <f>IF(('Activity data'!BE14*EF!$H45*EF!$H63)*NtoN2O*kgtoGg=0,"NO",('Activity data'!BE14*EF!$H45*EF!$H63)*NtoN2O*kgtoGg)</f>
        <v>0.12566122243687414</v>
      </c>
      <c r="AM1420" s="27">
        <f>IF(('Activity data'!BF14*EF!$H45*EF!$H63)*NtoN2O*kgtoGg=0,"NO",('Activity data'!BF14*EF!$H45*EF!$H63)*NtoN2O*kgtoGg)</f>
        <v>0.12592657329471016</v>
      </c>
      <c r="AN1420" s="27">
        <f>IF(('Activity data'!BG14*EF!$H45*EF!$H63)*NtoN2O*kgtoGg=0,"NO",('Activity data'!BG14*EF!$H45*EF!$H63)*NtoN2O*kgtoGg)</f>
        <v>0.12607227829684156</v>
      </c>
      <c r="AO1420" s="27">
        <f>IF(('Activity data'!BH14*EF!$H45*EF!$H63)*NtoN2O*kgtoGg=0,"NO",('Activity data'!BH14*EF!$H45*EF!$H63)*NtoN2O*kgtoGg)</f>
        <v>0.12622607047346635</v>
      </c>
      <c r="AP1420" s="27">
        <f>IF(('Activity data'!BI14*EF!$H45*EF!$H63)*NtoN2O*kgtoGg=0,"NO",('Activity data'!BI14*EF!$H45*EF!$H63)*NtoN2O*kgtoGg)</f>
        <v>0.12639163247863622</v>
      </c>
      <c r="AQ1420" s="27">
        <f>IF(('Activity data'!BJ14*EF!$H45*EF!$H63)*NtoN2O*kgtoGg=0,"NO",('Activity data'!BJ14*EF!$H45*EF!$H63)*NtoN2O*kgtoGg)</f>
        <v>0.12656956736299715</v>
      </c>
      <c r="AR1420" s="27">
        <f>IF(('Activity data'!BK14*EF!$H45*EF!$H63)*NtoN2O*kgtoGg=0,"NO",('Activity data'!BK14*EF!$H45*EF!$H63)*NtoN2O*kgtoGg)</f>
        <v>0.12675978099454174</v>
      </c>
      <c r="AS1420" s="27">
        <f>IF(('Activity data'!BL14*EF!$H45*EF!$H63)*NtoN2O*kgtoGg=0,"NO",('Activity data'!BL14*EF!$H45*EF!$H63)*NtoN2O*kgtoGg)</f>
        <v>0.12682375785462383</v>
      </c>
      <c r="AT1420" s="27">
        <f>IF(('Activity data'!BM14*EF!$H45*EF!$H63)*NtoN2O*kgtoGg=0,"NO",('Activity data'!BM14*EF!$H45*EF!$H63)*NtoN2O*kgtoGg)</f>
        <v>0.12684723181978866</v>
      </c>
      <c r="AU1420" s="27">
        <f>IF(('Activity data'!BN14*EF!$H45*EF!$H63)*NtoN2O*kgtoGg=0,"NO",('Activity data'!BN14*EF!$H45*EF!$H63)*NtoN2O*kgtoGg)</f>
        <v>0.1268697900719189</v>
      </c>
      <c r="AV1420" s="27">
        <f>IF(('Activity data'!BO14*EF!$H45*EF!$H63)*NtoN2O*kgtoGg=0,"NO",('Activity data'!BO14*EF!$H45*EF!$H63)*NtoN2O*kgtoGg)</f>
        <v>0.12690068314849484</v>
      </c>
      <c r="AW1420" s="27">
        <f>IF(('Activity data'!BP14*EF!$H45*EF!$H63)*NtoN2O*kgtoGg=0,"NO",('Activity data'!BP14*EF!$H45*EF!$H63)*NtoN2O*kgtoGg)</f>
        <v>0.12693574227247248</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9.6937181363551561E-2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9.4636150647850498E-2</v>
      </c>
      <c r="P1423" s="27">
        <f>IF(('Activity data'!AI17*EF!$H48*EF!$H66)*NtoN2O*kgtoGg=0,"NO",('Activity data'!AI17*EF!$H48*EF!$H66)*NtoN2O*kgtoGg)</f>
        <v>9.2641437622218339E-2</v>
      </c>
      <c r="Q1423" s="27">
        <f>IF(('Activity data'!AJ17*EF!$H48*EF!$H66)*NtoN2O*kgtoGg=0,"NO",('Activity data'!AJ17*EF!$H48*EF!$H66)*NtoN2O*kgtoGg)</f>
        <v>9.1193054757597189E-2</v>
      </c>
      <c r="R1423" s="27">
        <f>IF(('Activity data'!AK17*EF!$H48*EF!$H66)*NtoN2O*kgtoGg=0,"NO",('Activity data'!AK17*EF!$H48*EF!$H66)*NtoN2O*kgtoGg)</f>
        <v>8.9872834352323586E-2</v>
      </c>
      <c r="S1423" s="27">
        <f>IF(('Activity data'!AL17*EF!$H48*EF!$H66)*NtoN2O*kgtoGg=0,"NO",('Activity data'!AL17*EF!$H48*EF!$H66)*NtoN2O*kgtoGg)</f>
        <v>7.9353205696762089E-2</v>
      </c>
      <c r="T1423" s="27">
        <f>IF(('Activity data'!AM17*EF!$H48*EF!$H66)*NtoN2O*kgtoGg=0,"NO",('Activity data'!AM17*EF!$H48*EF!$H66)*NtoN2O*kgtoGg)</f>
        <v>8.0356692472967006E-2</v>
      </c>
      <c r="U1423" s="27">
        <f>IF(('Activity data'!AN17*EF!$H48*EF!$H66)*NtoN2O*kgtoGg=0,"NO",('Activity data'!AN17*EF!$H48*EF!$H66)*NtoN2O*kgtoGg)</f>
        <v>8.0228767846233631E-2</v>
      </c>
      <c r="V1423" s="27">
        <f>IF(('Activity data'!AO17*EF!$H48*EF!$H66)*NtoN2O*kgtoGg=0,"NO",('Activity data'!AO17*EF!$H48*EF!$H66)*NtoN2O*kgtoGg)</f>
        <v>7.9832176935397237E-2</v>
      </c>
      <c r="W1423" s="27">
        <f>IF(('Activity data'!AP17*EF!$H48*EF!$H66)*NtoN2O*kgtoGg=0,"NO",('Activity data'!AP17*EF!$H48*EF!$H66)*NtoN2O*kgtoGg)</f>
        <v>7.9647338204740986E-2</v>
      </c>
      <c r="X1423" s="27">
        <f>IF(('Activity data'!AQ17*EF!$H48*EF!$H66)*NtoN2O*kgtoGg=0,"NO",('Activity data'!AQ17*EF!$H48*EF!$H66)*NtoN2O*kgtoGg)</f>
        <v>7.974842596464872E-2</v>
      </c>
      <c r="Y1423" s="27">
        <f>IF(('Activity data'!AR17*EF!$H48*EF!$H66)*NtoN2O*kgtoGg=0,"NO",('Activity data'!AR17*EF!$H48*EF!$H66)*NtoN2O*kgtoGg)</f>
        <v>8.0001308880884886E-2</v>
      </c>
      <c r="Z1423" s="27">
        <f>IF(('Activity data'!AS17*EF!$H48*EF!$H66)*NtoN2O*kgtoGg=0,"NO",('Activity data'!AS17*EF!$H48*EF!$H66)*NtoN2O*kgtoGg)</f>
        <v>8.0472384991771742E-2</v>
      </c>
      <c r="AA1423" s="27">
        <f>IF(('Activity data'!AT17*EF!$H48*EF!$H66)*NtoN2O*kgtoGg=0,"NO",('Activity data'!AT17*EF!$H48*EF!$H66)*NtoN2O*kgtoGg)</f>
        <v>8.1073890026101325E-2</v>
      </c>
      <c r="AB1423" s="27">
        <f>IF(('Activity data'!AU17*EF!$H48*EF!$H66)*NtoN2O*kgtoGg=0,"NO",('Activity data'!AU17*EF!$H48*EF!$H66)*NtoN2O*kgtoGg)</f>
        <v>8.1756694422335546E-2</v>
      </c>
      <c r="AC1423" s="27">
        <f>IF(('Activity data'!AV17*EF!$H48*EF!$H66)*NtoN2O*kgtoGg=0,"NO",('Activity data'!AV17*EF!$H48*EF!$H66)*NtoN2O*kgtoGg)</f>
        <v>8.2391925126717711E-2</v>
      </c>
      <c r="AD1423" s="27">
        <f>IF(('Activity data'!AW17*EF!$H48*EF!$H66)*NtoN2O*kgtoGg=0,"NO",('Activity data'!AW17*EF!$H48*EF!$H66)*NtoN2O*kgtoGg)</f>
        <v>8.3487127289027893E-2</v>
      </c>
      <c r="AE1423" s="27">
        <f>IF(('Activity data'!AX17*EF!$H48*EF!$H66)*NtoN2O*kgtoGg=0,"NO",('Activity data'!AX17*EF!$H48*EF!$H66)*NtoN2O*kgtoGg)</f>
        <v>8.4697547365748915E-2</v>
      </c>
      <c r="AF1423" s="27">
        <f>IF(('Activity data'!AY17*EF!$H48*EF!$H66)*NtoN2O*kgtoGg=0,"NO",('Activity data'!AY17*EF!$H48*EF!$H66)*NtoN2O*kgtoGg)</f>
        <v>8.6018207587983245E-2</v>
      </c>
      <c r="AG1423" s="27">
        <f>IF(('Activity data'!AZ17*EF!$H48*EF!$H66)*NtoN2O*kgtoGg=0,"NO",('Activity data'!AZ17*EF!$H48*EF!$H66)*NtoN2O*kgtoGg)</f>
        <v>8.7725928794980826E-2</v>
      </c>
      <c r="AH1423" s="27">
        <f>IF(('Activity data'!BA17*EF!$H48*EF!$H66)*NtoN2O*kgtoGg=0,"NO",('Activity data'!BA17*EF!$H48*EF!$H66)*NtoN2O*kgtoGg)</f>
        <v>8.9176127106207703E-2</v>
      </c>
      <c r="AI1423" s="27">
        <f>IF(('Activity data'!BB17*EF!$H48*EF!$H66)*NtoN2O*kgtoGg=0,"NO",('Activity data'!BB17*EF!$H48*EF!$H66)*NtoN2O*kgtoGg)</f>
        <v>9.0813571882765731E-2</v>
      </c>
      <c r="AJ1423" s="27">
        <f>IF(('Activity data'!BC17*EF!$H48*EF!$H66)*NtoN2O*kgtoGg=0,"NO",('Activity data'!BC17*EF!$H48*EF!$H66)*NtoN2O*kgtoGg)</f>
        <v>9.2693142680388863E-2</v>
      </c>
      <c r="AK1423" s="27">
        <f>IF(('Activity data'!BD17*EF!$H48*EF!$H66)*NtoN2O*kgtoGg=0,"NO",('Activity data'!BD17*EF!$H48*EF!$H66)*NtoN2O*kgtoGg)</f>
        <v>9.4286319813920341E-2</v>
      </c>
      <c r="AL1423" s="27">
        <f>IF(('Activity data'!BE17*EF!$H48*EF!$H66)*NtoN2O*kgtoGg=0,"NO",('Activity data'!BE17*EF!$H48*EF!$H66)*NtoN2O*kgtoGg)</f>
        <v>9.58713326962079E-2</v>
      </c>
      <c r="AM1423" s="27">
        <f>IF(('Activity data'!BF17*EF!$H48*EF!$H66)*NtoN2O*kgtoGg=0,"NO",('Activity data'!BF17*EF!$H48*EF!$H66)*NtoN2O*kgtoGg)</f>
        <v>9.7402719427874526E-2</v>
      </c>
      <c r="AN1423" s="27">
        <f>IF(('Activity data'!BG17*EF!$H48*EF!$H66)*NtoN2O*kgtoGg=0,"NO",('Activity data'!BG17*EF!$H48*EF!$H66)*NtoN2O*kgtoGg)</f>
        <v>9.9181564704813874E-2</v>
      </c>
      <c r="AO1423" s="27">
        <f>IF(('Activity data'!BH17*EF!$H48*EF!$H66)*NtoN2O*kgtoGg=0,"NO",('Activity data'!BH17*EF!$H48*EF!$H66)*NtoN2O*kgtoGg)</f>
        <v>0.10068311294437447</v>
      </c>
      <c r="AP1423" s="27">
        <f>IF(('Activity data'!BI17*EF!$H48*EF!$H66)*NtoN2O*kgtoGg=0,"NO",('Activity data'!BI17*EF!$H48*EF!$H66)*NtoN2O*kgtoGg)</f>
        <v>0.10215487002756386</v>
      </c>
      <c r="AQ1423" s="27">
        <f>IF(('Activity data'!BJ17*EF!$H48*EF!$H66)*NtoN2O*kgtoGg=0,"NO",('Activity data'!BJ17*EF!$H48*EF!$H66)*NtoN2O*kgtoGg)</f>
        <v>0.10365418664007356</v>
      </c>
      <c r="AR1423" s="27">
        <f>IF(('Activity data'!BK17*EF!$H48*EF!$H66)*NtoN2O*kgtoGg=0,"NO",('Activity data'!BK17*EF!$H48*EF!$H66)*NtoN2O*kgtoGg)</f>
        <v>0.10519456033241363</v>
      </c>
      <c r="AS1423" s="27">
        <f>IF(('Activity data'!BL17*EF!$H48*EF!$H66)*NtoN2O*kgtoGg=0,"NO",('Activity data'!BL17*EF!$H48*EF!$H66)*NtoN2O*kgtoGg)</f>
        <v>0.10673651946015122</v>
      </c>
      <c r="AT1423" s="27">
        <f>IF(('Activity data'!BM17*EF!$H48*EF!$H66)*NtoN2O*kgtoGg=0,"NO",('Activity data'!BM17*EF!$H48*EF!$H66)*NtoN2O*kgtoGg)</f>
        <v>0.10547109714232736</v>
      </c>
      <c r="AU1423" s="27">
        <f>IF(('Activity data'!BN17*EF!$H48*EF!$H66)*NtoN2O*kgtoGg=0,"NO",('Activity data'!BN17*EF!$H48*EF!$H66)*NtoN2O*kgtoGg)</f>
        <v>0.10366718196947174</v>
      </c>
      <c r="AV1423" s="27">
        <f>IF(('Activity data'!BO17*EF!$H48*EF!$H66)*NtoN2O*kgtoGg=0,"NO",('Activity data'!BO17*EF!$H48*EF!$H66)*NtoN2O*kgtoGg)</f>
        <v>0.1018569165910521</v>
      </c>
      <c r="AW1423" s="27">
        <f>IF(('Activity data'!BP17*EF!$H48*EF!$H66)*NtoN2O*kgtoGg=0,"NO",('Activity data'!BP17*EF!$H48*EF!$H66)*NtoN2O*kgtoGg)</f>
        <v>9.9837597692061242E-2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3.7923788015899976E-2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3.7023578211438576E-2</v>
      </c>
      <c r="P1424" s="27">
        <f>IF(('Activity data'!AI18*EF!$H49*EF!$H67)*NtoN2O*kgtoGg=0,"NO",('Activity data'!AI18*EF!$H49*EF!$H67)*NtoN2O*kgtoGg)</f>
        <v>3.6243206089281214E-2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3.1044580716039234E-2</v>
      </c>
      <c r="T1424" s="27">
        <f>IF(('Activity data'!AM18*EF!$H49*EF!$H67)*NtoN2O*kgtoGg=0,"NO",('Activity data'!AM18*EF!$H49*EF!$H67)*NtoN2O*kgtoGg)</f>
        <v>3.1437165060273782E-2</v>
      </c>
      <c r="U1424" s="27">
        <f>IF(('Activity data'!AN18*EF!$H49*EF!$H67)*NtoN2O*kgtoGg=0,"NO",('Activity data'!AN18*EF!$H49*EF!$H67)*NtoN2O*kgtoGg)</f>
        <v>3.1387118356232993E-2</v>
      </c>
      <c r="V1424" s="27">
        <f>IF(('Activity data'!AO18*EF!$H49*EF!$H67)*NtoN2O*kgtoGg=0,"NO",('Activity data'!AO18*EF!$H49*EF!$H67)*NtoN2O*kgtoGg)</f>
        <v>3.1231963962222026E-2</v>
      </c>
      <c r="W1424" s="27">
        <f>IF(('Activity data'!AP18*EF!$H49*EF!$H67)*NtoN2O*kgtoGg=0,"NO",('Activity data'!AP18*EF!$H49*EF!$H67)*NtoN2O*kgtoGg)</f>
        <v>3.1159651308398865E-2</v>
      </c>
      <c r="X1424" s="27">
        <f>IF(('Activity data'!AQ18*EF!$H49*EF!$H67)*NtoN2O*kgtoGg=0,"NO",('Activity data'!AQ18*EF!$H49*EF!$H67)*NtoN2O*kgtoGg)</f>
        <v>3.1199198886777135E-2</v>
      </c>
      <c r="Y1424" s="27">
        <f>IF(('Activity data'!AR18*EF!$H49*EF!$H67)*NtoN2O*kgtoGg=0,"NO",('Activity data'!AR18*EF!$H49*EF!$H67)*NtoN2O*kgtoGg)</f>
        <v>3.12981318036753E-2</v>
      </c>
      <c r="Z1424" s="27">
        <f>IF(('Activity data'!AS18*EF!$H49*EF!$H67)*NtoN2O*kgtoGg=0,"NO",('Activity data'!AS18*EF!$H49*EF!$H67)*NtoN2O*kgtoGg)</f>
        <v>3.1482426316031993E-2</v>
      </c>
      <c r="AA1424" s="27">
        <f>IF(('Activity data'!AT18*EF!$H49*EF!$H67)*NtoN2O*kgtoGg=0,"NO",('Activity data'!AT18*EF!$H49*EF!$H67)*NtoN2O*kgtoGg)</f>
        <v>3.1717747264006134E-2</v>
      </c>
      <c r="AB1424" s="27">
        <f>IF(('Activity data'!AU18*EF!$H49*EF!$H67)*NtoN2O*kgtoGg=0,"NO",('Activity data'!AU18*EF!$H49*EF!$H67)*NtoN2O*kgtoGg)</f>
        <v>3.1984874168408242E-2</v>
      </c>
      <c r="AC1424" s="27">
        <f>IF(('Activity data'!AV18*EF!$H49*EF!$H67)*NtoN2O*kgtoGg=0,"NO",('Activity data'!AV18*EF!$H49*EF!$H67)*NtoN2O*kgtoGg)</f>
        <v>3.2233389281343408E-2</v>
      </c>
      <c r="AD1424" s="27">
        <f>IF(('Activity data'!AW18*EF!$H49*EF!$H67)*NtoN2O*kgtoGg=0,"NO",('Activity data'!AW18*EF!$H49*EF!$H67)*NtoN2O*kgtoGg)</f>
        <v>3.2661854541564221E-2</v>
      </c>
      <c r="AE1424" s="27">
        <f>IF(('Activity data'!AX18*EF!$H49*EF!$H67)*NtoN2O*kgtoGg=0,"NO",('Activity data'!AX18*EF!$H49*EF!$H67)*NtoN2O*kgtoGg)</f>
        <v>3.3135395382695144E-2</v>
      </c>
      <c r="AF1424" s="27">
        <f>IF(('Activity data'!AY18*EF!$H49*EF!$H67)*NtoN2O*kgtoGg=0,"NO",('Activity data'!AY18*EF!$H49*EF!$H67)*NtoN2O*kgtoGg)</f>
        <v>3.365206440075965E-2</v>
      </c>
      <c r="AG1424" s="27">
        <f>IF(('Activity data'!AZ18*EF!$H49*EF!$H67)*NtoN2O*kgtoGg=0,"NO",('Activity data'!AZ18*EF!$H49*EF!$H67)*NtoN2O*kgtoGg)</f>
        <v>3.4320159512804906E-2</v>
      </c>
      <c r="AH1424" s="27">
        <f>IF(('Activity data'!BA18*EF!$H49*EF!$H67)*NtoN2O*kgtoGg=0,"NO",('Activity data'!BA18*EF!$H49*EF!$H67)*NtoN2O*kgtoGg)</f>
        <v>3.4887506454013402E-2</v>
      </c>
      <c r="AI1424" s="27">
        <f>IF(('Activity data'!BB18*EF!$H49*EF!$H67)*NtoN2O*kgtoGg=0,"NO",('Activity data'!BB18*EF!$H49*EF!$H67)*NtoN2O*kgtoGg)</f>
        <v>3.5528108003598777E-2</v>
      </c>
      <c r="AJ1424" s="27">
        <f>IF(('Activity data'!BC18*EF!$H49*EF!$H67)*NtoN2O*kgtoGg=0,"NO",('Activity data'!BC18*EF!$H49*EF!$H67)*NtoN2O*kgtoGg)</f>
        <v>3.626343415489882E-2</v>
      </c>
      <c r="AK1424" s="27">
        <f>IF(('Activity data'!BD18*EF!$H49*EF!$H67)*NtoN2O*kgtoGg=0,"NO",('Activity data'!BD18*EF!$H49*EF!$H67)*NtoN2O*kgtoGg)</f>
        <v>3.688671730625466E-2</v>
      </c>
      <c r="AL1424" s="27">
        <f>IF(('Activity data'!BE18*EF!$H49*EF!$H67)*NtoN2O*kgtoGg=0,"NO",('Activity data'!BE18*EF!$H49*EF!$H67)*NtoN2O*kgtoGg)</f>
        <v>3.7506806437224018E-2</v>
      </c>
      <c r="AM1424" s="27">
        <f>IF(('Activity data'!BF18*EF!$H49*EF!$H67)*NtoN2O*kgtoGg=0,"NO",('Activity data'!BF18*EF!$H49*EF!$H67)*NtoN2O*kgtoGg)</f>
        <v>3.8105915932313217E-2</v>
      </c>
      <c r="AN1424" s="27">
        <f>IF(('Activity data'!BG18*EF!$H49*EF!$H67)*NtoN2O*kgtoGg=0,"NO",('Activity data'!BG18*EF!$H49*EF!$H67)*NtoN2O*kgtoGg)</f>
        <v>3.8801836220553602E-2</v>
      </c>
      <c r="AO1424" s="27">
        <f>IF(('Activity data'!BH18*EF!$H49*EF!$H67)*NtoN2O*kgtoGg=0,"NO",('Activity data'!BH18*EF!$H49*EF!$H67)*NtoN2O*kgtoGg)</f>
        <v>3.9389272293397316E-2</v>
      </c>
      <c r="AP1424" s="27">
        <f>IF(('Activity data'!BI18*EF!$H49*EF!$H67)*NtoN2O*kgtoGg=0,"NO",('Activity data'!BI18*EF!$H49*EF!$H67)*NtoN2O*kgtoGg)</f>
        <v>3.9965053462693426E-2</v>
      </c>
      <c r="AQ1424" s="27">
        <f>IF(('Activity data'!BJ18*EF!$H49*EF!$H67)*NtoN2O*kgtoGg=0,"NO",('Activity data'!BJ18*EF!$H49*EF!$H67)*NtoN2O*kgtoGg)</f>
        <v>4.0551616477851542E-2</v>
      </c>
      <c r="AR1424" s="27">
        <f>IF(('Activity data'!BK18*EF!$H49*EF!$H67)*NtoN2O*kgtoGg=0,"NO",('Activity data'!BK18*EF!$H49*EF!$H67)*NtoN2O*kgtoGg)</f>
        <v>4.1154241853913261E-2</v>
      </c>
      <c r="AS1424" s="27">
        <f>IF(('Activity data'!BL18*EF!$H49*EF!$H67)*NtoN2O*kgtoGg=0,"NO",('Activity data'!BL18*EF!$H49*EF!$H67)*NtoN2O*kgtoGg)</f>
        <v>4.1757487484402472E-2</v>
      </c>
      <c r="AT1424" s="27">
        <f>IF(('Activity data'!BM18*EF!$H49*EF!$H67)*NtoN2O*kgtoGg=0,"NO",('Activity data'!BM18*EF!$H49*EF!$H67)*NtoN2O*kgtoGg)</f>
        <v>4.126242865293344E-2</v>
      </c>
      <c r="AU1424" s="27">
        <f>IF(('Activity data'!BN18*EF!$H49*EF!$H67)*NtoN2O*kgtoGg=0,"NO",('Activity data'!BN18*EF!$H49*EF!$H67)*NtoN2O*kgtoGg)</f>
        <v>4.0556700513825768E-2</v>
      </c>
      <c r="AV1424" s="27">
        <f>IF(('Activity data'!BO18*EF!$H49*EF!$H67)*NtoN2O*kgtoGg=0,"NO",('Activity data'!BO18*EF!$H49*EF!$H67)*NtoN2O*kgtoGg)</f>
        <v>3.9848488045730199E-2</v>
      </c>
      <c r="AW1424" s="27">
        <f>IF(('Activity data'!BP18*EF!$H49*EF!$H67)*NtoN2O*kgtoGg=0,"NO",('Activity data'!BP18*EF!$H49*EF!$H67)*NtoN2O*kgtoGg)</f>
        <v>3.9058489607725032E-2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0.3278422472608899</v>
      </c>
      <c r="L1425" s="27">
        <f>IF(('Activity data'!AE19*EF!$H50*EF!$H68)*NtoN2O*kgtoGg=0,"NO",('Activity data'!AE19*EF!$H50*EF!$H68)*NtoN2O*kgtoGg)</f>
        <v>0.33450793008613738</v>
      </c>
      <c r="M1425" s="27">
        <f>IF(('Activity data'!AF19*EF!$H50*EF!$H68)*NtoN2O*kgtoGg=0,"NO",('Activity data'!AF19*EF!$H50*EF!$H68)*NtoN2O*kgtoGg)</f>
        <v>0.34229948156355039</v>
      </c>
      <c r="N1425" s="27">
        <f>IF(('Activity data'!AG19*EF!$H50*EF!$H68)*NtoN2O*kgtoGg=0,"NO",('Activity data'!AG19*EF!$H50*EF!$H68)*NtoN2O*kgtoGg)</f>
        <v>0.34828124731402305</v>
      </c>
      <c r="O1425" s="27">
        <f>IF(('Activity data'!AH19*EF!$H50*EF!$H68)*NtoN2O*kgtoGg=0,"NO",('Activity data'!AH19*EF!$H50*EF!$H68)*NtoN2O*kgtoGg)</f>
        <v>0.35308310351311484</v>
      </c>
      <c r="P1425" s="27">
        <f>IF(('Activity data'!AI19*EF!$H50*EF!$H68)*NtoN2O*kgtoGg=0,"NO",('Activity data'!AI19*EF!$H50*EF!$H68)*NtoN2O*kgtoGg)</f>
        <v>0.35667649320457162</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0.34978147124760717</v>
      </c>
      <c r="T1425" s="27">
        <f>IF(('Activity data'!AM19*EF!$H50*EF!$H68)*NtoN2O*kgtoGg=0,"NO",('Activity data'!AM19*EF!$H50*EF!$H68)*NtoN2O*kgtoGg)</f>
        <v>0.3584875041342433</v>
      </c>
      <c r="U1425" s="27">
        <f>IF(('Activity data'!AN19*EF!$H50*EF!$H68)*NtoN2O*kgtoGg=0,"NO",('Activity data'!AN19*EF!$H50*EF!$H68)*NtoN2O*kgtoGg)</f>
        <v>0.36463852991816875</v>
      </c>
      <c r="V1425" s="27">
        <f>IF(('Activity data'!AO19*EF!$H50*EF!$H68)*NtoN2O*kgtoGg=0,"NO",('Activity data'!AO19*EF!$H50*EF!$H68)*NtoN2O*kgtoGg)</f>
        <v>0.37016483394407329</v>
      </c>
      <c r="W1425" s="27">
        <f>IF(('Activity data'!AP19*EF!$H50*EF!$H68)*NtoN2O*kgtoGg=0,"NO",('Activity data'!AP19*EF!$H50*EF!$H68)*NtoN2O*kgtoGg)</f>
        <v>0.3762263413240392</v>
      </c>
      <c r="X1425" s="27">
        <f>IF(('Activity data'!AQ19*EF!$H50*EF!$H68)*NtoN2O*kgtoGg=0,"NO",('Activity data'!AQ19*EF!$H50*EF!$H68)*NtoN2O*kgtoGg)</f>
        <v>0.38305010499339254</v>
      </c>
      <c r="Y1425" s="27">
        <f>IF(('Activity data'!AR19*EF!$H50*EF!$H68)*NtoN2O*kgtoGg=0,"NO",('Activity data'!AR19*EF!$H50*EF!$H68)*NtoN2O*kgtoGg)</f>
        <v>0.39001024814513446</v>
      </c>
      <c r="Z1425" s="27">
        <f>IF(('Activity data'!AS19*EF!$H50*EF!$H68)*NtoN2O*kgtoGg=0,"NO",('Activity data'!AS19*EF!$H50*EF!$H68)*NtoN2O*kgtoGg)</f>
        <v>0.39763162733353369</v>
      </c>
      <c r="AA1425" s="27">
        <f>IF(('Activity data'!AT19*EF!$H50*EF!$H68)*NtoN2O*kgtoGg=0,"NO",('Activity data'!AT19*EF!$H50*EF!$H68)*NtoN2O*kgtoGg)</f>
        <v>0.405715672911797</v>
      </c>
      <c r="AB1425" s="27">
        <f>IF(('Activity data'!AU19*EF!$H50*EF!$H68)*NtoN2O*kgtoGg=0,"NO",('Activity data'!AU19*EF!$H50*EF!$H68)*NtoN2O*kgtoGg)</f>
        <v>0.41415186902184187</v>
      </c>
      <c r="AC1425" s="27">
        <f>IF(('Activity data'!AV19*EF!$H50*EF!$H68)*NtoN2O*kgtoGg=0,"NO",('Activity data'!AV19*EF!$H50*EF!$H68)*NtoN2O*kgtoGg)</f>
        <v>0.42259328139842117</v>
      </c>
      <c r="AD1425" s="27">
        <f>IF(('Activity data'!AW19*EF!$H50*EF!$H68)*NtoN2O*kgtoGg=0,"NO",('Activity data'!AW19*EF!$H50*EF!$H68)*NtoN2O*kgtoGg)</f>
        <v>0.43223168330653139</v>
      </c>
      <c r="AE1425" s="27">
        <f>IF(('Activity data'!AX19*EF!$H50*EF!$H68)*NtoN2O*kgtoGg=0,"NO",('Activity data'!AX19*EF!$H50*EF!$H68)*NtoN2O*kgtoGg)</f>
        <v>0.44240044798152134</v>
      </c>
      <c r="AF1425" s="27">
        <f>IF(('Activity data'!AY19*EF!$H50*EF!$H68)*NtoN2O*kgtoGg=0,"NO",('Activity data'!AY19*EF!$H50*EF!$H68)*NtoN2O*kgtoGg)</f>
        <v>0.45310986417671228</v>
      </c>
      <c r="AG1425" s="27">
        <f>IF(('Activity data'!AZ19*EF!$H50*EF!$H68)*NtoN2O*kgtoGg=0,"NO",('Activity data'!AZ19*EF!$H50*EF!$H68)*NtoN2O*kgtoGg)</f>
        <v>0.46523281953385692</v>
      </c>
      <c r="AH1425" s="27">
        <f>IF(('Activity data'!BA19*EF!$H50*EF!$H68)*NtoN2O*kgtoGg=0,"NO",('Activity data'!BA19*EF!$H50*EF!$H68)*NtoN2O*kgtoGg)</f>
        <v>0.47683161542488822</v>
      </c>
      <c r="AI1425" s="27">
        <f>IF(('Activity data'!BB19*EF!$H50*EF!$H68)*NtoN2O*kgtoGg=0,"NO",('Activity data'!BB19*EF!$H50*EF!$H68)*NtoN2O*kgtoGg)</f>
        <v>0.48902192775791076</v>
      </c>
      <c r="AJ1425" s="27">
        <f>IF(('Activity data'!BC19*EF!$H50*EF!$H68)*NtoN2O*kgtoGg=0,"NO",('Activity data'!BC19*EF!$H50*EF!$H68)*NtoN2O*kgtoGg)</f>
        <v>0.50227897155451084</v>
      </c>
      <c r="AK1425" s="27">
        <f>IF(('Activity data'!BD19*EF!$H50*EF!$H68)*NtoN2O*kgtoGg=0,"NO",('Activity data'!BD19*EF!$H50*EF!$H68)*NtoN2O*kgtoGg)</f>
        <v>0.5149072041484628</v>
      </c>
      <c r="AL1425" s="27">
        <f>IF(('Activity data'!BE19*EF!$H50*EF!$H68)*NtoN2O*kgtoGg=0,"NO",('Activity data'!BE19*EF!$H50*EF!$H68)*NtoN2O*kgtoGg)</f>
        <v>0.52779816967290405</v>
      </c>
      <c r="AM1425" s="27">
        <f>IF(('Activity data'!BF19*EF!$H50*EF!$H68)*NtoN2O*kgtoGg=0,"NO",('Activity data'!BF19*EF!$H50*EF!$H68)*NtoN2O*kgtoGg)</f>
        <v>0.54080178405979984</v>
      </c>
      <c r="AN1425" s="27">
        <f>IF(('Activity data'!BG19*EF!$H50*EF!$H68)*NtoN2O*kgtoGg=0,"NO",('Activity data'!BG19*EF!$H50*EF!$H68)*NtoN2O*kgtoGg)</f>
        <v>0.55472180997919929</v>
      </c>
      <c r="AO1425" s="27">
        <f>IF(('Activity data'!BH19*EF!$H50*EF!$H68)*NtoN2O*kgtoGg=0,"NO",('Activity data'!BH19*EF!$H50*EF!$H68)*NtoN2O*kgtoGg)</f>
        <v>0.56798833192248921</v>
      </c>
      <c r="AP1425" s="27">
        <f>IF(('Activity data'!BI19*EF!$H50*EF!$H68)*NtoN2O*kgtoGg=0,"NO",('Activity data'!BI19*EF!$H50*EF!$H68)*NtoN2O*kgtoGg)</f>
        <v>0.58145360714928829</v>
      </c>
      <c r="AQ1425" s="27">
        <f>IF(('Activity data'!BJ19*EF!$H50*EF!$H68)*NtoN2O*kgtoGg=0,"NO",('Activity data'!BJ19*EF!$H50*EF!$H68)*NtoN2O*kgtoGg)</f>
        <v>0.59533225487947738</v>
      </c>
      <c r="AR1425" s="27">
        <f>IF(('Activity data'!BK19*EF!$H50*EF!$H68)*NtoN2O*kgtoGg=0,"NO",('Activity data'!BK19*EF!$H50*EF!$H68)*NtoN2O*kgtoGg)</f>
        <v>0.60968960161004593</v>
      </c>
      <c r="AS1425" s="27">
        <f>IF(('Activity data'!BL19*EF!$H50*EF!$H68)*NtoN2O*kgtoGg=0,"NO",('Activity data'!BL19*EF!$H50*EF!$H68)*NtoN2O*kgtoGg)</f>
        <v>0.62413807627778151</v>
      </c>
      <c r="AT1425" s="27">
        <f>IF(('Activity data'!BM19*EF!$H50*EF!$H68)*NtoN2O*kgtoGg=0,"NO",('Activity data'!BM19*EF!$H50*EF!$H68)*NtoN2O*kgtoGg)</f>
        <v>0.62795919102407893</v>
      </c>
      <c r="AU1425" s="27">
        <f>IF(('Activity data'!BN19*EF!$H50*EF!$H68)*NtoN2O*kgtoGg=0,"NO",('Activity data'!BN19*EF!$H50*EF!$H68)*NtoN2O*kgtoGg)</f>
        <v>0.62958694088264855</v>
      </c>
      <c r="AV1425" s="27">
        <f>IF(('Activity data'!BO19*EF!$H50*EF!$H68)*NtoN2O*kgtoGg=0,"NO",('Activity data'!BO19*EF!$H50*EF!$H68)*NtoN2O*kgtoGg)</f>
        <v>0.63106029256970908</v>
      </c>
      <c r="AW1425" s="27">
        <f>IF(('Activity data'!BP19*EF!$H50*EF!$H68)*NtoN2O*kgtoGg=0,"NO",('Activity data'!BP19*EF!$H50*EF!$H68)*NtoN2O*kgtoGg)</f>
        <v>0.63153875679106564</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1.7017151675634967</v>
      </c>
      <c r="L1426" s="27">
        <f>IF(('Activity data'!AE20*EF!$H51*EF!$H69)*NtoN2O*kgtoGg=0,"NO",('Activity data'!AE20*EF!$H51*EF!$H69)*NtoN2O*kgtoGg)</f>
        <v>1.724123714732765</v>
      </c>
      <c r="M1426" s="27">
        <f>IF(('Activity data'!AF20*EF!$H51*EF!$H69)*NtoN2O*kgtoGg=0,"NO",('Activity data'!AF20*EF!$H51*EF!$H69)*NtoN2O*kgtoGg)</f>
        <v>1.7601182693498119</v>
      </c>
      <c r="N1426" s="27">
        <f>IF(('Activity data'!AG20*EF!$H51*EF!$H69)*NtoN2O*kgtoGg=0,"NO",('Activity data'!AG20*EF!$H51*EF!$H69)*NtoN2O*kgtoGg)</f>
        <v>1.7704533576020525</v>
      </c>
      <c r="O1426" s="27">
        <f>IF(('Activity data'!AH20*EF!$H51*EF!$H69)*NtoN2O*kgtoGg=0,"NO",('Activity data'!AH20*EF!$H51*EF!$H69)*NtoN2O*kgtoGg)</f>
        <v>1.7641159598844764</v>
      </c>
      <c r="P1426" s="27">
        <f>IF(('Activity data'!AI20*EF!$H51*EF!$H69)*NtoN2O*kgtoGg=0,"NO",('Activity data'!AI20*EF!$H51*EF!$H69)*NtoN2O*kgtoGg)</f>
        <v>1.7411735022142174</v>
      </c>
      <c r="Q1426" s="27">
        <f>IF(('Activity data'!AJ20*EF!$H51*EF!$H69)*NtoN2O*kgtoGg=0,"NO",('Activity data'!AJ20*EF!$H51*EF!$H69)*NtoN2O*kgtoGg)</f>
        <v>1.7315152516158581</v>
      </c>
      <c r="R1426" s="27">
        <f>IF(('Activity data'!AK20*EF!$H51*EF!$H69)*NtoN2O*kgtoGg=0,"NO",('Activity data'!AK20*EF!$H51*EF!$H69)*NtoN2O*kgtoGg)</f>
        <v>1.7240481490859694</v>
      </c>
      <c r="S1426" s="27">
        <f>IF(('Activity data'!AL20*EF!$H51*EF!$H69)*NtoN2O*kgtoGg=0,"NO",('Activity data'!AL20*EF!$H51*EF!$H69)*NtoN2O*kgtoGg)</f>
        <v>1.4532829642320653</v>
      </c>
      <c r="T1426" s="27">
        <f>IF(('Activity data'!AM20*EF!$H51*EF!$H69)*NtoN2O*kgtoGg=0,"NO",('Activity data'!AM20*EF!$H51*EF!$H69)*NtoN2O*kgtoGg)</f>
        <v>1.5108403779429143</v>
      </c>
      <c r="U1426" s="27">
        <f>IF(('Activity data'!AN20*EF!$H51*EF!$H69)*NtoN2O*kgtoGg=0,"NO",('Activity data'!AN20*EF!$H51*EF!$H69)*NtoN2O*kgtoGg)</f>
        <v>1.5359500219842341</v>
      </c>
      <c r="V1426" s="27">
        <f>IF(('Activity data'!AO20*EF!$H51*EF!$H69)*NtoN2O*kgtoGg=0,"NO",('Activity data'!AO20*EF!$H51*EF!$H69)*NtoN2O*kgtoGg)</f>
        <v>1.5529155477524197</v>
      </c>
      <c r="W1426" s="27">
        <f>IF(('Activity data'!AP20*EF!$H51*EF!$H69)*NtoN2O*kgtoGg=0,"NO",('Activity data'!AP20*EF!$H51*EF!$H69)*NtoN2O*kgtoGg)</f>
        <v>1.5758921601305533</v>
      </c>
      <c r="X1426" s="27">
        <f>IF(('Activity data'!AQ20*EF!$H51*EF!$H69)*NtoN2O*kgtoGg=0,"NO",('Activity data'!AQ20*EF!$H51*EF!$H69)*NtoN2O*kgtoGg)</f>
        <v>1.6074218995583676</v>
      </c>
      <c r="Y1426" s="27">
        <f>IF(('Activity data'!AR20*EF!$H51*EF!$H69)*NtoN2O*kgtoGg=0,"NO",('Activity data'!AR20*EF!$H51*EF!$H69)*NtoN2O*kgtoGg)</f>
        <v>1.6451803767533499</v>
      </c>
      <c r="Z1426" s="27">
        <f>IF(('Activity data'!AS20*EF!$H51*EF!$H69)*NtoN2O*kgtoGg=0,"NO",('Activity data'!AS20*EF!$H51*EF!$H69)*NtoN2O*kgtoGg)</f>
        <v>1.6900261136077641</v>
      </c>
      <c r="AA1426" s="27">
        <f>IF(('Activity data'!AT20*EF!$H51*EF!$H69)*NtoN2O*kgtoGg=0,"NO",('Activity data'!AT20*EF!$H51*EF!$H69)*NtoN2O*kgtoGg)</f>
        <v>1.7394801222335898</v>
      </c>
      <c r="AB1426" s="27">
        <f>IF(('Activity data'!AU20*EF!$H51*EF!$H69)*NtoN2O*kgtoGg=0,"NO",('Activity data'!AU20*EF!$H51*EF!$H69)*NtoN2O*kgtoGg)</f>
        <v>1.7921618958537717</v>
      </c>
      <c r="AC1426" s="27">
        <f>IF(('Activity data'!AV20*EF!$H51*EF!$H69)*NtoN2O*kgtoGg=0,"NO",('Activity data'!AV20*EF!$H51*EF!$H69)*NtoN2O*kgtoGg)</f>
        <v>1.8440236960496841</v>
      </c>
      <c r="AD1426" s="27">
        <f>IF(('Activity data'!AW20*EF!$H51*EF!$H69)*NtoN2O*kgtoGg=0,"NO",('Activity data'!AW20*EF!$H51*EF!$H69)*NtoN2O*kgtoGg)</f>
        <v>1.9128722105556406</v>
      </c>
      <c r="AE1426" s="27">
        <f>IF(('Activity data'!AX20*EF!$H51*EF!$H69)*NtoN2O*kgtoGg=0,"NO",('Activity data'!AX20*EF!$H51*EF!$H69)*NtoN2O*kgtoGg)</f>
        <v>1.9867036710712449</v>
      </c>
      <c r="AF1426" s="27">
        <f>IF(('Activity data'!AY20*EF!$H51*EF!$H69)*NtoN2O*kgtoGg=0,"NO",('Activity data'!AY20*EF!$H51*EF!$H69)*NtoN2O*kgtoGg)</f>
        <v>2.0655387363130369</v>
      </c>
      <c r="AG1426" s="27">
        <f>IF(('Activity data'!AZ20*EF!$H51*EF!$H69)*NtoN2O*kgtoGg=0,"NO",('Activity data'!AZ20*EF!$H51*EF!$H69)*NtoN2O*kgtoGg)</f>
        <v>2.1590171034819914</v>
      </c>
      <c r="AH1426" s="27">
        <f>IF(('Activity data'!BA20*EF!$H51*EF!$H69)*NtoN2O*kgtoGg=0,"NO",('Activity data'!BA20*EF!$H51*EF!$H69)*NtoN2O*kgtoGg)</f>
        <v>2.2453962761900854</v>
      </c>
      <c r="AI1426" s="27">
        <f>IF(('Activity data'!BB20*EF!$H51*EF!$H69)*NtoN2O*kgtoGg=0,"NO",('Activity data'!BB20*EF!$H51*EF!$H69)*NtoN2O*kgtoGg)</f>
        <v>2.3410345884850989</v>
      </c>
      <c r="AJ1426" s="27">
        <f>IF(('Activity data'!BC20*EF!$H51*EF!$H69)*NtoN2O*kgtoGg=0,"NO",('Activity data'!BC20*EF!$H51*EF!$H69)*NtoN2O*kgtoGg)</f>
        <v>2.4471163486393079</v>
      </c>
      <c r="AK1426" s="27">
        <f>IF(('Activity data'!BD20*EF!$H51*EF!$H69)*NtoN2O*kgtoGg=0,"NO",('Activity data'!BD20*EF!$H51*EF!$H69)*NtoN2O*kgtoGg)</f>
        <v>2.5450390690177795</v>
      </c>
      <c r="AL1426" s="27">
        <f>IF(('Activity data'!BE20*EF!$H51*EF!$H69)*NtoN2O*kgtoGg=0,"NO",('Activity data'!BE20*EF!$H51*EF!$H69)*NtoN2O*kgtoGg)</f>
        <v>2.6445934318419999</v>
      </c>
      <c r="AM1426" s="27">
        <f>IF(('Activity data'!BF20*EF!$H51*EF!$H69)*NtoN2O*kgtoGg=0,"NO",('Activity data'!BF20*EF!$H51*EF!$H69)*NtoN2O*kgtoGg)</f>
        <v>2.7441512648651862</v>
      </c>
      <c r="AN1426" s="27">
        <f>IF(('Activity data'!BG20*EF!$H51*EF!$H69)*NtoN2O*kgtoGg=0,"NO",('Activity data'!BG20*EF!$H51*EF!$H69)*NtoN2O*kgtoGg)</f>
        <v>2.8559130375945547</v>
      </c>
      <c r="AO1426" s="27">
        <f>IF(('Activity data'!BH20*EF!$H51*EF!$H69)*NtoN2O*kgtoGg=0,"NO",('Activity data'!BH20*EF!$H51*EF!$H69)*NtoN2O*kgtoGg)</f>
        <v>2.9594825030106868</v>
      </c>
      <c r="AP1426" s="27">
        <f>IF(('Activity data'!BI20*EF!$H51*EF!$H69)*NtoN2O*kgtoGg=0,"NO",('Activity data'!BI20*EF!$H51*EF!$H69)*NtoN2O*kgtoGg)</f>
        <v>3.0639987071550308</v>
      </c>
      <c r="AQ1426" s="27">
        <f>IF(('Activity data'!BJ20*EF!$H51*EF!$H69)*NtoN2O*kgtoGg=0,"NO",('Activity data'!BJ20*EF!$H51*EF!$H69)*NtoN2O*kgtoGg)</f>
        <v>3.1717057233338268</v>
      </c>
      <c r="AR1426" s="27">
        <f>IF(('Activity data'!BK20*EF!$H51*EF!$H69)*NtoN2O*kgtoGg=0,"NO",('Activity data'!BK20*EF!$H51*EF!$H69)*NtoN2O*kgtoGg)</f>
        <v>3.2832410864447872</v>
      </c>
      <c r="AS1426" s="27">
        <f>IF(('Activity data'!BL20*EF!$H51*EF!$H69)*NtoN2O*kgtoGg=0,"NO",('Activity data'!BL20*EF!$H51*EF!$H69)*NtoN2O*kgtoGg)</f>
        <v>3.3981465199291265</v>
      </c>
      <c r="AT1426" s="27">
        <f>IF(('Activity data'!BM20*EF!$H51*EF!$H69)*NtoN2O*kgtoGg=0,"NO",('Activity data'!BM20*EF!$H51*EF!$H69)*NtoN2O*kgtoGg)</f>
        <v>3.402335764581959</v>
      </c>
      <c r="AU1426" s="27">
        <f>IF(('Activity data'!BN20*EF!$H51*EF!$H69)*NtoN2O*kgtoGg=0,"NO",('Activity data'!BN20*EF!$H51*EF!$H69)*NtoN2O*kgtoGg)</f>
        <v>3.3840754458492466</v>
      </c>
      <c r="AV1426" s="27">
        <f>IF(('Activity data'!BO20*EF!$H51*EF!$H69)*NtoN2O*kgtoGg=0,"NO",('Activity data'!BO20*EF!$H51*EF!$H69)*NtoN2O*kgtoGg)</f>
        <v>3.3645111733417261</v>
      </c>
      <c r="AW1426" s="27">
        <f>IF(('Activity data'!BP20*EF!$H51*EF!$H69)*NtoN2O*kgtoGg=0,"NO",('Activity data'!BP20*EF!$H51*EF!$H69)*NtoN2O*kgtoGg)</f>
        <v>3.3351275855209699</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1.3660093635870426E-2</v>
      </c>
      <c r="L1427" s="27">
        <f>IF(('Activity data'!AE21*EF!$H52*EF!$H70)*NtoN2O*kgtoGg=0,"NO",('Activity data'!AE21*EF!$H52*EF!$H70)*NtoN2O*kgtoGg)</f>
        <v>1.3937830420255738E-2</v>
      </c>
      <c r="M1427" s="27">
        <f>IF(('Activity data'!AF21*EF!$H52*EF!$H70)*NtoN2O*kgtoGg=0,"NO",('Activity data'!AF21*EF!$H52*EF!$H70)*NtoN2O*kgtoGg)</f>
        <v>1.426247839848128E-2</v>
      </c>
      <c r="N1427" s="27">
        <f>IF(('Activity data'!AG21*EF!$H52*EF!$H70)*NtoN2O*kgtoGg=0,"NO",('Activity data'!AG21*EF!$H52*EF!$H70)*NtoN2O*kgtoGg)</f>
        <v>1.4511718638084306E-2</v>
      </c>
      <c r="O1427" s="27">
        <f>IF(('Activity data'!AH21*EF!$H52*EF!$H70)*NtoN2O*kgtoGg=0,"NO",('Activity data'!AH21*EF!$H52*EF!$H70)*NtoN2O*kgtoGg)</f>
        <v>1.4711795979713135E-2</v>
      </c>
      <c r="P1427" s="27">
        <f>IF(('Activity data'!AI21*EF!$H52*EF!$H70)*NtoN2O*kgtoGg=0,"NO",('Activity data'!AI21*EF!$H52*EF!$H70)*NtoN2O*kgtoGg)</f>
        <v>1.4861520550190495E-2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1.4574227968650315E-2</v>
      </c>
      <c r="T1427" s="27">
        <f>IF(('Activity data'!AM21*EF!$H52*EF!$H70)*NtoN2O*kgtoGg=0,"NO",('Activity data'!AM21*EF!$H52*EF!$H70)*NtoN2O*kgtoGg)</f>
        <v>1.4936979338926817E-2</v>
      </c>
      <c r="U1427" s="27">
        <f>IF(('Activity data'!AN21*EF!$H52*EF!$H70)*NtoN2O*kgtoGg=0,"NO",('Activity data'!AN21*EF!$H52*EF!$H70)*NtoN2O*kgtoGg)</f>
        <v>1.5193272079923716E-2</v>
      </c>
      <c r="V1427" s="27">
        <f>IF(('Activity data'!AO21*EF!$H52*EF!$H70)*NtoN2O*kgtoGg=0,"NO",('Activity data'!AO21*EF!$H52*EF!$H70)*NtoN2O*kgtoGg)</f>
        <v>1.5423534747669736E-2</v>
      </c>
      <c r="W1427" s="27">
        <f>IF(('Activity data'!AP21*EF!$H52*EF!$H70)*NtoN2O*kgtoGg=0,"NO",('Activity data'!AP21*EF!$H52*EF!$H70)*NtoN2O*kgtoGg)</f>
        <v>1.5676097555168314E-2</v>
      </c>
      <c r="X1427" s="27">
        <f>IF(('Activity data'!AQ21*EF!$H52*EF!$H70)*NtoN2O*kgtoGg=0,"NO",('Activity data'!AQ21*EF!$H52*EF!$H70)*NtoN2O*kgtoGg)</f>
        <v>1.5960421041391372E-2</v>
      </c>
      <c r="Y1427" s="27">
        <f>IF(('Activity data'!AR21*EF!$H52*EF!$H70)*NtoN2O*kgtoGg=0,"NO",('Activity data'!AR21*EF!$H52*EF!$H70)*NtoN2O*kgtoGg)</f>
        <v>1.6250427006047279E-2</v>
      </c>
      <c r="Z1427" s="27">
        <f>IF(('Activity data'!AS21*EF!$H52*EF!$H70)*NtoN2O*kgtoGg=0,"NO",('Activity data'!AS21*EF!$H52*EF!$H70)*NtoN2O*kgtoGg)</f>
        <v>1.6567984472230592E-2</v>
      </c>
      <c r="AA1427" s="27">
        <f>IF(('Activity data'!AT21*EF!$H52*EF!$H70)*NtoN2O*kgtoGg=0,"NO",('Activity data'!AT21*EF!$H52*EF!$H70)*NtoN2O*kgtoGg)</f>
        <v>1.6904819704658219E-2</v>
      </c>
      <c r="AB1427" s="27">
        <f>IF(('Activity data'!AU21*EF!$H52*EF!$H70)*NtoN2O*kgtoGg=0,"NO",('Activity data'!AU21*EF!$H52*EF!$H70)*NtoN2O*kgtoGg)</f>
        <v>1.7256327875910096E-2</v>
      </c>
      <c r="AC1427" s="27">
        <f>IF(('Activity data'!AV21*EF!$H52*EF!$H70)*NtoN2O*kgtoGg=0,"NO",('Activity data'!AV21*EF!$H52*EF!$H70)*NtoN2O*kgtoGg)</f>
        <v>1.7608053391600896E-2</v>
      </c>
      <c r="AD1427" s="27">
        <f>IF(('Activity data'!AW21*EF!$H52*EF!$H70)*NtoN2O*kgtoGg=0,"NO",('Activity data'!AW21*EF!$H52*EF!$H70)*NtoN2O*kgtoGg)</f>
        <v>1.8009653471105492E-2</v>
      </c>
      <c r="AE1427" s="27">
        <f>IF(('Activity data'!AX21*EF!$H52*EF!$H70)*NtoN2O*kgtoGg=0,"NO",('Activity data'!AX21*EF!$H52*EF!$H70)*NtoN2O*kgtoGg)</f>
        <v>1.8433351999230074E-2</v>
      </c>
      <c r="AF1427" s="27">
        <f>IF(('Activity data'!AY21*EF!$H52*EF!$H70)*NtoN2O*kgtoGg=0,"NO",('Activity data'!AY21*EF!$H52*EF!$H70)*NtoN2O*kgtoGg)</f>
        <v>1.8879577674029695E-2</v>
      </c>
      <c r="AG1427" s="27">
        <f>IF(('Activity data'!AZ21*EF!$H52*EF!$H70)*NtoN2O*kgtoGg=0,"NO",('Activity data'!AZ21*EF!$H52*EF!$H70)*NtoN2O*kgtoGg)</f>
        <v>1.9384700813910721E-2</v>
      </c>
      <c r="AH1427" s="27">
        <f>IF(('Activity data'!BA21*EF!$H52*EF!$H70)*NtoN2O*kgtoGg=0,"NO",('Activity data'!BA21*EF!$H52*EF!$H70)*NtoN2O*kgtoGg)</f>
        <v>1.9867983976037024E-2</v>
      </c>
      <c r="AI1427" s="27">
        <f>IF(('Activity data'!BB21*EF!$H52*EF!$H70)*NtoN2O*kgtoGg=0,"NO",('Activity data'!BB21*EF!$H52*EF!$H70)*NtoN2O*kgtoGg)</f>
        <v>2.0375913656579637E-2</v>
      </c>
      <c r="AJ1427" s="27">
        <f>IF(('Activity data'!BC21*EF!$H52*EF!$H70)*NtoN2O*kgtoGg=0,"NO",('Activity data'!BC21*EF!$H52*EF!$H70)*NtoN2O*kgtoGg)</f>
        <v>2.0928290481437968E-2</v>
      </c>
      <c r="AK1427" s="27">
        <f>IF(('Activity data'!BD21*EF!$H52*EF!$H70)*NtoN2O*kgtoGg=0,"NO",('Activity data'!BD21*EF!$H52*EF!$H70)*NtoN2O*kgtoGg)</f>
        <v>2.1454466839519307E-2</v>
      </c>
      <c r="AL1427" s="27">
        <f>IF(('Activity data'!BE21*EF!$H52*EF!$H70)*NtoN2O*kgtoGg=0,"NO",('Activity data'!BE21*EF!$H52*EF!$H70)*NtoN2O*kgtoGg)</f>
        <v>2.1991590403037692E-2</v>
      </c>
      <c r="AM1427" s="27">
        <f>IF(('Activity data'!BF21*EF!$H52*EF!$H70)*NtoN2O*kgtoGg=0,"NO",('Activity data'!BF21*EF!$H52*EF!$H70)*NtoN2O*kgtoGg)</f>
        <v>2.2533407669158349E-2</v>
      </c>
      <c r="AN1427" s="27">
        <f>IF(('Activity data'!BG21*EF!$H52*EF!$H70)*NtoN2O*kgtoGg=0,"NO",('Activity data'!BG21*EF!$H52*EF!$H70)*NtoN2O*kgtoGg)</f>
        <v>2.3113408749133323E-2</v>
      </c>
      <c r="AO1427" s="27">
        <f>IF(('Activity data'!BH21*EF!$H52*EF!$H70)*NtoN2O*kgtoGg=0,"NO",('Activity data'!BH21*EF!$H52*EF!$H70)*NtoN2O*kgtoGg)</f>
        <v>2.3666180496770405E-2</v>
      </c>
      <c r="AP1427" s="27">
        <f>IF(('Activity data'!BI21*EF!$H52*EF!$H70)*NtoN2O*kgtoGg=0,"NO",('Activity data'!BI21*EF!$H52*EF!$H70)*NtoN2O*kgtoGg)</f>
        <v>2.4227233631220365E-2</v>
      </c>
      <c r="AQ1427" s="27">
        <f>IF(('Activity data'!BJ21*EF!$H52*EF!$H70)*NtoN2O*kgtoGg=0,"NO",('Activity data'!BJ21*EF!$H52*EF!$H70)*NtoN2O*kgtoGg)</f>
        <v>2.4805510619978249E-2</v>
      </c>
      <c r="AR1427" s="27">
        <f>IF(('Activity data'!BK21*EF!$H52*EF!$H70)*NtoN2O*kgtoGg=0,"NO",('Activity data'!BK21*EF!$H52*EF!$H70)*NtoN2O*kgtoGg)</f>
        <v>2.5403733400418606E-2</v>
      </c>
      <c r="AS1427" s="27">
        <f>IF(('Activity data'!BL21*EF!$H52*EF!$H70)*NtoN2O*kgtoGg=0,"NO",('Activity data'!BL21*EF!$H52*EF!$H70)*NtoN2O*kgtoGg)</f>
        <v>2.6005753178240911E-2</v>
      </c>
      <c r="AT1427" s="27">
        <f>IF(('Activity data'!BM21*EF!$H52*EF!$H70)*NtoN2O*kgtoGg=0,"NO",('Activity data'!BM21*EF!$H52*EF!$H70)*NtoN2O*kgtoGg)</f>
        <v>2.616496629266998E-2</v>
      </c>
      <c r="AU1427" s="27">
        <f>IF(('Activity data'!BN21*EF!$H52*EF!$H70)*NtoN2O*kgtoGg=0,"NO",('Activity data'!BN21*EF!$H52*EF!$H70)*NtoN2O*kgtoGg)</f>
        <v>2.6232789203443716E-2</v>
      </c>
      <c r="AV1427" s="27">
        <f>IF(('Activity data'!BO21*EF!$H52*EF!$H70)*NtoN2O*kgtoGg=0,"NO",('Activity data'!BO21*EF!$H52*EF!$H70)*NtoN2O*kgtoGg)</f>
        <v>2.6294178857071242E-2</v>
      </c>
      <c r="AW1427" s="27">
        <f>IF(('Activity data'!BP21*EF!$H52*EF!$H70)*NtoN2O*kgtoGg=0,"NO",('Activity data'!BP21*EF!$H52*EF!$H70)*NtoN2O*kgtoGg)</f>
        <v>2.6314114866294425E-2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7.0904798648479081E-2</v>
      </c>
      <c r="L1428" s="27">
        <f>IF(('Activity data'!AE22*EF!$H53*EF!$H71)*NtoN2O*kgtoGg=0,"NO",('Activity data'!AE22*EF!$H53*EF!$H71)*NtoN2O*kgtoGg)</f>
        <v>7.183848811386527E-2</v>
      </c>
      <c r="M1428" s="27">
        <f>IF(('Activity data'!AF22*EF!$H53*EF!$H71)*NtoN2O*kgtoGg=0,"NO",('Activity data'!AF22*EF!$H53*EF!$H71)*NtoN2O*kgtoGg)</f>
        <v>7.3338261222908901E-2</v>
      </c>
      <c r="N1428" s="27">
        <f>IF(('Activity data'!AG22*EF!$H53*EF!$H71)*NtoN2O*kgtoGg=0,"NO",('Activity data'!AG22*EF!$H53*EF!$H71)*NtoN2O*kgtoGg)</f>
        <v>7.3768889900085594E-2</v>
      </c>
      <c r="O1428" s="27">
        <f>IF(('Activity data'!AH22*EF!$H53*EF!$H71)*NtoN2O*kgtoGg=0,"NO",('Activity data'!AH22*EF!$H53*EF!$H71)*NtoN2O*kgtoGg)</f>
        <v>7.3504831661853245E-2</v>
      </c>
      <c r="P1428" s="27">
        <f>IF(('Activity data'!AI22*EF!$H53*EF!$H71)*NtoN2O*kgtoGg=0,"NO",('Activity data'!AI22*EF!$H53*EF!$H71)*NtoN2O*kgtoGg)</f>
        <v>7.2548895925592466E-2</v>
      </c>
      <c r="Q1428" s="27">
        <f>IF(('Activity data'!AJ22*EF!$H53*EF!$H71)*NtoN2O*kgtoGg=0,"NO",('Activity data'!AJ22*EF!$H53*EF!$H71)*NtoN2O*kgtoGg)</f>
        <v>7.2146468817327503E-2</v>
      </c>
      <c r="R1428" s="27">
        <f>IF(('Activity data'!AK22*EF!$H53*EF!$H71)*NtoN2O*kgtoGg=0,"NO",('Activity data'!AK22*EF!$H53*EF!$H71)*NtoN2O*kgtoGg)</f>
        <v>7.1835339545248789E-2</v>
      </c>
      <c r="S1428" s="27">
        <f>IF(('Activity data'!AL22*EF!$H53*EF!$H71)*NtoN2O*kgtoGg=0,"NO",('Activity data'!AL22*EF!$H53*EF!$H71)*NtoN2O*kgtoGg)</f>
        <v>6.0553456843002784E-2</v>
      </c>
      <c r="T1428" s="27">
        <f>IF(('Activity data'!AM22*EF!$H53*EF!$H71)*NtoN2O*kgtoGg=0,"NO",('Activity data'!AM22*EF!$H53*EF!$H71)*NtoN2O*kgtoGg)</f>
        <v>6.2951682414288154E-2</v>
      </c>
      <c r="U1428" s="27">
        <f>IF(('Activity data'!AN22*EF!$H53*EF!$H71)*NtoN2O*kgtoGg=0,"NO",('Activity data'!AN22*EF!$H53*EF!$H71)*NtoN2O*kgtoGg)</f>
        <v>6.3997917582676492E-2</v>
      </c>
      <c r="V1428" s="27">
        <f>IF(('Activity data'!AO22*EF!$H53*EF!$H71)*NtoN2O*kgtoGg=0,"NO",('Activity data'!AO22*EF!$H53*EF!$H71)*NtoN2O*kgtoGg)</f>
        <v>6.4704814489684223E-2</v>
      </c>
      <c r="W1428" s="27">
        <f>IF(('Activity data'!AP22*EF!$H53*EF!$H71)*NtoN2O*kgtoGg=0,"NO",('Activity data'!AP22*EF!$H53*EF!$H71)*NtoN2O*kgtoGg)</f>
        <v>6.5662173338773125E-2</v>
      </c>
      <c r="X1428" s="27">
        <f>IF(('Activity data'!AQ22*EF!$H53*EF!$H71)*NtoN2O*kgtoGg=0,"NO",('Activity data'!AQ22*EF!$H53*EF!$H71)*NtoN2O*kgtoGg)</f>
        <v>6.6975912481598718E-2</v>
      </c>
      <c r="Y1428" s="27">
        <f>IF(('Activity data'!AR22*EF!$H53*EF!$H71)*NtoN2O*kgtoGg=0,"NO",('Activity data'!AR22*EF!$H53*EF!$H71)*NtoN2O*kgtoGg)</f>
        <v>6.8549182364722974E-2</v>
      </c>
      <c r="Z1428" s="27">
        <f>IF(('Activity data'!AS22*EF!$H53*EF!$H71)*NtoN2O*kgtoGg=0,"NO",('Activity data'!AS22*EF!$H53*EF!$H71)*NtoN2O*kgtoGg)</f>
        <v>7.0417754733656912E-2</v>
      </c>
      <c r="AA1428" s="27">
        <f>IF(('Activity data'!AT22*EF!$H53*EF!$H71)*NtoN2O*kgtoGg=0,"NO",('Activity data'!AT22*EF!$H53*EF!$H71)*NtoN2O*kgtoGg)</f>
        <v>7.2478338426399641E-2</v>
      </c>
      <c r="AB1428" s="27">
        <f>IF(('Activity data'!AU22*EF!$H53*EF!$H71)*NtoN2O*kgtoGg=0,"NO",('Activity data'!AU22*EF!$H53*EF!$H71)*NtoN2O*kgtoGg)</f>
        <v>7.4673412327240563E-2</v>
      </c>
      <c r="AC1428" s="27">
        <f>IF(('Activity data'!AV22*EF!$H53*EF!$H71)*NtoN2O*kgtoGg=0,"NO",('Activity data'!AV22*EF!$H53*EF!$H71)*NtoN2O*kgtoGg)</f>
        <v>7.6834320668736911E-2</v>
      </c>
      <c r="AD1428" s="27">
        <f>IF(('Activity data'!AW22*EF!$H53*EF!$H71)*NtoN2O*kgtoGg=0,"NO",('Activity data'!AW22*EF!$H53*EF!$H71)*NtoN2O*kgtoGg)</f>
        <v>7.9703008773151771E-2</v>
      </c>
      <c r="AE1428" s="27">
        <f>IF(('Activity data'!AX22*EF!$H53*EF!$H71)*NtoN2O*kgtoGg=0,"NO",('Activity data'!AX22*EF!$H53*EF!$H71)*NtoN2O*kgtoGg)</f>
        <v>8.2779319627968612E-2</v>
      </c>
      <c r="AF1428" s="27">
        <f>IF(('Activity data'!AY22*EF!$H53*EF!$H71)*NtoN2O*kgtoGg=0,"NO",('Activity data'!AY22*EF!$H53*EF!$H71)*NtoN2O*kgtoGg)</f>
        <v>8.6064114013043286E-2</v>
      </c>
      <c r="AG1428" s="27">
        <f>IF(('Activity data'!AZ22*EF!$H53*EF!$H71)*NtoN2O*kgtoGg=0,"NO",('Activity data'!AZ22*EF!$H53*EF!$H71)*NtoN2O*kgtoGg)</f>
        <v>8.9959045978416391E-2</v>
      </c>
      <c r="AH1428" s="27">
        <f>IF(('Activity data'!BA22*EF!$H53*EF!$H71)*NtoN2O*kgtoGg=0,"NO",('Activity data'!BA22*EF!$H53*EF!$H71)*NtoN2O*kgtoGg)</f>
        <v>9.3558178174586948E-2</v>
      </c>
      <c r="AI1428" s="27">
        <f>IF(('Activity data'!BB22*EF!$H53*EF!$H71)*NtoN2O*kgtoGg=0,"NO",('Activity data'!BB22*EF!$H53*EF!$H71)*NtoN2O*kgtoGg)</f>
        <v>9.7543107853545877E-2</v>
      </c>
      <c r="AJ1428" s="27">
        <f>IF(('Activity data'!BC22*EF!$H53*EF!$H71)*NtoN2O*kgtoGg=0,"NO",('Activity data'!BC22*EF!$H53*EF!$H71)*NtoN2O*kgtoGg)</f>
        <v>0.10196318119330461</v>
      </c>
      <c r="AK1428" s="27">
        <f>IF(('Activity data'!BD22*EF!$H53*EF!$H71)*NtoN2O*kgtoGg=0,"NO",('Activity data'!BD22*EF!$H53*EF!$H71)*NtoN2O*kgtoGg)</f>
        <v>0.10604329454240757</v>
      </c>
      <c r="AL1428" s="27">
        <f>IF(('Activity data'!BE22*EF!$H53*EF!$H71)*NtoN2O*kgtoGg=0,"NO",('Activity data'!BE22*EF!$H53*EF!$H71)*NtoN2O*kgtoGg)</f>
        <v>0.11019139299341679</v>
      </c>
      <c r="AM1428" s="27">
        <f>IF(('Activity data'!BF22*EF!$H53*EF!$H71)*NtoN2O*kgtoGg=0,"NO",('Activity data'!BF22*EF!$H53*EF!$H71)*NtoN2O*kgtoGg)</f>
        <v>0.11433963603604952</v>
      </c>
      <c r="AN1428" s="27">
        <f>IF(('Activity data'!BG22*EF!$H53*EF!$H71)*NtoN2O*kgtoGg=0,"NO",('Activity data'!BG22*EF!$H53*EF!$H71)*NtoN2O*kgtoGg)</f>
        <v>0.11899637656643992</v>
      </c>
      <c r="AO1428" s="27">
        <f>IF(('Activity data'!BH22*EF!$H53*EF!$H71)*NtoN2O*kgtoGg=0,"NO",('Activity data'!BH22*EF!$H53*EF!$H71)*NtoN2O*kgtoGg)</f>
        <v>0.12331177095877871</v>
      </c>
      <c r="AP1428" s="27">
        <f>IF(('Activity data'!BI22*EF!$H53*EF!$H71)*NtoN2O*kgtoGg=0,"NO",('Activity data'!BI22*EF!$H53*EF!$H71)*NtoN2O*kgtoGg)</f>
        <v>0.12766661279812638</v>
      </c>
      <c r="AQ1428" s="27">
        <f>IF(('Activity data'!BJ22*EF!$H53*EF!$H71)*NtoN2O*kgtoGg=0,"NO",('Activity data'!BJ22*EF!$H53*EF!$H71)*NtoN2O*kgtoGg)</f>
        <v>0.13215440513890955</v>
      </c>
      <c r="AR1428" s="27">
        <f>IF(('Activity data'!BK22*EF!$H53*EF!$H71)*NtoN2O*kgtoGg=0,"NO",('Activity data'!BK22*EF!$H53*EF!$H71)*NtoN2O*kgtoGg)</f>
        <v>0.13680171193519958</v>
      </c>
      <c r="AS1428" s="27">
        <f>IF(('Activity data'!BL22*EF!$H53*EF!$H71)*NtoN2O*kgtoGg=0,"NO",('Activity data'!BL22*EF!$H53*EF!$H71)*NtoN2O*kgtoGg)</f>
        <v>0.1415894383303804</v>
      </c>
      <c r="AT1428" s="27">
        <f>IF(('Activity data'!BM22*EF!$H53*EF!$H71)*NtoN2O*kgtoGg=0,"NO",('Activity data'!BM22*EF!$H53*EF!$H71)*NtoN2O*kgtoGg)</f>
        <v>0.1417639901909151</v>
      </c>
      <c r="AU1428" s="27">
        <f>IF(('Activity data'!BN22*EF!$H53*EF!$H71)*NtoN2O*kgtoGg=0,"NO",('Activity data'!BN22*EF!$H53*EF!$H71)*NtoN2O*kgtoGg)</f>
        <v>0.14100314357705207</v>
      </c>
      <c r="AV1428" s="27">
        <f>IF(('Activity data'!BO22*EF!$H53*EF!$H71)*NtoN2O*kgtoGg=0,"NO",('Activity data'!BO22*EF!$H53*EF!$H71)*NtoN2O*kgtoGg)</f>
        <v>0.14018796555590538</v>
      </c>
      <c r="AW1428" s="27">
        <f>IF(('Activity data'!BP22*EF!$H53*EF!$H71)*NtoN2O*kgtoGg=0,"NO",('Activity data'!BP22*EF!$H53*EF!$H71)*NtoN2O*kgtoGg)</f>
        <v>0.13896364939670722</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891.99675099412434</v>
      </c>
      <c r="U1461" s="22">
        <f>'Activity data'!AN45*EF!$H$149*CtoCO2*ttoGg</f>
        <v>896.31990476583758</v>
      </c>
      <c r="V1461" s="22">
        <f>'Activity data'!AO45*EF!$H$149*CtoCO2*ttoGg</f>
        <v>899.04350047682215</v>
      </c>
      <c r="W1461" s="22">
        <f>'Activity data'!AP45*EF!$H$149*CtoCO2*ttoGg</f>
        <v>901.3569357470551</v>
      </c>
      <c r="X1461" s="22">
        <f>'Activity data'!AQ45*EF!$H$149*CtoCO2*ttoGg</f>
        <v>903.93985626561346</v>
      </c>
      <c r="Y1461" s="22">
        <f>'Activity data'!AR45*EF!$H$149*CtoCO2*ttoGg</f>
        <v>906.90932257225506</v>
      </c>
      <c r="Z1461" s="22">
        <f>'Activity data'!AS45*EF!$H$149*CtoCO2*ttoGg</f>
        <v>910.02932620418221</v>
      </c>
      <c r="AA1461" s="22">
        <f>'Activity data'!AT45*EF!$H$149*CtoCO2*ttoGg</f>
        <v>913.45380339025473</v>
      </c>
      <c r="AB1461" s="22">
        <f>'Activity data'!AU45*EF!$H$149*CtoCO2*ttoGg</f>
        <v>917.05967792764125</v>
      </c>
      <c r="AC1461" s="22">
        <f>'Activity data'!AV45*EF!$H$149*CtoCO2*ttoGg</f>
        <v>920.77780602248185</v>
      </c>
      <c r="AD1461" s="22">
        <f>'Activity data'!AW45*EF!$H$149*CtoCO2*ttoGg</f>
        <v>924.42172337739316</v>
      </c>
      <c r="AE1461" s="22">
        <f>'Activity data'!AX45*EF!$H$149*CtoCO2*ttoGg</f>
        <v>928.69385065623339</v>
      </c>
      <c r="AF1461" s="22">
        <f>'Activity data'!AY45*EF!$H$149*CtoCO2*ttoGg</f>
        <v>933.13061753425393</v>
      </c>
      <c r="AG1461" s="22">
        <f>'Activity data'!AZ45*EF!$H$149*CtoCO2*ttoGg</f>
        <v>937.72382544316019</v>
      </c>
      <c r="AH1461" s="22">
        <f>'Activity data'!BA45*EF!$H$149*CtoCO2*ttoGg</f>
        <v>942.87010424428286</v>
      </c>
      <c r="AI1461" s="22">
        <f>'Activity data'!BB45*EF!$H$149*CtoCO2*ttoGg</f>
        <v>947.63902975678127</v>
      </c>
      <c r="AJ1461" s="22">
        <f>'Activity data'!BC45*EF!$H$149*CtoCO2*ttoGg</f>
        <v>952.63602750223174</v>
      </c>
      <c r="AK1461" s="22">
        <f>'Activity data'!BD45*EF!$H$149*CtoCO2*ttoGg</f>
        <v>957.96787185055553</v>
      </c>
      <c r="AL1461" s="22">
        <f>'Activity data'!BE45*EF!$H$149*CtoCO2*ttoGg</f>
        <v>962.88811014567227</v>
      </c>
      <c r="AM1461" s="22">
        <f>'Activity data'!BF45*EF!$H$149*CtoCO2*ttoGg</f>
        <v>967.79201667504117</v>
      </c>
      <c r="AN1461" s="22">
        <f>'Activity data'!BG45*EF!$H$149*CtoCO2*ttoGg</f>
        <v>972.61735184379199</v>
      </c>
      <c r="AO1461" s="22">
        <f>'Activity data'!BH45*EF!$H$149*CtoCO2*ttoGg</f>
        <v>977.75156291822918</v>
      </c>
      <c r="AP1461" s="22">
        <f>'Activity data'!BI45*EF!$H$149*CtoCO2*ttoGg</f>
        <v>982.50158071330122</v>
      </c>
      <c r="AQ1461" s="22">
        <f>'Activity data'!BJ45*EF!$H$149*CtoCO2*ttoGg</f>
        <v>987.21035498051378</v>
      </c>
      <c r="AR1461" s="22">
        <f>'Activity data'!BK45*EF!$H$149*CtoCO2*ttoGg</f>
        <v>991.9563382524193</v>
      </c>
      <c r="AS1461" s="22">
        <f>'Activity data'!BL45*EF!$H$149*CtoCO2*ttoGg</f>
        <v>996.75740273128213</v>
      </c>
      <c r="AT1461" s="22">
        <f>'Activity data'!BM45*EF!$H$149*CtoCO2*ttoGg</f>
        <v>1001.5352603729182</v>
      </c>
      <c r="AU1461" s="22">
        <f>'Activity data'!BN45*EF!$H$149*CtoCO2*ttoGg</f>
        <v>1002.5634396226677</v>
      </c>
      <c r="AV1461" s="22">
        <f>'Activity data'!BO45*EF!$H$149*CtoCO2*ttoGg</f>
        <v>1002.8302750833244</v>
      </c>
      <c r="AW1461" s="22">
        <f>'Activity data'!BP45*EF!$H$149*CtoCO2*ttoGg</f>
        <v>1003.0421528716323</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469.95618046490154</v>
      </c>
      <c r="U1462" s="22">
        <f>'Activity data'!AN46*EF!$H$150*CtoCO2*ttoGg</f>
        <v>469.84725500200943</v>
      </c>
      <c r="V1462" s="22">
        <f>'Activity data'!AO46*EF!$H$150*CtoCO2*ttoGg</f>
        <v>469.77863173778724</v>
      </c>
      <c r="W1462" s="22">
        <f>'Activity data'!AP46*EF!$H$150*CtoCO2*ttoGg</f>
        <v>469.72034280776347</v>
      </c>
      <c r="X1462" s="22">
        <f>'Activity data'!AQ46*EF!$H$150*CtoCO2*ttoGg</f>
        <v>469.6552639722758</v>
      </c>
      <c r="Y1462" s="22">
        <f>'Activity data'!AR46*EF!$H$150*CtoCO2*ttoGg</f>
        <v>469.58044579344761</v>
      </c>
      <c r="Z1462" s="22">
        <f>'Activity data'!AS46*EF!$H$150*CtoCO2*ttoGg</f>
        <v>469.50183470122681</v>
      </c>
      <c r="AA1462" s="22">
        <f>'Activity data'!AT46*EF!$H$150*CtoCO2*ttoGg</f>
        <v>469.41555214401205</v>
      </c>
      <c r="AB1462" s="22">
        <f>'Activity data'!AU46*EF!$H$150*CtoCO2*ttoGg</f>
        <v>469.32469912932498</v>
      </c>
      <c r="AC1462" s="22">
        <f>'Activity data'!AV46*EF!$H$150*CtoCO2*ttoGg</f>
        <v>469.23101779268762</v>
      </c>
      <c r="AD1462" s="22">
        <f>'Activity data'!AW46*EF!$H$150*CtoCO2*ttoGg</f>
        <v>469.13920625750222</v>
      </c>
      <c r="AE1462" s="22">
        <f>'Activity data'!AX46*EF!$H$150*CtoCO2*ttoGg</f>
        <v>469.03156644963173</v>
      </c>
      <c r="AF1462" s="22">
        <f>'Activity data'!AY46*EF!$H$150*CtoCO2*ttoGg</f>
        <v>468.91977840982281</v>
      </c>
      <c r="AG1462" s="22">
        <f>'Activity data'!AZ46*EF!$H$150*CtoCO2*ttoGg</f>
        <v>468.80404870783735</v>
      </c>
      <c r="AH1462" s="22">
        <f>'Activity data'!BA46*EF!$H$150*CtoCO2*ttoGg</f>
        <v>468.67438392370406</v>
      </c>
      <c r="AI1462" s="22">
        <f>'Activity data'!BB46*EF!$H$150*CtoCO2*ttoGg</f>
        <v>468.55422687022485</v>
      </c>
      <c r="AJ1462" s="22">
        <f>'Activity data'!BC46*EF!$H$150*CtoCO2*ttoGg</f>
        <v>468.42832334672408</v>
      </c>
      <c r="AK1462" s="22">
        <f>'Activity data'!BD46*EF!$H$150*CtoCO2*ttoGg</f>
        <v>468.29398308394889</v>
      </c>
      <c r="AL1462" s="22">
        <f>'Activity data'!BE46*EF!$H$150*CtoCO2*ttoGg</f>
        <v>468.17001357878303</v>
      </c>
      <c r="AM1462" s="22">
        <f>'Activity data'!BF46*EF!$H$150*CtoCO2*ttoGg</f>
        <v>468.04645556606886</v>
      </c>
      <c r="AN1462" s="22">
        <f>'Activity data'!BG46*EF!$H$150*CtoCO2*ttoGg</f>
        <v>467.92487722427933</v>
      </c>
      <c r="AO1462" s="22">
        <f>'Activity data'!BH46*EF!$H$150*CtoCO2*ttoGg</f>
        <v>467.79551649657913</v>
      </c>
      <c r="AP1462" s="22">
        <f>'Activity data'!BI46*EF!$H$150*CtoCO2*ttoGg</f>
        <v>467.67583583880116</v>
      </c>
      <c r="AQ1462" s="22">
        <f>'Activity data'!BJ46*EF!$H$150*CtoCO2*ttoGg</f>
        <v>467.55719434608659</v>
      </c>
      <c r="AR1462" s="22">
        <f>'Activity data'!BK46*EF!$H$150*CtoCO2*ttoGg</f>
        <v>467.4376153414828</v>
      </c>
      <c r="AS1462" s="22">
        <f>'Activity data'!BL46*EF!$H$150*CtoCO2*ttoGg</f>
        <v>467.31664851995623</v>
      </c>
      <c r="AT1462" s="22">
        <f>'Activity data'!BM46*EF!$H$150*CtoCO2*ttoGg</f>
        <v>467.19626641403784</v>
      </c>
      <c r="AU1462" s="22">
        <f>'Activity data'!BN46*EF!$H$150*CtoCO2*ttoGg</f>
        <v>467.17036058078997</v>
      </c>
      <c r="AV1462" s="22">
        <f>'Activity data'!BO46*EF!$H$150*CtoCO2*ttoGg</f>
        <v>467.16363743893498</v>
      </c>
      <c r="AW1462" s="22">
        <f>'Activity data'!BP46*EF!$H$150*CtoCO2*ttoGg</f>
        <v>467.15829900144547</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6.6042852152238094</v>
      </c>
      <c r="U1463" s="22">
        <f>'Activity data'!AN47*ttokg*SNEF*NtoN2O*kgtoGg</f>
        <v>6.6025684169352203</v>
      </c>
      <c r="V1463" s="22">
        <f>'Activity data'!AO47*ttokg*SNEF*NtoN2O*kgtoGg</f>
        <v>6.6014868305049577</v>
      </c>
      <c r="W1463" s="22">
        <f>'Activity data'!AP47*ttokg*SNEF*NtoN2O*kgtoGg</f>
        <v>6.6005681257994508</v>
      </c>
      <c r="X1463" s="22">
        <f>'Activity data'!AQ47*ttokg*SNEF*NtoN2O*kgtoGg</f>
        <v>6.5995424038936434</v>
      </c>
      <c r="Y1463" s="22">
        <f>'Activity data'!AR47*ttokg*SNEF*NtoN2O*kgtoGg</f>
        <v>6.5983631780454619</v>
      </c>
      <c r="Z1463" s="22">
        <f>'Activity data'!AS47*ttokg*SNEF*NtoN2O*kgtoGg</f>
        <v>6.5971241712512239</v>
      </c>
      <c r="AA1463" s="22">
        <f>'Activity data'!AT47*ttokg*SNEF*NtoN2O*kgtoGg</f>
        <v>6.5957642528021454</v>
      </c>
      <c r="AB1463" s="22">
        <f>'Activity data'!AU47*ttokg*SNEF*NtoN2O*kgtoGg</f>
        <v>6.594332298362966</v>
      </c>
      <c r="AC1463" s="22">
        <f>'Activity data'!AV47*ttokg*SNEF*NtoN2O*kgtoGg</f>
        <v>6.5928557661165899</v>
      </c>
      <c r="AD1463" s="22">
        <f>'Activity data'!AW47*ttokg*SNEF*NtoN2O*kgtoGg</f>
        <v>6.5914087042240421</v>
      </c>
      <c r="AE1463" s="22">
        <f>'Activity data'!AX47*ttokg*SNEF*NtoN2O*kgtoGg</f>
        <v>6.5897121694283252</v>
      </c>
      <c r="AF1463" s="22">
        <f>'Activity data'!AY47*ttokg*SNEF*NtoN2O*kgtoGg</f>
        <v>6.5879502534324397</v>
      </c>
      <c r="AG1463" s="22">
        <f>'Activity data'!AZ47*ttokg*SNEF*NtoN2O*kgtoGg</f>
        <v>6.5861262120280504</v>
      </c>
      <c r="AH1463" s="22">
        <f>'Activity data'!BA47*ttokg*SNEF*NtoN2O*kgtoGg</f>
        <v>6.5840825367148605</v>
      </c>
      <c r="AI1463" s="22">
        <f>'Activity data'!BB47*ttokg*SNEF*NtoN2O*kgtoGg</f>
        <v>6.5821887148453193</v>
      </c>
      <c r="AJ1463" s="22">
        <f>'Activity data'!BC47*ttokg*SNEF*NtoN2O*kgtoGg</f>
        <v>6.5802043215920403</v>
      </c>
      <c r="AK1463" s="22">
        <f>'Activity data'!BD47*ttokg*SNEF*NtoN2O*kgtoGg</f>
        <v>6.5780869550268894</v>
      </c>
      <c r="AL1463" s="22">
        <f>'Activity data'!BE47*ttokg*SNEF*NtoN2O*kgtoGg</f>
        <v>6.5761330442639245</v>
      </c>
      <c r="AM1463" s="22">
        <f>'Activity data'!BF47*ttokg*SNEF*NtoN2O*kgtoGg</f>
        <v>6.5741856191244104</v>
      </c>
      <c r="AN1463" s="22">
        <f>'Activity data'!BG47*ttokg*SNEF*NtoN2O*kgtoGg</f>
        <v>6.5722693960157645</v>
      </c>
      <c r="AO1463" s="22">
        <f>'Activity data'!BH47*ttokg*SNEF*NtoN2O*kgtoGg</f>
        <v>6.5702305130032013</v>
      </c>
      <c r="AP1463" s="22">
        <f>'Activity data'!BI47*ttokg*SNEF*NtoN2O*kgtoGg</f>
        <v>6.5683441997115697</v>
      </c>
      <c r="AQ1463" s="22">
        <f>'Activity data'!BJ47*ttokg*SNEF*NtoN2O*kgtoGg</f>
        <v>6.5664742649301147</v>
      </c>
      <c r="AR1463" s="22">
        <f>'Activity data'!BK47*ttokg*SNEF*NtoN2O*kgtoGg</f>
        <v>6.5645895538166226</v>
      </c>
      <c r="AS1463" s="22">
        <f>'Activity data'!BL47*ttokg*SNEF*NtoN2O*kgtoGg</f>
        <v>6.5626829690139603</v>
      </c>
      <c r="AT1463" s="22">
        <f>'Activity data'!BM47*ttokg*SNEF*NtoN2O*kgtoGg</f>
        <v>6.5607856000431974</v>
      </c>
      <c r="AU1463" s="22">
        <f>'Activity data'!BN47*ttokg*SNEF*NtoN2O*kgtoGg</f>
        <v>6.56037729248128</v>
      </c>
      <c r="AV1463" s="22">
        <f>'Activity data'!BO47*ttokg*SNEF*NtoN2O*kgtoGg</f>
        <v>6.5602713275569711</v>
      </c>
      <c r="AW1463" s="22">
        <f>'Activity data'!BP47*ttokg*SNEF*NtoN2O*kgtoGg</f>
        <v>6.5601871872641286</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4.3588282420477152E-2</v>
      </c>
      <c r="U1464" s="22">
        <f>'Activity data'!AN48*ttokg*ONEF*NtoN2O*kgtoGg</f>
        <v>4.3576951551772471E-2</v>
      </c>
      <c r="V1464" s="22">
        <f>'Activity data'!AO48*ttokg*ONEF*NtoN2O*kgtoGg</f>
        <v>4.3569813081332731E-2</v>
      </c>
      <c r="W1464" s="22">
        <f>'Activity data'!AP48*ttokg*ONEF*NtoN2O*kgtoGg</f>
        <v>4.3563749630276392E-2</v>
      </c>
      <c r="X1464" s="22">
        <f>'Activity data'!AQ48*ttokg*ONEF*NtoN2O*kgtoGg</f>
        <v>4.3556979865698058E-2</v>
      </c>
      <c r="Y1464" s="22">
        <f>'Activity data'!AR48*ttokg*ONEF*NtoN2O*kgtoGg</f>
        <v>4.3549196975100048E-2</v>
      </c>
      <c r="Z1464" s="22">
        <f>'Activity data'!AS48*ttokg*ONEF*NtoN2O*kgtoGg</f>
        <v>4.3541019530258088E-2</v>
      </c>
      <c r="AA1464" s="22">
        <f>'Activity data'!AT48*ttokg*ONEF*NtoN2O*kgtoGg</f>
        <v>4.3532044068494168E-2</v>
      </c>
      <c r="AB1464" s="22">
        <f>'Activity data'!AU48*ttokg*ONEF*NtoN2O*kgtoGg</f>
        <v>4.35225931691956E-2</v>
      </c>
      <c r="AC1464" s="22">
        <f>'Activity data'!AV48*ttokg*ONEF*NtoN2O*kgtoGg</f>
        <v>4.3512848056369506E-2</v>
      </c>
      <c r="AD1464" s="22">
        <f>'Activity data'!AW48*ttokg*ONEF*NtoN2O*kgtoGg</f>
        <v>4.3503297447878682E-2</v>
      </c>
      <c r="AE1464" s="22">
        <f>'Activity data'!AX48*ttokg*ONEF*NtoN2O*kgtoGg</f>
        <v>4.3492100318226957E-2</v>
      </c>
      <c r="AF1464" s="22">
        <f>'Activity data'!AY48*ttokg*ONEF*NtoN2O*kgtoGg</f>
        <v>4.3480471672654106E-2</v>
      </c>
      <c r="AG1464" s="22">
        <f>'Activity data'!AZ48*ttokg*ONEF*NtoN2O*kgtoGg</f>
        <v>4.3468432999385138E-2</v>
      </c>
      <c r="AH1464" s="22">
        <f>'Activity data'!BA48*ttokg*ONEF*NtoN2O*kgtoGg</f>
        <v>4.3454944742318098E-2</v>
      </c>
      <c r="AI1464" s="22">
        <f>'Activity data'!BB48*ttokg*ONEF*NtoN2O*kgtoGg</f>
        <v>4.3442445517979107E-2</v>
      </c>
      <c r="AJ1464" s="22">
        <f>'Activity data'!BC48*ttokg*ONEF*NtoN2O*kgtoGg</f>
        <v>4.3429348522507467E-2</v>
      </c>
      <c r="AK1464" s="22">
        <f>'Activity data'!BD48*ttokg*ONEF*NtoN2O*kgtoGg</f>
        <v>4.3415373903177484E-2</v>
      </c>
      <c r="AL1464" s="22">
        <f>'Activity data'!BE48*ttokg*ONEF*NtoN2O*kgtoGg</f>
        <v>4.3402478092141906E-2</v>
      </c>
      <c r="AM1464" s="22">
        <f>'Activity data'!BF48*ttokg*ONEF*NtoN2O*kgtoGg</f>
        <v>4.3389625086221108E-2</v>
      </c>
      <c r="AN1464" s="22">
        <f>'Activity data'!BG48*ttokg*ONEF*NtoN2O*kgtoGg</f>
        <v>4.3376978013704055E-2</v>
      </c>
      <c r="AO1464" s="22">
        <f>'Activity data'!BH48*ttokg*ONEF*NtoN2O*kgtoGg</f>
        <v>4.3363521385821134E-2</v>
      </c>
      <c r="AP1464" s="22">
        <f>'Activity data'!BI48*ttokg*ONEF*NtoN2O*kgtoGg</f>
        <v>4.3351071718096365E-2</v>
      </c>
      <c r="AQ1464" s="22">
        <f>'Activity data'!BJ48*ttokg*ONEF*NtoN2O*kgtoGg</f>
        <v>4.333873014853877E-2</v>
      </c>
      <c r="AR1464" s="22">
        <f>'Activity data'!BK48*ttokg*ONEF*NtoN2O*kgtoGg</f>
        <v>4.3326291055189731E-2</v>
      </c>
      <c r="AS1464" s="22">
        <f>'Activity data'!BL48*ttokg*ONEF*NtoN2O*kgtoGg</f>
        <v>4.3313707595492149E-2</v>
      </c>
      <c r="AT1464" s="22">
        <f>'Activity data'!BM48*ttokg*ONEF*NtoN2O*kgtoGg</f>
        <v>4.3301184960285115E-2</v>
      </c>
      <c r="AU1464" s="22">
        <f>'Activity data'!BN48*ttokg*ONEF*NtoN2O*kgtoGg</f>
        <v>4.3298490130376448E-2</v>
      </c>
      <c r="AV1464" s="22">
        <f>'Activity data'!BO48*ttokg*ONEF*NtoN2O*kgtoGg</f>
        <v>4.3297790761876023E-2</v>
      </c>
      <c r="AW1464" s="22">
        <f>'Activity data'!BP48*ttokg*ONEF*NtoN2O*kgtoGg</f>
        <v>4.3297235435943257E-2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2.9657034583387558</v>
      </c>
      <c r="U1465" s="22">
        <f>'Activity data'!AN85*CREF*NtoN2O*kgtoGg</f>
        <v>2.9785203657401711</v>
      </c>
      <c r="V1465" s="22">
        <f>'Activity data'!AO85*CREF*NtoN2O*kgtoGg</f>
        <v>2.9865950435957203</v>
      </c>
      <c r="W1465" s="22">
        <f>'Activity data'!AP85*CREF*NtoN2O*kgtoGg</f>
        <v>2.9934537137248642</v>
      </c>
      <c r="X1465" s="22">
        <f>'Activity data'!AQ85*CREF*NtoN2O*kgtoGg</f>
        <v>3.0011113300993242</v>
      </c>
      <c r="Y1465" s="22">
        <f>'Activity data'!AR85*CREF*NtoN2O*kgtoGg</f>
        <v>3.0099149435476535</v>
      </c>
      <c r="Z1465" s="22">
        <f>'Activity data'!AS85*CREF*NtoN2O*kgtoGg</f>
        <v>3.0191648568642107</v>
      </c>
      <c r="AA1465" s="22">
        <f>'Activity data'!AT85*CREF*NtoN2O*kgtoGg</f>
        <v>3.0293174466886432</v>
      </c>
      <c r="AB1465" s="22">
        <f>'Activity data'!AU85*CREF*NtoN2O*kgtoGg</f>
        <v>3.0400078274817584</v>
      </c>
      <c r="AC1465" s="22">
        <f>'Activity data'!AV85*CREF*NtoN2O*kgtoGg</f>
        <v>3.0510310077835987</v>
      </c>
      <c r="AD1465" s="22">
        <f>'Activity data'!AW85*CREF*NtoN2O*kgtoGg</f>
        <v>3.0618341745878643</v>
      </c>
      <c r="AE1465" s="22">
        <f>'Activity data'!AX85*CREF*NtoN2O*kgtoGg</f>
        <v>3.074499803115406</v>
      </c>
      <c r="AF1465" s="22">
        <f>'Activity data'!AY85*CREF*NtoN2O*kgtoGg</f>
        <v>3.0876535406968308</v>
      </c>
      <c r="AG1465" s="22">
        <f>'Activity data'!AZ85*CREF*NtoN2O*kgtoGg</f>
        <v>3.1012710809354167</v>
      </c>
      <c r="AH1465" s="22">
        <f>'Activity data'!BA85*CREF*NtoN2O*kgtoGg</f>
        <v>3.1165283172815856</v>
      </c>
      <c r="AI1465" s="22">
        <f>'Activity data'!BB85*CREF*NtoN2O*kgtoGg</f>
        <v>3.1306668096706085</v>
      </c>
      <c r="AJ1465" s="22">
        <f>'Activity data'!BC85*CREF*NtoN2O*kgtoGg</f>
        <v>3.1454814706265948</v>
      </c>
      <c r="AK1465" s="22">
        <f>'Activity data'!BD85*CREF*NtoN2O*kgtoGg</f>
        <v>3.1612888554432925</v>
      </c>
      <c r="AL1465" s="22">
        <f>'Activity data'!BE85*CREF*NtoN2O*kgtoGg</f>
        <v>3.1758759467084774</v>
      </c>
      <c r="AM1465" s="22">
        <f>'Activity data'!BF85*CREF*NtoN2O*kgtoGg</f>
        <v>3.1904146189859648</v>
      </c>
      <c r="AN1465" s="22">
        <f>'Activity data'!BG85*CREF*NtoN2O*kgtoGg</f>
        <v>3.2047203497798442</v>
      </c>
      <c r="AO1465" s="22">
        <f>'Activity data'!BH85*CREF*NtoN2O*kgtoGg</f>
        <v>3.2199418087876062</v>
      </c>
      <c r="AP1465" s="22">
        <f>'Activity data'!BI85*CREF*NtoN2O*kgtoGg</f>
        <v>3.234024245233162</v>
      </c>
      <c r="AQ1465" s="22">
        <f>'Activity data'!BJ85*CREF*NtoN2O*kgtoGg</f>
        <v>3.2479844064820913</v>
      </c>
      <c r="AR1465" s="22">
        <f>'Activity data'!BK85*CREF*NtoN2O*kgtoGg</f>
        <v>3.2620548817269688</v>
      </c>
      <c r="AS1465" s="22">
        <f>'Activity data'!BL85*CREF*NtoN2O*kgtoGg</f>
        <v>3.2762886569066625</v>
      </c>
      <c r="AT1465" s="22">
        <f>'Activity data'!BM85*CREF*NtoN2O*kgtoGg</f>
        <v>3.2904536304892997</v>
      </c>
      <c r="AU1465" s="22">
        <f>'Activity data'!BN85*CREF*NtoN2O*kgtoGg</f>
        <v>3.2935018862146279</v>
      </c>
      <c r="AV1465" s="22">
        <f>'Activity data'!BO85*CREF*NtoN2O*kgtoGg</f>
        <v>3.2942929766017031</v>
      </c>
      <c r="AW1465" s="22">
        <f>'Activity data'!BP85*CREF*NtoN2O*kgtoGg</f>
        <v>3.2949211332985402</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0.32056321299147922</v>
      </c>
      <c r="M1466" s="22">
        <f>'Activity data'!AF50*ManureNEF*NtoN2O*kgtoGg</f>
        <v>0.32309177745176459</v>
      </c>
      <c r="N1466" s="22">
        <f>'Activity data'!AG50*ManureNEF*NtoN2O*kgtoGg</f>
        <v>0.32471664946511047</v>
      </c>
      <c r="O1466" s="22">
        <f>'Activity data'!AH50*ManureNEF*NtoN2O*kgtoGg</f>
        <v>0.32579638434951891</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0.31892223343944798</v>
      </c>
      <c r="T1466" s="22">
        <f>'Activity data'!AM50*ManureNEF*NtoN2O*kgtoGg</f>
        <v>0.32227575315697121</v>
      </c>
      <c r="U1466" s="22">
        <f>'Activity data'!AN50*ManureNEF*NtoN2O*kgtoGg</f>
        <v>0.3243028206510829</v>
      </c>
      <c r="V1466" s="22">
        <f>'Activity data'!AO50*ManureNEF*NtoN2O*kgtoGg</f>
        <v>0.32603799422216245</v>
      </c>
      <c r="W1466" s="22">
        <f>'Activity data'!AP50*ManureNEF*NtoN2O*kgtoGg</f>
        <v>0.32808998669337819</v>
      </c>
      <c r="X1466" s="22">
        <f>'Activity data'!AQ50*ManureNEF*NtoN2O*kgtoGg</f>
        <v>0.33056967656109465</v>
      </c>
      <c r="Y1466" s="22">
        <f>'Activity data'!AR50*ManureNEF*NtoN2O*kgtoGg</f>
        <v>0.33305373605499911</v>
      </c>
      <c r="Z1466" s="22">
        <f>'Activity data'!AS50*ManureNEF*NtoN2O*kgtoGg</f>
        <v>0.33589950033387794</v>
      </c>
      <c r="AA1466" s="22">
        <f>'Activity data'!AT50*ManureNEF*NtoN2O*kgtoGg</f>
        <v>0.33899861761087846</v>
      </c>
      <c r="AB1466" s="22">
        <f>'Activity data'!AU50*ManureNEF*NtoN2O*kgtoGg</f>
        <v>0.34229003642496647</v>
      </c>
      <c r="AC1466" s="22">
        <f>'Activity data'!AV50*ManureNEF*NtoN2O*kgtoGg</f>
        <v>0.34559397737484987</v>
      </c>
      <c r="AD1466" s="22">
        <f>'Activity data'!AW50*ManureNEF*NtoN2O*kgtoGg</f>
        <v>0.3494387044260413</v>
      </c>
      <c r="AE1466" s="22">
        <f>'Activity data'!AX50*ManureNEF*NtoN2O*kgtoGg</f>
        <v>0.35355271502150287</v>
      </c>
      <c r="AF1466" s="22">
        <f>'Activity data'!AY50*ManureNEF*NtoN2O*kgtoGg</f>
        <v>0.3579372834095142</v>
      </c>
      <c r="AG1466" s="22">
        <f>'Activity data'!AZ50*ManureNEF*NtoN2O*kgtoGg</f>
        <v>0.36302467743009975</v>
      </c>
      <c r="AH1466" s="22">
        <f>'Activity data'!BA50*ManureNEF*NtoN2O*kgtoGg</f>
        <v>0.36784227638665579</v>
      </c>
      <c r="AI1466" s="22">
        <f>'Activity data'!BB50*ManureNEF*NtoN2O*kgtoGg</f>
        <v>0.37287650448591436</v>
      </c>
      <c r="AJ1466" s="22">
        <f>'Activity data'!BC50*ManureNEF*NtoN2O*kgtoGg</f>
        <v>0.37842745808182143</v>
      </c>
      <c r="AK1466" s="22">
        <f>'Activity data'!BD50*ManureNEF*NtoN2O*kgtoGg</f>
        <v>0.3836553772117296</v>
      </c>
      <c r="AL1466" s="22">
        <f>'Activity data'!BE50*ManureNEF*NtoN2O*kgtoGg</f>
        <v>0.38900070458886199</v>
      </c>
      <c r="AM1466" s="22">
        <f>'Activity data'!BF50*ManureNEF*NtoN2O*kgtoGg</f>
        <v>0.39438887912750603</v>
      </c>
      <c r="AN1466" s="22">
        <f>'Activity data'!BG50*ManureNEF*NtoN2O*kgtoGg</f>
        <v>0.40014579596715671</v>
      </c>
      <c r="AO1466" s="22">
        <f>'Activity data'!BH50*ManureNEF*NtoN2O*kgtoGg</f>
        <v>0.40557008813091078</v>
      </c>
      <c r="AP1466" s="22">
        <f>'Activity data'!BI50*ManureNEF*NtoN2O*kgtoGg</f>
        <v>0.41107707279702382</v>
      </c>
      <c r="AQ1466" s="22">
        <f>'Activity data'!BJ50*ManureNEF*NtoN2O*kgtoGg</f>
        <v>0.41676934419166684</v>
      </c>
      <c r="AR1466" s="22">
        <f>'Activity data'!BK50*ManureNEF*NtoN2O*kgtoGg</f>
        <v>0.42267651687241276</v>
      </c>
      <c r="AS1466" s="22">
        <f>'Activity data'!BL50*ManureNEF*NtoN2O*kgtoGg</f>
        <v>0.42854568523305009</v>
      </c>
      <c r="AT1466" s="22">
        <f>'Activity data'!BM50*ManureNEF*NtoN2O*kgtoGg</f>
        <v>0.42932836056201623</v>
      </c>
      <c r="AU1466" s="22">
        <f>'Activity data'!BN50*ManureNEF*NtoN2O*kgtoGg</f>
        <v>0.42908292650186086</v>
      </c>
      <c r="AV1466" s="22">
        <f>'Activity data'!BO50*ManureNEF*NtoN2O*kgtoGg</f>
        <v>0.42878500851689261</v>
      </c>
      <c r="AW1466" s="22">
        <f>'Activity data'!BP50*ManureNEF*NtoN2O*kgtoGg</f>
        <v>0.42803713075529093</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0.93731746283627526</v>
      </c>
      <c r="M1467" s="22">
        <f>'Activity data'!AF51*ManureNEF*NtoN2O*kgtoGg</f>
        <v>0.94471091139331731</v>
      </c>
      <c r="N1467" s="22">
        <f>'Activity data'!AG51*ManureNEF*NtoN2O*kgtoGg</f>
        <v>0.94946198965576145</v>
      </c>
      <c r="O1467" s="22">
        <f>'Activity data'!AH51*ManureNEF*NtoN2O*kgtoGg</f>
        <v>0.95261910289076102</v>
      </c>
      <c r="P1467" s="22">
        <f>'Activity data'!AI51*ManureNEF*NtoN2O*kgtoGg</f>
        <v>0.954151178054501</v>
      </c>
      <c r="Q1467" s="22">
        <f>'Activity data'!AJ51*ManureNEF*NtoN2O*kgtoGg</f>
        <v>0.95753610227115837</v>
      </c>
      <c r="R1467" s="22">
        <f>'Activity data'!AK51*ManureNEF*NtoN2O*kgtoGg</f>
        <v>0.96141917889497153</v>
      </c>
      <c r="S1467" s="22">
        <f>'Activity data'!AL51*ManureNEF*NtoN2O*kgtoGg</f>
        <v>0.93251928660163341</v>
      </c>
      <c r="T1467" s="22">
        <f>'Activity data'!AM51*ManureNEF*NtoN2O*kgtoGg</f>
        <v>0.94232488021253802</v>
      </c>
      <c r="U1467" s="22">
        <f>'Activity data'!AN51*ManureNEF*NtoN2O*kgtoGg</f>
        <v>0.94825196630219832</v>
      </c>
      <c r="V1467" s="22">
        <f>'Activity data'!AO51*ManureNEF*NtoN2O*kgtoGg</f>
        <v>0.95332556309469152</v>
      </c>
      <c r="W1467" s="22">
        <f>'Activity data'!AP51*ManureNEF*NtoN2O*kgtoGg</f>
        <v>0.95932552908870028</v>
      </c>
      <c r="X1467" s="22">
        <f>'Activity data'!AQ51*ManureNEF*NtoN2O*kgtoGg</f>
        <v>0.96657606976596322</v>
      </c>
      <c r="Y1467" s="22">
        <f>'Activity data'!AR51*ManureNEF*NtoN2O*kgtoGg</f>
        <v>0.97383938710244966</v>
      </c>
      <c r="Z1467" s="22">
        <f>'Activity data'!AS51*ManureNEF*NtoN2O*kgtoGg</f>
        <v>0.98216031865544018</v>
      </c>
      <c r="AA1467" s="22">
        <f>'Activity data'!AT51*ManureNEF*NtoN2O*kgtoGg</f>
        <v>0.99122204696793803</v>
      </c>
      <c r="AB1467" s="22">
        <f>'Activity data'!AU51*ManureNEF*NtoN2O*kgtoGg</f>
        <v>1.0008460593527735</v>
      </c>
      <c r="AC1467" s="22">
        <f>'Activity data'!AV51*ManureNEF*NtoN2O*kgtoGg</f>
        <v>1.0105066860965788</v>
      </c>
      <c r="AD1467" s="22">
        <f>'Activity data'!AW51*ManureNEF*NtoN2O*kgtoGg</f>
        <v>1.0217485555902457</v>
      </c>
      <c r="AE1467" s="22">
        <f>'Activity data'!AX51*ManureNEF*NtoN2O*kgtoGg</f>
        <v>1.0337778022946138</v>
      </c>
      <c r="AF1467" s="22">
        <f>'Activity data'!AY51*ManureNEF*NtoN2O*kgtoGg</f>
        <v>1.0465981520744001</v>
      </c>
      <c r="AG1467" s="22">
        <f>'Activity data'!AZ51*ManureNEF*NtoN2O*kgtoGg</f>
        <v>1.0614735434561009</v>
      </c>
      <c r="AH1467" s="22">
        <f>'Activity data'!BA51*ManureNEF*NtoN2O*kgtoGg</f>
        <v>1.0755600619582779</v>
      </c>
      <c r="AI1467" s="22">
        <f>'Activity data'!BB51*ManureNEF*NtoN2O*kgtoGg</f>
        <v>1.0902799977403717</v>
      </c>
      <c r="AJ1467" s="22">
        <f>'Activity data'!BC51*ManureNEF*NtoN2O*kgtoGg</f>
        <v>1.1065108237677352</v>
      </c>
      <c r="AK1467" s="22">
        <f>'Activity data'!BD51*ManureNEF*NtoN2O*kgtoGg</f>
        <v>1.1217971064607186</v>
      </c>
      <c r="AL1467" s="22">
        <f>'Activity data'!BE51*ManureNEF*NtoN2O*kgtoGg</f>
        <v>1.137426687436051</v>
      </c>
      <c r="AM1467" s="22">
        <f>'Activity data'!BF51*ManureNEF*NtoN2O*kgtoGg</f>
        <v>1.1531815522589683</v>
      </c>
      <c r="AN1467" s="22">
        <f>'Activity data'!BG51*ManureNEF*NtoN2O*kgtoGg</f>
        <v>1.1700146087895202</v>
      </c>
      <c r="AO1467" s="22">
        <f>'Activity data'!BH51*ManureNEF*NtoN2O*kgtoGg</f>
        <v>1.1858750804923284</v>
      </c>
      <c r="AP1467" s="22">
        <f>'Activity data'!BI51*ManureNEF*NtoN2O*kgtoGg</f>
        <v>1.2019773426544453</v>
      </c>
      <c r="AQ1467" s="22">
        <f>'Activity data'!BJ51*ManureNEF*NtoN2O*kgtoGg</f>
        <v>1.2186213777937613</v>
      </c>
      <c r="AR1467" s="22">
        <f>'Activity data'!BK51*ManureNEF*NtoN2O*kgtoGg</f>
        <v>1.2358937780108121</v>
      </c>
      <c r="AS1467" s="22">
        <f>'Activity data'!BL51*ManureNEF*NtoN2O*kgtoGg</f>
        <v>1.2530550547069554</v>
      </c>
      <c r="AT1467" s="22">
        <f>'Activity data'!BM51*ManureNEF*NtoN2O*kgtoGg</f>
        <v>1.2553435744866432</v>
      </c>
      <c r="AU1467" s="22">
        <f>'Activity data'!BN51*ManureNEF*NtoN2O*kgtoGg</f>
        <v>1.2546259324702318</v>
      </c>
      <c r="AV1467" s="22">
        <f>'Activity data'!BO51*ManureNEF*NtoN2O*kgtoGg</f>
        <v>1.2537548289920819</v>
      </c>
      <c r="AW1467" s="22">
        <f>'Activity data'!BP51*ManureNEF*NtoN2O*kgtoGg</f>
        <v>1.2515680562820308</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5.0141199304605817E-2</v>
      </c>
      <c r="M1468" s="22">
        <f>'Activity data'!AF52*ManureNEF*NtoN2O*kgtoGg</f>
        <v>5.0536707115294892E-2</v>
      </c>
      <c r="N1468" s="22">
        <f>'Activity data'!AG52*ManureNEF*NtoN2O*kgtoGg</f>
        <v>5.0790863013925151E-2</v>
      </c>
      <c r="O1468" s="22">
        <f>'Activity data'!AH52*ManureNEF*NtoN2O*kgtoGg</f>
        <v>5.0959750770976343E-2</v>
      </c>
      <c r="P1468" s="22">
        <f>'Activity data'!AI52*ManureNEF*NtoN2O*kgtoGg</f>
        <v>5.1041708153806126E-2</v>
      </c>
      <c r="Q1468" s="22">
        <f>'Activity data'!AJ52*ManureNEF*NtoN2O*kgtoGg</f>
        <v>5.122278251388987E-2</v>
      </c>
      <c r="R1468" s="22">
        <f>'Activity data'!AK52*ManureNEF*NtoN2O*kgtoGg</f>
        <v>5.1430505218981189E-2</v>
      </c>
      <c r="S1468" s="22">
        <f>'Activity data'!AL52*ManureNEF*NtoN2O*kgtoGg</f>
        <v>4.9884523930019499E-2</v>
      </c>
      <c r="T1468" s="22">
        <f>'Activity data'!AM52*ManureNEF*NtoN2O*kgtoGg</f>
        <v>5.0409067900486659E-2</v>
      </c>
      <c r="U1468" s="22">
        <f>'Activity data'!AN52*ManureNEF*NtoN2O*kgtoGg</f>
        <v>5.072613358708758E-2</v>
      </c>
      <c r="V1468" s="22">
        <f>'Activity data'!AO52*ManureNEF*NtoN2O*kgtoGg</f>
        <v>5.0997542408591695E-2</v>
      </c>
      <c r="W1468" s="22">
        <f>'Activity data'!AP52*ManureNEF*NtoN2O*kgtoGg</f>
        <v>5.1318506759150256E-2</v>
      </c>
      <c r="X1468" s="22">
        <f>'Activity data'!AQ52*ManureNEF*NtoN2O*kgtoGg</f>
        <v>5.1706369804040822E-2</v>
      </c>
      <c r="Y1468" s="22">
        <f>'Activity data'!AR52*ManureNEF*NtoN2O*kgtoGg</f>
        <v>5.2094916328160164E-2</v>
      </c>
      <c r="Z1468" s="22">
        <f>'Activity data'!AS52*ManureNEF*NtoN2O*kgtoGg</f>
        <v>5.2540039249625817E-2</v>
      </c>
      <c r="AA1468" s="22">
        <f>'Activity data'!AT52*ManureNEF*NtoN2O*kgtoGg</f>
        <v>5.3024790620827475E-2</v>
      </c>
      <c r="AB1468" s="22">
        <f>'Activity data'!AU52*ManureNEF*NtoN2O*kgtoGg</f>
        <v>5.3539621019524863E-2</v>
      </c>
      <c r="AC1468" s="22">
        <f>'Activity data'!AV52*ManureNEF*NtoN2O*kgtoGg</f>
        <v>5.4056410079981292E-2</v>
      </c>
      <c r="AD1468" s="22">
        <f>'Activity data'!AW52*ManureNEF*NtoN2O*kgtoGg</f>
        <v>5.4657786711899185E-2</v>
      </c>
      <c r="AE1468" s="22">
        <f>'Activity data'!AX52*ManureNEF*NtoN2O*kgtoGg</f>
        <v>5.5301283585053436E-2</v>
      </c>
      <c r="AF1468" s="22">
        <f>'Activity data'!AY52*ManureNEF*NtoN2O*kgtoGg</f>
        <v>5.5987100012198469E-2</v>
      </c>
      <c r="AG1468" s="22">
        <f>'Activity data'!AZ52*ManureNEF*NtoN2O*kgtoGg</f>
        <v>5.678284957792927E-2</v>
      </c>
      <c r="AH1468" s="22">
        <f>'Activity data'!BA52*ManureNEF*NtoN2O*kgtoGg</f>
        <v>5.7536398892574926E-2</v>
      </c>
      <c r="AI1468" s="22">
        <f>'Activity data'!BB52*ManureNEF*NtoN2O*kgtoGg</f>
        <v>5.8323832460245355E-2</v>
      </c>
      <c r="AJ1468" s="22">
        <f>'Activity data'!BC52*ManureNEF*NtoN2O*kgtoGg</f>
        <v>5.9192090137056182E-2</v>
      </c>
      <c r="AK1468" s="22">
        <f>'Activity data'!BD52*ManureNEF*NtoN2O*kgtoGg</f>
        <v>6.0009820071177014E-2</v>
      </c>
      <c r="AL1468" s="22">
        <f>'Activity data'!BE52*ManureNEF*NtoN2O*kgtoGg</f>
        <v>6.0845914527755479E-2</v>
      </c>
      <c r="AM1468" s="22">
        <f>'Activity data'!BF52*ManureNEF*NtoN2O*kgtoGg</f>
        <v>6.1688710963781146E-2</v>
      </c>
      <c r="AN1468" s="22">
        <f>'Activity data'!BG52*ManureNEF*NtoN2O*kgtoGg</f>
        <v>6.2589184576904794E-2</v>
      </c>
      <c r="AO1468" s="22">
        <f>'Activity data'!BH52*ManureNEF*NtoN2O*kgtoGg</f>
        <v>6.3437630385552321E-2</v>
      </c>
      <c r="AP1468" s="22">
        <f>'Activity data'!BI52*ManureNEF*NtoN2O*kgtoGg</f>
        <v>6.4299010620465072E-2</v>
      </c>
      <c r="AQ1468" s="22">
        <f>'Activity data'!BJ52*ManureNEF*NtoN2O*kgtoGg</f>
        <v>6.5189372654933103E-2</v>
      </c>
      <c r="AR1468" s="22">
        <f>'Activity data'!BK52*ManureNEF*NtoN2O*kgtoGg</f>
        <v>6.6113348678095415E-2</v>
      </c>
      <c r="AS1468" s="22">
        <f>'Activity data'!BL52*ManureNEF*NtoN2O*kgtoGg</f>
        <v>6.7031380219446435E-2</v>
      </c>
      <c r="AT1468" s="22">
        <f>'Activity data'!BM52*ManureNEF*NtoN2O*kgtoGg</f>
        <v>6.7153803124103115E-2</v>
      </c>
      <c r="AU1468" s="22">
        <f>'Activity data'!BN52*ManureNEF*NtoN2O*kgtoGg</f>
        <v>6.7115413322567416E-2</v>
      </c>
      <c r="AV1468" s="22">
        <f>'Activity data'!BO52*ManureNEF*NtoN2O*kgtoGg</f>
        <v>6.7068814198103538E-2</v>
      </c>
      <c r="AW1468" s="22">
        <f>'Activity data'!BP52*ManureNEF*NtoN2O*kgtoGg</f>
        <v>6.6951834187983242E-2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0.39653071954810198</v>
      </c>
      <c r="M1469" s="22">
        <f>'Activity data'!AF53*ManureNEF*NtoN2O*kgtoGg</f>
        <v>0.39521014945095029</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0.36459067483623864</v>
      </c>
      <c r="R1469" s="22">
        <f>'Activity data'!AK53*ManureNEF*NtoN2O*kgtoGg</f>
        <v>0.3572142444544395</v>
      </c>
      <c r="S1469" s="22">
        <f>'Activity data'!AL53*ManureNEF*NtoN2O*kgtoGg</f>
        <v>0.31424438153263862</v>
      </c>
      <c r="T1469" s="22">
        <f>'Activity data'!AM53*ManureNEF*NtoN2O*kgtoGg</f>
        <v>0.3193487027496259</v>
      </c>
      <c r="U1469" s="22">
        <f>'Activity data'!AN53*ManureNEF*NtoN2O*kgtoGg</f>
        <v>0.32003071631751451</v>
      </c>
      <c r="V1469" s="22">
        <f>'Activity data'!AO53*ManureNEF*NtoN2O*kgtoGg</f>
        <v>0.3196187643927515</v>
      </c>
      <c r="W1469" s="22">
        <f>'Activity data'!AP53*ManureNEF*NtoN2O*kgtoGg</f>
        <v>0.31997865239462103</v>
      </c>
      <c r="X1469" s="22">
        <f>'Activity data'!AQ53*ManureNEF*NtoN2O*kgtoGg</f>
        <v>0.32140590673548131</v>
      </c>
      <c r="Y1469" s="22">
        <f>'Activity data'!AR53*ManureNEF*NtoN2O*kgtoGg</f>
        <v>0.32327474894920888</v>
      </c>
      <c r="Z1469" s="22">
        <f>'Activity data'!AS53*ManureNEF*NtoN2O*kgtoGg</f>
        <v>0.32596074346768161</v>
      </c>
      <c r="AA1469" s="22">
        <f>'Activity data'!AT53*ManureNEF*NtoN2O*kgtoGg</f>
        <v>0.32912557430500838</v>
      </c>
      <c r="AB1469" s="22">
        <f>'Activity data'!AU53*ManureNEF*NtoN2O*kgtoGg</f>
        <v>0.33258002079289994</v>
      </c>
      <c r="AC1469" s="22">
        <f>'Activity data'!AV53*ManureNEF*NtoN2O*kgtoGg</f>
        <v>0.33582115512457722</v>
      </c>
      <c r="AD1469" s="22">
        <f>'Activity data'!AW53*ManureNEF*NtoN2O*kgtoGg</f>
        <v>0.33789452808364595</v>
      </c>
      <c r="AE1469" s="22">
        <f>'Activity data'!AX53*ManureNEF*NtoN2O*kgtoGg</f>
        <v>0.3402606159138189</v>
      </c>
      <c r="AF1469" s="22">
        <f>'Activity data'!AY53*ManureNEF*NtoN2O*kgtoGg</f>
        <v>0.34288738971632887</v>
      </c>
      <c r="AG1469" s="22">
        <f>'Activity data'!AZ53*ManureNEF*NtoN2O*kgtoGg</f>
        <v>0.34681321850900065</v>
      </c>
      <c r="AH1469" s="22">
        <f>'Activity data'!BA53*ManureNEF*NtoN2O*kgtoGg</f>
        <v>0.3495694742670416</v>
      </c>
      <c r="AI1469" s="22">
        <f>'Activity data'!BB53*ManureNEF*NtoN2O*kgtoGg</f>
        <v>0.35276912591782955</v>
      </c>
      <c r="AJ1469" s="22">
        <f>'Activity data'!BC53*ManureNEF*NtoN2O*kgtoGg</f>
        <v>0.35666367344072974</v>
      </c>
      <c r="AK1469" s="22">
        <f>'Activity data'!BD53*ManureNEF*NtoN2O*kgtoGg</f>
        <v>0.35928628878412144</v>
      </c>
      <c r="AL1469" s="22">
        <f>'Activity data'!BE53*ManureNEF*NtoN2O*kgtoGg</f>
        <v>0.36167193340892528</v>
      </c>
      <c r="AM1469" s="22">
        <f>'Activity data'!BF53*ManureNEF*NtoN2O*kgtoGg</f>
        <v>0.36365333815275047</v>
      </c>
      <c r="AN1469" s="22">
        <f>'Activity data'!BG53*ManureNEF*NtoN2O*kgtoGg</f>
        <v>0.36811395965213678</v>
      </c>
      <c r="AO1469" s="22">
        <f>'Activity data'!BH53*ManureNEF*NtoN2O*kgtoGg</f>
        <v>0.37145763720927594</v>
      </c>
      <c r="AP1469" s="22">
        <f>'Activity data'!BI53*ManureNEF*NtoN2O*kgtoGg</f>
        <v>0.37457252212059405</v>
      </c>
      <c r="AQ1469" s="22">
        <f>'Activity data'!BJ53*ManureNEF*NtoN2O*kgtoGg</f>
        <v>0.37765900622878934</v>
      </c>
      <c r="AR1469" s="22">
        <f>'Activity data'!BK53*ManureNEF*NtoN2O*kgtoGg</f>
        <v>0.38075946903541186</v>
      </c>
      <c r="AS1469" s="22">
        <f>'Activity data'!BL53*ManureNEF*NtoN2O*kgtoGg</f>
        <v>0.38367954492211653</v>
      </c>
      <c r="AT1469" s="22">
        <f>'Activity data'!BM53*ManureNEF*NtoN2O*kgtoGg</f>
        <v>0.37679221645938232</v>
      </c>
      <c r="AU1469" s="22">
        <f>'Activity data'!BN53*ManureNEF*NtoN2O*kgtoGg</f>
        <v>0.36805423943121995</v>
      </c>
      <c r="AV1469" s="22">
        <f>'Activity data'!BO53*ManureNEF*NtoN2O*kgtoGg</f>
        <v>0.35931383793010313</v>
      </c>
      <c r="AW1469" s="22">
        <f>'Activity data'!BP53*ManureNEF*NtoN2O*kgtoGg</f>
        <v>0.34989005084485175</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2.6602988559851242</v>
      </c>
      <c r="L1470" s="22">
        <f>'Activity data'!AE54*ManureNEF*NtoN2O*kgtoGg</f>
        <v>2.6372269335947092</v>
      </c>
      <c r="M1470" s="22">
        <f>'Activity data'!AF54*ManureNEF*NtoN2O*kgtoGg</f>
        <v>2.6284441511866348</v>
      </c>
      <c r="N1470" s="22">
        <f>'Activity data'!AG54*ManureNEF*NtoN2O*kgtoGg</f>
        <v>2.5933447201068058</v>
      </c>
      <c r="O1470" s="22">
        <f>'Activity data'!AH54*ManureNEF*NtoN2O*kgtoGg</f>
        <v>2.5423970387070205</v>
      </c>
      <c r="P1470" s="22">
        <f>'Activity data'!AI54*ManureNEF*NtoN2O*kgtoGg</f>
        <v>2.4766546252796311</v>
      </c>
      <c r="Q1470" s="22">
        <f>'Activity data'!AJ54*ManureNEF*NtoN2O*kgtoGg</f>
        <v>2.4248016610449814</v>
      </c>
      <c r="R1470" s="22">
        <f>'Activity data'!AK54*ManureNEF*NtoN2O*kgtoGg</f>
        <v>2.375742862022205</v>
      </c>
      <c r="S1470" s="22">
        <f>'Activity data'!AL54*ManureNEF*NtoN2O*kgtoGg</f>
        <v>2.0899610190432036</v>
      </c>
      <c r="T1470" s="22">
        <f>'Activity data'!AM54*ManureNEF*NtoN2O*kgtoGg</f>
        <v>2.1239085866024059</v>
      </c>
      <c r="U1470" s="22">
        <f>'Activity data'!AN54*ManureNEF*NtoN2O*kgtoGg</f>
        <v>2.1284444887699916</v>
      </c>
      <c r="V1470" s="22">
        <f>'Activity data'!AO54*ManureNEF*NtoN2O*kgtoGg</f>
        <v>2.1257046992460693</v>
      </c>
      <c r="W1470" s="22">
        <f>'Activity data'!AP54*ManureNEF*NtoN2O*kgtoGg</f>
        <v>2.1280982246019104</v>
      </c>
      <c r="X1470" s="22">
        <f>'Activity data'!AQ54*ManureNEF*NtoN2O*kgtoGg</f>
        <v>2.1375905373112407</v>
      </c>
      <c r="Y1470" s="22">
        <f>'Activity data'!AR54*ManureNEF*NtoN2O*kgtoGg</f>
        <v>2.150019740845075</v>
      </c>
      <c r="Z1470" s="22">
        <f>'Activity data'!AS54*ManureNEF*NtoN2O*kgtoGg</f>
        <v>2.1678836205860366</v>
      </c>
      <c r="AA1470" s="22">
        <f>'Activity data'!AT54*ManureNEF*NtoN2O*kgtoGg</f>
        <v>2.1889321212771828</v>
      </c>
      <c r="AB1470" s="22">
        <f>'Activity data'!AU54*ManureNEF*NtoN2O*kgtoGg</f>
        <v>2.2119067834393267</v>
      </c>
      <c r="AC1470" s="22">
        <f>'Activity data'!AV54*ManureNEF*NtoN2O*kgtoGg</f>
        <v>2.2334627596437397</v>
      </c>
      <c r="AD1470" s="22">
        <f>'Activity data'!AW54*ManureNEF*NtoN2O*kgtoGg</f>
        <v>2.2472522461613913</v>
      </c>
      <c r="AE1470" s="22">
        <f>'Activity data'!AX54*ManureNEF*NtoN2O*kgtoGg</f>
        <v>2.2629885062929995</v>
      </c>
      <c r="AF1470" s="22">
        <f>'Activity data'!AY54*ManureNEF*NtoN2O*kgtoGg</f>
        <v>2.28045852381985</v>
      </c>
      <c r="AG1470" s="22">
        <f>'Activity data'!AZ54*ManureNEF*NtoN2O*kgtoGg</f>
        <v>2.3065682321433685</v>
      </c>
      <c r="AH1470" s="22">
        <f>'Activity data'!BA54*ManureNEF*NtoN2O*kgtoGg</f>
        <v>2.3248994018677847</v>
      </c>
      <c r="AI1470" s="22">
        <f>'Activity data'!BB54*ManureNEF*NtoN2O*kgtoGg</f>
        <v>2.3461794871060611</v>
      </c>
      <c r="AJ1470" s="22">
        <f>'Activity data'!BC54*ManureNEF*NtoN2O*kgtoGg</f>
        <v>2.3720811515048794</v>
      </c>
      <c r="AK1470" s="22">
        <f>'Activity data'!BD54*ManureNEF*NtoN2O*kgtoGg</f>
        <v>2.3895235121571221</v>
      </c>
      <c r="AL1470" s="22">
        <f>'Activity data'!BE54*ManureNEF*NtoN2O*kgtoGg</f>
        <v>2.4053898396529805</v>
      </c>
      <c r="AM1470" s="22">
        <f>'Activity data'!BF54*ManureNEF*NtoN2O*kgtoGg</f>
        <v>2.4185676685049868</v>
      </c>
      <c r="AN1470" s="22">
        <f>'Activity data'!BG54*ManureNEF*NtoN2O*kgtoGg</f>
        <v>2.4482341497606113</v>
      </c>
      <c r="AO1470" s="22">
        <f>'Activity data'!BH54*ManureNEF*NtoN2O*kgtoGg</f>
        <v>2.4704721153865608</v>
      </c>
      <c r="AP1470" s="22">
        <f>'Activity data'!BI54*ManureNEF*NtoN2O*kgtoGg</f>
        <v>2.4911884381787459</v>
      </c>
      <c r="AQ1470" s="22">
        <f>'Activity data'!BJ54*ManureNEF*NtoN2O*kgtoGg</f>
        <v>2.5117158743116157</v>
      </c>
      <c r="AR1470" s="22">
        <f>'Activity data'!BK54*ManureNEF*NtoN2O*kgtoGg</f>
        <v>2.5323362792818838</v>
      </c>
      <c r="AS1470" s="22">
        <f>'Activity data'!BL54*ManureNEF*NtoN2O*kgtoGg</f>
        <v>2.5517569758305245</v>
      </c>
      <c r="AT1470" s="22">
        <f>'Activity data'!BM54*ManureNEF*NtoN2O*kgtoGg</f>
        <v>2.5059510717050237</v>
      </c>
      <c r="AU1470" s="22">
        <f>'Activity data'!BN54*ManureNEF*NtoN2O*kgtoGg</f>
        <v>2.4478369654636136</v>
      </c>
      <c r="AV1470" s="22">
        <f>'Activity data'!BO54*ManureNEF*NtoN2O*kgtoGg</f>
        <v>2.3897067346571679</v>
      </c>
      <c r="AW1470" s="22">
        <f>'Activity data'!BP54*ManureNEF*NtoN2O*kgtoGg</f>
        <v>2.3270314767452223</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0.35516571939691521</v>
      </c>
      <c r="M1471" s="22">
        <f>'Activity data'!AF55*ManureNEF*NtoN2O*kgtoGg</f>
        <v>0.36891582276573992</v>
      </c>
      <c r="N1471" s="22">
        <f>'Activity data'!AG55*ManureNEF*NtoN2O*kgtoGg</f>
        <v>0.379170347917821</v>
      </c>
      <c r="O1471" s="22">
        <f>'Activity data'!AH55*ManureNEF*NtoN2O*kgtoGg</f>
        <v>0.38707850955818868</v>
      </c>
      <c r="P1471" s="22">
        <f>'Activity data'!AI55*ManureNEF*NtoN2O*kgtoGg</f>
        <v>0.39252728601928999</v>
      </c>
      <c r="Q1471" s="22">
        <f>'Activity data'!AJ55*ManureNEF*NtoN2O*kgtoGg</f>
        <v>0.3999671364536494</v>
      </c>
      <c r="R1471" s="22">
        <f>'Activity data'!AK55*ManureNEF*NtoN2O*kgtoGg</f>
        <v>0.40776627193753157</v>
      </c>
      <c r="S1471" s="22">
        <f>'Activity data'!AL55*ManureNEF*NtoN2O*kgtoGg</f>
        <v>0.37321311953085867</v>
      </c>
      <c r="T1471" s="22">
        <f>'Activity data'!AM55*ManureNEF*NtoN2O*kgtoGg</f>
        <v>0.38841304242891805</v>
      </c>
      <c r="U1471" s="22">
        <f>'Activity data'!AN55*ManureNEF*NtoN2O*kgtoGg</f>
        <v>0.39849167744131536</v>
      </c>
      <c r="V1471" s="22">
        <f>'Activity data'!AO55*ManureNEF*NtoN2O*kgtoGg</f>
        <v>0.40731524933255242</v>
      </c>
      <c r="W1471" s="22">
        <f>'Activity data'!AP55*ManureNEF*NtoN2O*kgtoGg</f>
        <v>0.41722759477210569</v>
      </c>
      <c r="X1471" s="22">
        <f>'Activity data'!AQ55*ManureNEF*NtoN2O*kgtoGg</f>
        <v>0.42869870273452282</v>
      </c>
      <c r="Y1471" s="22">
        <f>'Activity data'!AR55*ManureNEF*NtoN2O*kgtoGg</f>
        <v>0.440979111565592</v>
      </c>
      <c r="Z1471" s="22">
        <f>'Activity data'!AS55*ManureNEF*NtoN2O*kgtoGg</f>
        <v>0.45464165014975438</v>
      </c>
      <c r="AA1471" s="22">
        <f>'Activity data'!AT55*ManureNEF*NtoN2O*kgtoGg</f>
        <v>0.469289070926172</v>
      </c>
      <c r="AB1471" s="22">
        <f>'Activity data'!AU55*ManureNEF*NtoN2O*kgtoGg</f>
        <v>0.48470097215801394</v>
      </c>
      <c r="AC1471" s="22">
        <f>'Activity data'!AV55*ManureNEF*NtoN2O*kgtoGg</f>
        <v>0.50016699741904436</v>
      </c>
      <c r="AD1471" s="22">
        <f>'Activity data'!AW55*ManureNEF*NtoN2O*kgtoGg</f>
        <v>0.51994434889767294</v>
      </c>
      <c r="AE1471" s="22">
        <f>'Activity data'!AX55*ManureNEF*NtoN2O*kgtoGg</f>
        <v>0.5409820221595476</v>
      </c>
      <c r="AF1471" s="22">
        <f>'Activity data'!AY55*ManureNEF*NtoN2O*kgtoGg</f>
        <v>0.56331819030080266</v>
      </c>
      <c r="AG1471" s="22">
        <f>'Activity data'!AZ55*ManureNEF*NtoN2O*kgtoGg</f>
        <v>0.58880774036949401</v>
      </c>
      <c r="AH1471" s="22">
        <f>'Activity data'!BA55*ManureNEF*NtoN2O*kgtoGg</f>
        <v>0.61339500017343807</v>
      </c>
      <c r="AI1471" s="22">
        <f>'Activity data'!BB55*ManureNEF*NtoN2O*kgtoGg</f>
        <v>0.63986471341490092</v>
      </c>
      <c r="AJ1471" s="22">
        <f>'Activity data'!BC55*ManureNEF*NtoN2O*kgtoGg</f>
        <v>0.66883363737205637</v>
      </c>
      <c r="AK1471" s="22">
        <f>'Activity data'!BD55*ManureNEF*NtoN2O*kgtoGg</f>
        <v>0.69669250106616087</v>
      </c>
      <c r="AL1471" s="22">
        <f>'Activity data'!BE55*ManureNEF*NtoN2O*kgtoGg</f>
        <v>0.72534590501203133</v>
      </c>
      <c r="AM1471" s="22">
        <f>'Activity data'!BF55*ManureNEF*NtoN2O*kgtoGg</f>
        <v>0.75447618708840136</v>
      </c>
      <c r="AN1471" s="22">
        <f>'Activity data'!BG55*ManureNEF*NtoN2O*kgtoGg</f>
        <v>0.78527953626699432</v>
      </c>
      <c r="AO1471" s="22">
        <f>'Activity data'!BH55*ManureNEF*NtoN2O*kgtoGg</f>
        <v>0.81484783403237082</v>
      </c>
      <c r="AP1471" s="22">
        <f>'Activity data'!BI55*ManureNEF*NtoN2O*kgtoGg</f>
        <v>0.84503547528450507</v>
      </c>
      <c r="AQ1471" s="22">
        <f>'Activity data'!BJ55*ManureNEF*NtoN2O*kgtoGg</f>
        <v>0.87631983022178062</v>
      </c>
      <c r="AR1471" s="22">
        <f>'Activity data'!BK55*ManureNEF*NtoN2O*kgtoGg</f>
        <v>0.90885513896950187</v>
      </c>
      <c r="AS1471" s="22">
        <f>'Activity data'!BL55*ManureNEF*NtoN2O*kgtoGg</f>
        <v>0.94222937960724962</v>
      </c>
      <c r="AT1471" s="22">
        <f>'Activity data'!BM55*ManureNEF*NtoN2O*kgtoGg</f>
        <v>0.95214348685587957</v>
      </c>
      <c r="AU1471" s="22">
        <f>'Activity data'!BN55*ManureNEF*NtoN2O*kgtoGg</f>
        <v>0.95719161531013108</v>
      </c>
      <c r="AV1471" s="22">
        <f>'Activity data'!BO55*ManureNEF*NtoN2O*kgtoGg</f>
        <v>0.96189454806833219</v>
      </c>
      <c r="AW1471" s="22">
        <f>'Activity data'!BP55*ManureNEF*NtoN2O*kgtoGg</f>
        <v>0.96435594361750065</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5.9533053152539019E-2</v>
      </c>
      <c r="T1472" s="22">
        <f>'Activity data'!AM56*ManureNEF*NtoN2O*kgtoGg</f>
        <v>5.9622626433628173E-2</v>
      </c>
      <c r="U1472" s="22">
        <f>'Activity data'!AN56*ManureNEF*NtoN2O*kgtoGg</f>
        <v>5.9722199774339783E-2</v>
      </c>
      <c r="V1472" s="22">
        <f>'Activity data'!AO56*ManureNEF*NtoN2O*kgtoGg</f>
        <v>5.983442272336837E-2</v>
      </c>
      <c r="W1472" s="22">
        <f>'Activity data'!AP56*ManureNEF*NtoN2O*kgtoGg</f>
        <v>5.9960597156867579E-2</v>
      </c>
      <c r="X1472" s="22">
        <f>'Activity data'!AQ56*ManureNEF*NtoN2O*kgtoGg</f>
        <v>6.0100418807922086E-2</v>
      </c>
      <c r="Y1472" s="22">
        <f>'Activity data'!AR56*ManureNEF*NtoN2O*kgtoGg</f>
        <v>6.0186384074546649E-2</v>
      </c>
      <c r="Z1472" s="22">
        <f>'Activity data'!AS56*ManureNEF*NtoN2O*kgtoGg</f>
        <v>6.0283905469555747E-2</v>
      </c>
      <c r="AA1472" s="22">
        <f>'Activity data'!AT56*ManureNEF*NtoN2O*kgtoGg</f>
        <v>6.0392101130913527E-2</v>
      </c>
      <c r="AB1472" s="22">
        <f>'Activity data'!AU56*ManureNEF*NtoN2O*kgtoGg</f>
        <v>6.0510302677043659E-2</v>
      </c>
      <c r="AC1472" s="22">
        <f>'Activity data'!AV56*ManureNEF*NtoN2O*kgtoGg</f>
        <v>6.0637484104422316E-2</v>
      </c>
      <c r="AD1472" s="22">
        <f>'Activity data'!AW56*ManureNEF*NtoN2O*kgtoGg</f>
        <v>6.0722267332521125E-2</v>
      </c>
      <c r="AE1472" s="22">
        <f>'Activity data'!AX56*ManureNEF*NtoN2O*kgtoGg</f>
        <v>6.0815693530942252E-2</v>
      </c>
      <c r="AF1472" s="22">
        <f>'Activity data'!AY56*ManureNEF*NtoN2O*kgtoGg</f>
        <v>6.0917438947275838E-2</v>
      </c>
      <c r="AG1472" s="22">
        <f>'Activity data'!AZ56*ManureNEF*NtoN2O*kgtoGg</f>
        <v>6.1028672702169356E-2</v>
      </c>
      <c r="AH1472" s="22">
        <f>'Activity data'!BA56*ManureNEF*NtoN2O*kgtoGg</f>
        <v>6.1145817503656337E-2</v>
      </c>
      <c r="AI1472" s="22">
        <f>'Activity data'!BB56*ManureNEF*NtoN2O*kgtoGg</f>
        <v>6.1220417018935484E-2</v>
      </c>
      <c r="AJ1472" s="22">
        <f>'Activity data'!BC56*ManureNEF*NtoN2O*kgtoGg</f>
        <v>6.1302728119439355E-2</v>
      </c>
      <c r="AK1472" s="22">
        <f>'Activity data'!BD56*ManureNEF*NtoN2O*kgtoGg</f>
        <v>6.1389674469168841E-2</v>
      </c>
      <c r="AL1472" s="22">
        <f>'Activity data'!BE56*ManureNEF*NtoN2O*kgtoGg</f>
        <v>6.1482543590372467E-2</v>
      </c>
      <c r="AM1472" s="22">
        <f>'Activity data'!BF56*ManureNEF*NtoN2O*kgtoGg</f>
        <v>6.1580890323504577E-2</v>
      </c>
      <c r="AN1472" s="22">
        <f>'Activity data'!BG56*ManureNEF*NtoN2O*kgtoGg</f>
        <v>6.1639213186725099E-2</v>
      </c>
      <c r="AO1472" s="22">
        <f>'Activity data'!BH56*ManureNEF*NtoN2O*kgtoGg</f>
        <v>6.1701105053193442E-2</v>
      </c>
      <c r="AP1472" s="22">
        <f>'Activity data'!BI56*ManureNEF*NtoN2O*kgtoGg</f>
        <v>6.1767811324277284E-2</v>
      </c>
      <c r="AQ1472" s="22">
        <f>'Activity data'!BJ56*ManureNEF*NtoN2O*kgtoGg</f>
        <v>6.1839527340479886E-2</v>
      </c>
      <c r="AR1472" s="22">
        <f>'Activity data'!BK56*ManureNEF*NtoN2O*kgtoGg</f>
        <v>6.1916211063779515E-2</v>
      </c>
      <c r="AS1472" s="22">
        <f>'Activity data'!BL56*ManureNEF*NtoN2O*kgtoGg</f>
        <v>6.1949982934671022E-2</v>
      </c>
      <c r="AT1472" s="22">
        <f>'Activity data'!BM56*ManureNEF*NtoN2O*kgtoGg</f>
        <v>6.1970279607974715E-2</v>
      </c>
      <c r="AU1472" s="22">
        <f>'Activity data'!BN56*ManureNEF*NtoN2O*kgtoGg</f>
        <v>6.19907354661028E-2</v>
      </c>
      <c r="AV1472" s="22">
        <f>'Activity data'!BO56*ManureNEF*NtoN2O*kgtoGg</f>
        <v>6.2014540117516635E-2</v>
      </c>
      <c r="AW1472" s="22">
        <f>'Activity data'!BP56*ManureNEF*NtoN2O*kgtoGg</f>
        <v>6.2040237192478087E-2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4.8451812868114626E-2</v>
      </c>
      <c r="T1473" s="22">
        <f>'Activity data'!AM57*ManureNEF*NtoN2O*kgtoGg</f>
        <v>4.8524713343119572E-2</v>
      </c>
      <c r="U1473" s="22">
        <f>'Activity data'!AN57*ManureNEF*NtoN2O*kgtoGg</f>
        <v>4.8605752507337306E-2</v>
      </c>
      <c r="V1473" s="22">
        <f>'Activity data'!AO57*ManureNEF*NtoN2O*kgtoGg</f>
        <v>4.8697086733248914E-2</v>
      </c>
      <c r="W1473" s="22">
        <f>'Activity data'!AP57*ManureNEF*NtoN2O*kgtoGg</f>
        <v>4.8799775571077862E-2</v>
      </c>
      <c r="X1473" s="22">
        <f>'Activity data'!AQ57*ManureNEF*NtoN2O*kgtoGg</f>
        <v>4.8913571388914487E-2</v>
      </c>
      <c r="Y1473" s="22">
        <f>'Activity data'!AR57*ManureNEF*NtoN2O*kgtoGg</f>
        <v>4.8983535430586901E-2</v>
      </c>
      <c r="Z1473" s="22">
        <f>'Activity data'!AS57*ManureNEF*NtoN2O*kgtoGg</f>
        <v>4.9062904589926196E-2</v>
      </c>
      <c r="AA1473" s="22">
        <f>'Activity data'!AT57*ManureNEF*NtoN2O*kgtoGg</f>
        <v>4.9150961151107717E-2</v>
      </c>
      <c r="AB1473" s="22">
        <f>'Activity data'!AU57*ManureNEF*NtoN2O*kgtoGg</f>
        <v>4.9247161142382222E-2</v>
      </c>
      <c r="AC1473" s="22">
        <f>'Activity data'!AV57*ManureNEF*NtoN2O*kgtoGg</f>
        <v>4.9350669536347196E-2</v>
      </c>
      <c r="AD1473" s="22">
        <f>'Activity data'!AW57*ManureNEF*NtoN2O*kgtoGg</f>
        <v>4.9419671559335535E-2</v>
      </c>
      <c r="AE1473" s="22">
        <f>'Activity data'!AX57*ManureNEF*NtoN2O*kgtoGg</f>
        <v>4.9495707785317124E-2</v>
      </c>
      <c r="AF1473" s="22">
        <f>'Activity data'!AY57*ManureNEF*NtoN2O*kgtoGg</f>
        <v>4.9578514723838341E-2</v>
      </c>
      <c r="AG1473" s="22">
        <f>'Activity data'!AZ57*ManureNEF*NtoN2O*kgtoGg</f>
        <v>4.9669043880186323E-2</v>
      </c>
      <c r="AH1473" s="22">
        <f>'Activity data'!BA57*ManureNEF*NtoN2O*kgtoGg</f>
        <v>4.9764383824965848E-2</v>
      </c>
      <c r="AI1473" s="22">
        <f>'Activity data'!BB57*ManureNEF*NtoN2O*kgtoGg</f>
        <v>4.9825097690003088E-2</v>
      </c>
      <c r="AJ1473" s="22">
        <f>'Activity data'!BC57*ManureNEF*NtoN2O*kgtoGg</f>
        <v>4.9892087737168356E-2</v>
      </c>
      <c r="AK1473" s="22">
        <f>'Activity data'!BD57*ManureNEF*NtoN2O*kgtoGg</f>
        <v>4.9962850247128418E-2</v>
      </c>
      <c r="AL1473" s="22">
        <f>'Activity data'!BE57*ManureNEF*NtoN2O*kgtoGg</f>
        <v>5.0038433087979103E-2</v>
      </c>
      <c r="AM1473" s="22">
        <f>'Activity data'!BF57*ManureNEF*NtoN2O*kgtoGg</f>
        <v>5.0118473960361357E-2</v>
      </c>
      <c r="AN1473" s="22">
        <f>'Activity data'!BG57*ManureNEF*NtoN2O*kgtoGg</f>
        <v>5.0165940843127331E-2</v>
      </c>
      <c r="AO1473" s="22">
        <f>'Activity data'!BH57*ManureNEF*NtoN2O*kgtoGg</f>
        <v>5.0216312409398237E-2</v>
      </c>
      <c r="AP1473" s="22">
        <f>'Activity data'!BI57*ManureNEF*NtoN2O*kgtoGg</f>
        <v>5.0270602246598461E-2</v>
      </c>
      <c r="AQ1473" s="22">
        <f>'Activity data'!BJ57*ManureNEF*NtoN2O*kgtoGg</f>
        <v>5.0328969335344809E-2</v>
      </c>
      <c r="AR1473" s="22">
        <f>'Activity data'!BK57*ManureNEF*NtoN2O*kgtoGg</f>
        <v>5.0391379462401874E-2</v>
      </c>
      <c r="AS1473" s="22">
        <f>'Activity data'!BL57*ManureNEF*NtoN2O*kgtoGg</f>
        <v>5.0418865174657372E-2</v>
      </c>
      <c r="AT1473" s="22">
        <f>'Activity data'!BM57*ManureNEF*NtoN2O*kgtoGg</f>
        <v>5.0435383907775841E-2</v>
      </c>
      <c r="AU1473" s="22">
        <f>'Activity data'!BN57*ManureNEF*NtoN2O*kgtoGg</f>
        <v>5.0452032195703198E-2</v>
      </c>
      <c r="AV1473" s="22">
        <f>'Activity data'!BO57*ManureNEF*NtoN2O*kgtoGg</f>
        <v>5.0471405946159772E-2</v>
      </c>
      <c r="AW1473" s="22">
        <f>'Activity data'!BP57*ManureNEF*NtoN2O*kgtoGg</f>
        <v>5.0492319872144718E-2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7.2140927380493743E-3</v>
      </c>
      <c r="L1474" s="22">
        <f>'Activity data'!AE58*ManureNEF*NtoN2O*kgtoGg</f>
        <v>7.2328458969643629E-3</v>
      </c>
      <c r="M1474" s="22">
        <f>'Activity data'!AF58*ManureNEF*NtoN2O*kgtoGg</f>
        <v>7.2587152169743159E-3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7.4155715935563127E-3</v>
      </c>
      <c r="R1474" s="22">
        <f>'Activity data'!AK58*ManureNEF*NtoN2O*kgtoGg</f>
        <v>7.4643602602570466E-3</v>
      </c>
      <c r="S1474" s="22">
        <f>'Activity data'!AL58*ManureNEF*NtoN2O*kgtoGg</f>
        <v>7.5086060518870686E-3</v>
      </c>
      <c r="T1474" s="22">
        <f>'Activity data'!AM58*ManureNEF*NtoN2O*kgtoGg</f>
        <v>7.5302183985576495E-3</v>
      </c>
      <c r="U1474" s="22">
        <f>'Activity data'!AN58*ManureNEF*NtoN2O*kgtoGg</f>
        <v>7.5531198022373361E-3</v>
      </c>
      <c r="V1474" s="22">
        <f>'Activity data'!AO58*ManureNEF*NtoN2O*kgtoGg</f>
        <v>7.5778528986263022E-3</v>
      </c>
      <c r="W1474" s="22">
        <f>'Activity data'!AP58*ManureNEF*NtoN2O*kgtoGg</f>
        <v>7.6046941828391288E-3</v>
      </c>
      <c r="X1474" s="22">
        <f>'Activity data'!AQ58*ManureNEF*NtoN2O*kgtoGg</f>
        <v>7.63360928511267E-3</v>
      </c>
      <c r="Y1474" s="22">
        <f>'Activity data'!AR58*ManureNEF*NtoN2O*kgtoGg</f>
        <v>7.6518706820358868E-3</v>
      </c>
      <c r="Z1474" s="22">
        <f>'Activity data'!AS58*ManureNEF*NtoN2O*kgtoGg</f>
        <v>7.6719056460518853E-3</v>
      </c>
      <c r="AA1474" s="22">
        <f>'Activity data'!AT58*ManureNEF*NtoN2O*kgtoGg</f>
        <v>7.6935629291402302E-3</v>
      </c>
      <c r="AB1474" s="22">
        <f>'Activity data'!AU58*ManureNEF*NtoN2O*kgtoGg</f>
        <v>7.7167304504399828E-3</v>
      </c>
      <c r="AC1474" s="22">
        <f>'Activity data'!AV58*ManureNEF*NtoN2O*kgtoGg</f>
        <v>7.7412282077326386E-3</v>
      </c>
      <c r="AD1474" s="22">
        <f>'Activity data'!AW58*ManureNEF*NtoN2O*kgtoGg</f>
        <v>7.7574695759522879E-3</v>
      </c>
      <c r="AE1474" s="22">
        <f>'Activity data'!AX58*ManureNEF*NtoN2O*kgtoGg</f>
        <v>7.7750387618441127E-3</v>
      </c>
      <c r="AF1474" s="22">
        <f>'Activity data'!AY58*ManureNEF*NtoN2O*kgtoGg</f>
        <v>7.7938832208585716E-3</v>
      </c>
      <c r="AG1474" s="22">
        <f>'Activity data'!AZ58*ManureNEF*NtoN2O*kgtoGg</f>
        <v>7.8142269323919957E-3</v>
      </c>
      <c r="AH1474" s="22">
        <f>'Activity data'!BA58*ManureNEF*NtoN2O*kgtoGg</f>
        <v>7.8354114800063077E-3</v>
      </c>
      <c r="AI1474" s="22">
        <f>'Activity data'!BB58*ManureNEF*NtoN2O*kgtoGg</f>
        <v>7.8484807490541032E-3</v>
      </c>
      <c r="AJ1474" s="22">
        <f>'Activity data'!BC58*ManureNEF*NtoN2O*kgtoGg</f>
        <v>7.8627709579553399E-3</v>
      </c>
      <c r="AK1474" s="22">
        <f>'Activity data'!BD58*ManureNEF*NtoN2O*kgtoGg</f>
        <v>7.8777182590411693E-3</v>
      </c>
      <c r="AL1474" s="22">
        <f>'Activity data'!BE58*ManureNEF*NtoN2O*kgtoGg</f>
        <v>7.8935651065519113E-3</v>
      </c>
      <c r="AM1474" s="22">
        <f>'Activity data'!BF58*ManureNEF*NtoN2O*kgtoGg</f>
        <v>7.9102334488757396E-3</v>
      </c>
      <c r="AN1474" s="22">
        <f>'Activity data'!BG58*ManureNEF*NtoN2O*kgtoGg</f>
        <v>7.9193860887941704E-3</v>
      </c>
      <c r="AO1474" s="22">
        <f>'Activity data'!BH58*ManureNEF*NtoN2O*kgtoGg</f>
        <v>7.9290467345807074E-3</v>
      </c>
      <c r="AP1474" s="22">
        <f>'Activity data'!BI58*ManureNEF*NtoN2O*kgtoGg</f>
        <v>7.9394467167043584E-3</v>
      </c>
      <c r="AQ1474" s="22">
        <f>'Activity data'!BJ58*ManureNEF*NtoN2O*kgtoGg</f>
        <v>7.95062391653731E-3</v>
      </c>
      <c r="AR1474" s="22">
        <f>'Activity data'!BK58*ManureNEF*NtoN2O*kgtoGg</f>
        <v>7.9625724210610899E-3</v>
      </c>
      <c r="AS1474" s="22">
        <f>'Activity data'!BL58*ManureNEF*NtoN2O*kgtoGg</f>
        <v>7.9665912066544317E-3</v>
      </c>
      <c r="AT1474" s="22">
        <f>'Activity data'!BM58*ManureNEF*NtoN2O*kgtoGg</f>
        <v>7.9680657528091153E-3</v>
      </c>
      <c r="AU1474" s="22">
        <f>'Activity data'!BN58*ManureNEF*NtoN2O*kgtoGg</f>
        <v>7.9694827773169712E-3</v>
      </c>
      <c r="AV1474" s="22">
        <f>'Activity data'!BO58*ManureNEF*NtoN2O*kgtoGg</f>
        <v>7.9714233641309858E-3</v>
      </c>
      <c r="AW1474" s="22">
        <f>'Activity data'!BP58*ManureNEF*NtoN2O*kgtoGg</f>
        <v>7.9736256463651504E-3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8.7045671471293523E-2</v>
      </c>
      <c r="L1475" s="22">
        <f>'Activity data'!AE59*ManureNEF*NtoN2O*kgtoGg</f>
        <v>8.7271948200639313E-2</v>
      </c>
      <c r="M1475" s="22">
        <f>'Activity data'!AF59*ManureNEF*NtoN2O*kgtoGg</f>
        <v>8.7584088952434094E-2</v>
      </c>
      <c r="N1475" s="22">
        <f>'Activity data'!AG59*ManureNEF*NtoN2O*kgtoGg</f>
        <v>8.7964358824768801E-2</v>
      </c>
      <c r="O1475" s="22">
        <f>'Activity data'!AH59*ManureNEF*NtoN2O*kgtoGg</f>
        <v>8.8412215452112058E-2</v>
      </c>
      <c r="P1475" s="22">
        <f>'Activity data'!AI59*ManureNEF*NtoN2O*kgtoGg</f>
        <v>8.8924932944132923E-2</v>
      </c>
      <c r="Q1475" s="22">
        <f>'Activity data'!AJ59*ManureNEF*NtoN2O*kgtoGg</f>
        <v>8.9476727309038565E-2</v>
      </c>
      <c r="R1475" s="22">
        <f>'Activity data'!AK59*ManureNEF*NtoN2O*kgtoGg</f>
        <v>9.0065414259340074E-2</v>
      </c>
      <c r="S1475" s="22">
        <f>'Activity data'!AL59*ManureNEF*NtoN2O*kgtoGg</f>
        <v>9.0599286609206187E-2</v>
      </c>
      <c r="T1475" s="22">
        <f>'Activity data'!AM59*ManureNEF*NtoN2O*kgtoGg</f>
        <v>9.0860062467837524E-2</v>
      </c>
      <c r="U1475" s="22">
        <f>'Activity data'!AN59*ManureNEF*NtoN2O*kgtoGg</f>
        <v>9.1136392164906599E-2</v>
      </c>
      <c r="V1475" s="22">
        <f>'Activity data'!AO59*ManureNEF*NtoN2O*kgtoGg</f>
        <v>9.1434823175002525E-2</v>
      </c>
      <c r="W1475" s="22">
        <f>'Activity data'!AP59*ManureNEF*NtoN2O*kgtoGg</f>
        <v>9.175869170460077E-2</v>
      </c>
      <c r="X1475" s="22">
        <f>'Activity data'!AQ59*ManureNEF*NtoN2O*kgtoGg</f>
        <v>9.210758304609773E-2</v>
      </c>
      <c r="Y1475" s="22">
        <f>'Activity data'!AR59*ManureNEF*NtoN2O*kgtoGg</f>
        <v>9.2327926146041697E-2</v>
      </c>
      <c r="Z1475" s="22">
        <f>'Activity data'!AS59*ManureNEF*NtoN2O*kgtoGg</f>
        <v>9.2569669211871403E-2</v>
      </c>
      <c r="AA1475" s="22">
        <f>'Activity data'!AT59*ManureNEF*NtoN2O*kgtoGg</f>
        <v>9.2830987275988583E-2</v>
      </c>
      <c r="AB1475" s="22">
        <f>'Activity data'!AU59*ManureNEF*NtoN2O*kgtoGg</f>
        <v>9.3110527964067921E-2</v>
      </c>
      <c r="AC1475" s="22">
        <f>'Activity data'!AV59*ManureNEF*NtoN2O*kgtoGg</f>
        <v>9.340611935864937E-2</v>
      </c>
      <c r="AD1475" s="22">
        <f>'Activity data'!AW59*ManureNEF*NtoN2O*kgtoGg</f>
        <v>9.360208867227289E-2</v>
      </c>
      <c r="AE1475" s="22">
        <f>'Activity data'!AX59*ManureNEF*NtoN2O*kgtoGg</f>
        <v>9.381407951279698E-2</v>
      </c>
      <c r="AF1475" s="22">
        <f>'Activity data'!AY59*ManureNEF*NtoN2O*kgtoGg</f>
        <v>9.4041457874565929E-2</v>
      </c>
      <c r="AG1475" s="22">
        <f>'Activity data'!AZ59*ManureNEF*NtoN2O*kgtoGg</f>
        <v>9.4286926306279495E-2</v>
      </c>
      <c r="AH1475" s="22">
        <f>'Activity data'!BA59*ManureNEF*NtoN2O*kgtoGg</f>
        <v>9.4542540316088011E-2</v>
      </c>
      <c r="AI1475" s="22">
        <f>'Activity data'!BB59*ManureNEF*NtoN2O*kgtoGg</f>
        <v>9.4700234892691387E-2</v>
      </c>
      <c r="AJ1475" s="22">
        <f>'Activity data'!BC59*ManureNEF*NtoN2O*kgtoGg</f>
        <v>9.4872661402086347E-2</v>
      </c>
      <c r="AK1475" s="22">
        <f>'Activity data'!BD59*ManureNEF*NtoN2O*kgtoGg</f>
        <v>9.5053016424809761E-2</v>
      </c>
      <c r="AL1475" s="22">
        <f>'Activity data'!BE59*ManureNEF*NtoN2O*kgtoGg</f>
        <v>9.5244225428126342E-2</v>
      </c>
      <c r="AM1475" s="22">
        <f>'Activity data'!BF59*ManureNEF*NtoN2O*kgtoGg</f>
        <v>9.5445346636651732E-2</v>
      </c>
      <c r="AN1475" s="22">
        <f>'Activity data'!BG59*ManureNEF*NtoN2O*kgtoGg</f>
        <v>9.5555782933544969E-2</v>
      </c>
      <c r="AO1475" s="22">
        <f>'Activity data'!BH59*ManureNEF*NtoN2O*kgtoGg</f>
        <v>9.5672348859416764E-2</v>
      </c>
      <c r="AP1475" s="22">
        <f>'Activity data'!BI59*ManureNEF*NtoN2O*kgtoGg</f>
        <v>9.5797835661446368E-2</v>
      </c>
      <c r="AQ1475" s="22">
        <f>'Activity data'!BJ59*ManureNEF*NtoN2O*kgtoGg</f>
        <v>9.5932700418520603E-2</v>
      </c>
      <c r="AR1475" s="22">
        <f>'Activity data'!BK59*ManureNEF*NtoN2O*kgtoGg</f>
        <v>9.6076871783807402E-2</v>
      </c>
      <c r="AS1475" s="22">
        <f>'Activity data'!BL59*ManureNEF*NtoN2O*kgtoGg</f>
        <v>9.6125362689479618E-2</v>
      </c>
      <c r="AT1475" s="22">
        <f>'Activity data'!BM59*ManureNEF*NtoN2O*kgtoGg</f>
        <v>9.6143154650965387E-2</v>
      </c>
      <c r="AU1475" s="22">
        <f>'Activity data'!BN59*ManureNEF*NtoN2O*kgtoGg</f>
        <v>9.616025255284387E-2</v>
      </c>
      <c r="AV1475" s="22">
        <f>'Activity data'!BO59*ManureNEF*NtoN2O*kgtoGg</f>
        <v>9.6183667788606389E-2</v>
      </c>
      <c r="AW1475" s="22">
        <f>'Activity data'!BP59*ManureNEF*NtoN2O*kgtoGg</f>
        <v>9.6210240656852353E-2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0.12395129293471778</v>
      </c>
      <c r="M1478" s="22">
        <f>'Activity data'!AF62*ManureNEF*NtoN2O*kgtoGg</f>
        <v>0.12400689511310994</v>
      </c>
      <c r="N1478" s="22">
        <f>'Activity data'!AG62*ManureNEF*NtoN2O*kgtoGg</f>
        <v>0.12286841678965586</v>
      </c>
      <c r="O1478" s="22">
        <f>'Activity data'!AH62*ManureNEF*NtoN2O*kgtoGg</f>
        <v>0.12100901910045002</v>
      </c>
      <c r="P1478" s="22">
        <f>'Activity data'!AI62*ManureNEF*NtoN2O*kgtoGg</f>
        <v>0.11845842648899831</v>
      </c>
      <c r="Q1478" s="22">
        <f>'Activity data'!AJ62*ManureNEF*NtoN2O*kgtoGg</f>
        <v>0.11660641339960404</v>
      </c>
      <c r="R1478" s="22">
        <f>'Activity data'!AK62*ManureNEF*NtoN2O*kgtoGg</f>
        <v>0.11491827863139022</v>
      </c>
      <c r="S1478" s="22">
        <f>'Activity data'!AL62*ManureNEF*NtoN2O*kgtoGg</f>
        <v>0.101467076990198</v>
      </c>
      <c r="T1478" s="22">
        <f>'Activity data'!AM62*ManureNEF*NtoN2O*kgtoGg</f>
        <v>0.10275021191947765</v>
      </c>
      <c r="U1478" s="22">
        <f>'Activity data'!AN62*ManureNEF*NtoN2O*kgtoGg</f>
        <v>0.10258663770926492</v>
      </c>
      <c r="V1478" s="22">
        <f>'Activity data'!AO62*ManureNEF*NtoN2O*kgtoGg</f>
        <v>0.10207952624312924</v>
      </c>
      <c r="W1478" s="22">
        <f>'Activity data'!AP62*ManureNEF*NtoN2O*kgtoGg</f>
        <v>0.10184317730738571</v>
      </c>
      <c r="X1478" s="22">
        <f>'Activity data'!AQ62*ManureNEF*NtoN2O*kgtoGg</f>
        <v>0.10197243584744421</v>
      </c>
      <c r="Y1478" s="22">
        <f>'Activity data'!AR62*ManureNEF*NtoN2O*kgtoGg</f>
        <v>0.10229579128224912</v>
      </c>
      <c r="Z1478" s="22">
        <f>'Activity data'!AS62*ManureNEF*NtoN2O*kgtoGg</f>
        <v>0.10289814522109636</v>
      </c>
      <c r="AA1478" s="22">
        <f>'Activity data'!AT62*ManureNEF*NtoN2O*kgtoGg</f>
        <v>0.10366727555543398</v>
      </c>
      <c r="AB1478" s="22">
        <f>'Activity data'!AU62*ManureNEF*NtoN2O*kgtoGg</f>
        <v>0.10454036147091289</v>
      </c>
      <c r="AC1478" s="22">
        <f>'Activity data'!AV62*ManureNEF*NtoN2O*kgtoGg</f>
        <v>0.10535261602600154</v>
      </c>
      <c r="AD1478" s="22">
        <f>'Activity data'!AW62*ManureNEF*NtoN2O*kgtoGg</f>
        <v>0.10675302526148493</v>
      </c>
      <c r="AE1478" s="22">
        <f>'Activity data'!AX62*ManureNEF*NtoN2O*kgtoGg</f>
        <v>0.10830076093311568</v>
      </c>
      <c r="AF1478" s="22">
        <f>'Activity data'!AY62*ManureNEF*NtoN2O*kgtoGg</f>
        <v>0.10998945808492858</v>
      </c>
      <c r="AG1478" s="22">
        <f>'Activity data'!AZ62*ManureNEF*NtoN2O*kgtoGg</f>
        <v>0.11217308101064093</v>
      </c>
      <c r="AH1478" s="22">
        <f>'Activity data'!BA62*ManureNEF*NtoN2O*kgtoGg</f>
        <v>0.11402741546889351</v>
      </c>
      <c r="AI1478" s="22">
        <f>'Activity data'!BB62*ManureNEF*NtoN2O*kgtoGg</f>
        <v>0.1161211775765659</v>
      </c>
      <c r="AJ1478" s="22">
        <f>'Activity data'!BC62*ManureNEF*NtoN2O*kgtoGg</f>
        <v>0.11852454053029134</v>
      </c>
      <c r="AK1478" s="22">
        <f>'Activity data'!BD62*ManureNEF*NtoN2O*kgtoGg</f>
        <v>0.12056169864441726</v>
      </c>
      <c r="AL1478" s="22">
        <f>'Activity data'!BE62*ManureNEF*NtoN2O*kgtoGg</f>
        <v>0.12258841732257759</v>
      </c>
      <c r="AM1478" s="22">
        <f>'Activity data'!BF62*ManureNEF*NtoN2O*kgtoGg</f>
        <v>0.12454656550373072</v>
      </c>
      <c r="AN1478" s="22">
        <f>'Activity data'!BG62*ManureNEF*NtoN2O*kgtoGg</f>
        <v>0.12682113310417009</v>
      </c>
      <c r="AO1478" s="22">
        <f>'Activity data'!BH62*ManureNEF*NtoN2O*kgtoGg</f>
        <v>0.1287411275075494</v>
      </c>
      <c r="AP1478" s="22">
        <f>'Activity data'!BI62*ManureNEF*NtoN2O*kgtoGg</f>
        <v>0.13062302866024528</v>
      </c>
      <c r="AQ1478" s="22">
        <f>'Activity data'!BJ62*ManureNEF*NtoN2O*kgtoGg</f>
        <v>0.1325401695346235</v>
      </c>
      <c r="AR1478" s="22">
        <f>'Activity data'!BK62*ManureNEF*NtoN2O*kgtoGg</f>
        <v>0.13450980913093183</v>
      </c>
      <c r="AS1478" s="22">
        <f>'Activity data'!BL62*ManureNEF*NtoN2O*kgtoGg</f>
        <v>0.13648147598617866</v>
      </c>
      <c r="AT1478" s="22">
        <f>'Activity data'!BM62*ManureNEF*NtoN2O*kgtoGg</f>
        <v>0.13486341024302007</v>
      </c>
      <c r="AU1478" s="22">
        <f>'Activity data'!BN62*ManureNEF*NtoN2O*kgtoGg</f>
        <v>0.13255678635655244</v>
      </c>
      <c r="AV1478" s="22">
        <f>'Activity data'!BO62*ManureNEF*NtoN2O*kgtoGg</f>
        <v>0.13024204261164679</v>
      </c>
      <c r="AW1478" s="22">
        <f>'Activity data'!BP62*ManureNEF*NtoN2O*kgtoGg</f>
        <v>0.127659987048893</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3.1446916354757506E-2</v>
      </c>
      <c r="M1479" s="22">
        <f>'Activity data'!AF63*ManureNEF*NtoN2O*kgtoGg</f>
        <v>3.1461022839745618E-2</v>
      </c>
      <c r="N1479" s="22">
        <f>'Activity data'!AG63*ManureNEF*NtoN2O*kgtoGg</f>
        <v>3.1172186541537576E-2</v>
      </c>
      <c r="O1479" s="22">
        <f>'Activity data'!AH63*ManureNEF*NtoN2O*kgtoGg</f>
        <v>3.0700450247237832E-2</v>
      </c>
      <c r="P1479" s="22">
        <f>'Activity data'!AI63*ManureNEF*NtoN2O*kgtoGg</f>
        <v>3.0053355161673637E-2</v>
      </c>
      <c r="Q1479" s="22">
        <f>'Activity data'!AJ63*ManureNEF*NtoN2O*kgtoGg</f>
        <v>2.9583492368545915E-2</v>
      </c>
      <c r="R1479" s="22">
        <f>'Activity data'!AK63*ManureNEF*NtoN2O*kgtoGg</f>
        <v>2.9155206131309681E-2</v>
      </c>
      <c r="S1479" s="22">
        <f>'Activity data'!AL63*ManureNEF*NtoN2O*kgtoGg</f>
        <v>2.5742584908356129E-2</v>
      </c>
      <c r="T1479" s="22">
        <f>'Activity data'!AM63*ManureNEF*NtoN2O*kgtoGg</f>
        <v>2.6068121139867468E-2</v>
      </c>
      <c r="U1479" s="22">
        <f>'Activity data'!AN63*ManureNEF*NtoN2O*kgtoGg</f>
        <v>2.6026621738089832E-2</v>
      </c>
      <c r="V1479" s="22">
        <f>'Activity data'!AO63*ManureNEF*NtoN2O*kgtoGg</f>
        <v>2.5897965622606579E-2</v>
      </c>
      <c r="W1479" s="22">
        <f>'Activity data'!AP63*ManureNEF*NtoN2O*kgtoGg</f>
        <v>2.5838002995054343E-2</v>
      </c>
      <c r="X1479" s="22">
        <f>'Activity data'!AQ63*ManureNEF*NtoN2O*kgtoGg</f>
        <v>2.5870796380271382E-2</v>
      </c>
      <c r="Y1479" s="22">
        <f>'Activity data'!AR63*ManureNEF*NtoN2O*kgtoGg</f>
        <v>2.5952832888890311E-2</v>
      </c>
      <c r="Z1479" s="22">
        <f>'Activity data'!AS63*ManureNEF*NtoN2O*kgtoGg</f>
        <v>2.6105652383406307E-2</v>
      </c>
      <c r="AA1479" s="22">
        <f>'Activity data'!AT63*ManureNEF*NtoN2O*kgtoGg</f>
        <v>2.6300783686333176E-2</v>
      </c>
      <c r="AB1479" s="22">
        <f>'Activity data'!AU63*ManureNEF*NtoN2O*kgtoGg</f>
        <v>2.6522288917174477E-2</v>
      </c>
      <c r="AC1479" s="22">
        <f>'Activity data'!AV63*ManureNEF*NtoN2O*kgtoGg</f>
        <v>2.6728360999585882E-2</v>
      </c>
      <c r="AD1479" s="22">
        <f>'Activity data'!AW63*ManureNEF*NtoN2O*kgtoGg</f>
        <v>2.7083650170420671E-2</v>
      </c>
      <c r="AE1479" s="22">
        <f>'Activity data'!AX63*ManureNEF*NtoN2O*kgtoGg</f>
        <v>2.7476316620706768E-2</v>
      </c>
      <c r="AF1479" s="22">
        <f>'Activity data'!AY63*ManureNEF*NtoN2O*kgtoGg</f>
        <v>2.7904745536809689E-2</v>
      </c>
      <c r="AG1479" s="22">
        <f>'Activity data'!AZ63*ManureNEF*NtoN2O*kgtoGg</f>
        <v>2.8458739011741598E-2</v>
      </c>
      <c r="AH1479" s="22">
        <f>'Activity data'!BA63*ManureNEF*NtoN2O*kgtoGg</f>
        <v>2.892919074501336E-2</v>
      </c>
      <c r="AI1479" s="22">
        <f>'Activity data'!BB63*ManureNEF*NtoN2O*kgtoGg</f>
        <v>2.9460386187253818E-2</v>
      </c>
      <c r="AJ1479" s="22">
        <f>'Activity data'!BC63*ManureNEF*NtoN2O*kgtoGg</f>
        <v>3.0070128546421729E-2</v>
      </c>
      <c r="AK1479" s="22">
        <f>'Activity data'!BD63*ManureNEF*NtoN2O*kgtoGg</f>
        <v>3.058696333934376E-2</v>
      </c>
      <c r="AL1479" s="22">
        <f>'Activity data'!BE63*ManureNEF*NtoN2O*kgtoGg</f>
        <v>3.1101149607495868E-2</v>
      </c>
      <c r="AM1479" s="22">
        <f>'Activity data'!BF63*ManureNEF*NtoN2O*kgtoGg</f>
        <v>3.1597939278704669E-2</v>
      </c>
      <c r="AN1479" s="22">
        <f>'Activity data'!BG63*ManureNEF*NtoN2O*kgtoGg</f>
        <v>3.2175005764908497E-2</v>
      </c>
      <c r="AO1479" s="22">
        <f>'Activity data'!BH63*ManureNEF*NtoN2O*kgtoGg</f>
        <v>3.2662115676996874E-2</v>
      </c>
      <c r="AP1479" s="22">
        <f>'Activity data'!BI63*ManureNEF*NtoN2O*kgtoGg</f>
        <v>3.3139561185918813E-2</v>
      </c>
      <c r="AQ1479" s="22">
        <f>'Activity data'!BJ63*ManureNEF*NtoN2O*kgtoGg</f>
        <v>3.362594714680274E-2</v>
      </c>
      <c r="AR1479" s="22">
        <f>'Activity data'!BK63*ManureNEF*NtoN2O*kgtoGg</f>
        <v>3.4125652233919085E-2</v>
      </c>
      <c r="AS1479" s="22">
        <f>'Activity data'!BL63*ManureNEF*NtoN2O*kgtoGg</f>
        <v>3.4625871644369692E-2</v>
      </c>
      <c r="AT1479" s="22">
        <f>'Activity data'!BM63*ManureNEF*NtoN2O*kgtoGg</f>
        <v>3.4215362186365041E-2</v>
      </c>
      <c r="AU1479" s="22">
        <f>'Activity data'!BN63*ManureNEF*NtoN2O*kgtoGg</f>
        <v>3.3630162897981368E-2</v>
      </c>
      <c r="AV1479" s="22">
        <f>'Activity data'!BO63*ManureNEF*NtoN2O*kgtoGg</f>
        <v>3.3042903570504364E-2</v>
      </c>
      <c r="AW1479" s="22">
        <f>'Activity data'!BP63*ManureNEF*NtoN2O*kgtoGg</f>
        <v>3.2387826214046143E-2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0.15700744358616767</v>
      </c>
      <c r="L1480" s="22">
        <f>'Activity data'!AE64*ManureNEF*NtoN2O*kgtoGg</f>
        <v>0.16019971617730661</v>
      </c>
      <c r="M1480" s="22">
        <f>'Activity data'!AF64*ManureNEF*NtoN2O*kgtoGg</f>
        <v>0.16393118028621731</v>
      </c>
      <c r="N1480" s="22">
        <f>'Activity data'!AG64*ManureNEF*NtoN2O*kgtoGg</f>
        <v>0.1667959170810015</v>
      </c>
      <c r="O1480" s="22">
        <f>'Activity data'!AH64*ManureNEF*NtoN2O*kgtoGg</f>
        <v>0.16909558154641688</v>
      </c>
      <c r="P1480" s="22">
        <f>'Activity data'!AI64*ManureNEF*NtoN2O*kgtoGg</f>
        <v>0.17081649742586288</v>
      </c>
      <c r="Q1480" s="22">
        <f>'Activity data'!AJ64*ManureNEF*NtoN2O*kgtoGg</f>
        <v>0.17302318661183388</v>
      </c>
      <c r="R1480" s="22">
        <f>'Activity data'!AK64*ManureNEF*NtoN2O*kgtoGg</f>
        <v>0.17531753251219057</v>
      </c>
      <c r="S1480" s="22">
        <f>'Activity data'!AL64*ManureNEF*NtoN2O*kgtoGg</f>
        <v>0.16751439167232346</v>
      </c>
      <c r="T1480" s="22">
        <f>'Activity data'!AM64*ManureNEF*NtoN2O*kgtoGg</f>
        <v>0.17168381150374643</v>
      </c>
      <c r="U1480" s="22">
        <f>'Activity data'!AN64*ManureNEF*NtoN2O*kgtoGg</f>
        <v>0.17462960888598014</v>
      </c>
      <c r="V1480" s="22">
        <f>'Activity data'!AO64*ManureNEF*NtoN2O*kgtoGg</f>
        <v>0.17727621979362421</v>
      </c>
      <c r="W1480" s="22">
        <f>'Activity data'!AP64*ManureNEF*NtoN2O*kgtoGg</f>
        <v>0.18017914577695479</v>
      </c>
      <c r="X1480" s="22">
        <f>'Activity data'!AQ64*ManureNEF*NtoN2O*kgtoGg</f>
        <v>0.18344712511248185</v>
      </c>
      <c r="Y1480" s="22">
        <f>'Activity data'!AR64*ManureNEF*NtoN2O*kgtoGg</f>
        <v>0.18678041815930246</v>
      </c>
      <c r="Z1480" s="22">
        <f>'Activity data'!AS64*ManureNEF*NtoN2O*kgtoGg</f>
        <v>0.19043038479102564</v>
      </c>
      <c r="AA1480" s="22">
        <f>'Activity data'!AT64*ManureNEF*NtoN2O*kgtoGg</f>
        <v>0.19430192770741841</v>
      </c>
      <c r="AB1480" s="22">
        <f>'Activity data'!AU64*ManureNEF*NtoN2O*kgtoGg</f>
        <v>0.19834211958597051</v>
      </c>
      <c r="AC1480" s="22">
        <f>'Activity data'!AV64*ManureNEF*NtoN2O*kgtoGg</f>
        <v>0.20238480959489014</v>
      </c>
      <c r="AD1480" s="22">
        <f>'Activity data'!AW64*ManureNEF*NtoN2O*kgtoGg</f>
        <v>0.20700075173319599</v>
      </c>
      <c r="AE1480" s="22">
        <f>'Activity data'!AX64*ManureNEF*NtoN2O*kgtoGg</f>
        <v>0.21187069073400747</v>
      </c>
      <c r="AF1480" s="22">
        <f>'Activity data'!AY64*ManureNEF*NtoN2O*kgtoGg</f>
        <v>0.21699955400027579</v>
      </c>
      <c r="AG1480" s="22">
        <f>'Activity data'!AZ64*ManureNEF*NtoN2O*kgtoGg</f>
        <v>0.22280537751825527</v>
      </c>
      <c r="AH1480" s="22">
        <f>'Activity data'!BA64*ManureNEF*NtoN2O*kgtoGg</f>
        <v>0.22836017500620498</v>
      </c>
      <c r="AI1480" s="22">
        <f>'Activity data'!BB64*ManureNEF*NtoN2O*kgtoGg</f>
        <v>0.23419825655889057</v>
      </c>
      <c r="AJ1480" s="22">
        <f>'Activity data'!BC64*ManureNEF*NtoN2O*kgtoGg</f>
        <v>0.24054720814583372</v>
      </c>
      <c r="AK1480" s="22">
        <f>'Activity data'!BD64*ManureNEF*NtoN2O*kgtoGg</f>
        <v>0.24659501477586243</v>
      </c>
      <c r="AL1480" s="22">
        <f>'Activity data'!BE64*ManureNEF*NtoN2O*kgtoGg</f>
        <v>0.25276864724471049</v>
      </c>
      <c r="AM1480" s="22">
        <f>'Activity data'!BF64*ManureNEF*NtoN2O*kgtoGg</f>
        <v>0.25899622855652998</v>
      </c>
      <c r="AN1480" s="22">
        <f>'Activity data'!BG64*ManureNEF*NtoN2O*kgtoGg</f>
        <v>0.26566268994922193</v>
      </c>
      <c r="AO1480" s="22">
        <f>'Activity data'!BH64*ManureNEF*NtoN2O*kgtoGg</f>
        <v>0.2720161807302261</v>
      </c>
      <c r="AP1480" s="22">
        <f>'Activity data'!BI64*ManureNEF*NtoN2O*kgtoGg</f>
        <v>0.27846485675721011</v>
      </c>
      <c r="AQ1480" s="22">
        <f>'Activity data'!BJ64*ManureNEF*NtoN2O*kgtoGg</f>
        <v>0.28511150165656601</v>
      </c>
      <c r="AR1480" s="22">
        <f>'Activity data'!BK64*ManureNEF*NtoN2O*kgtoGg</f>
        <v>0.29198740104317844</v>
      </c>
      <c r="AS1480" s="22">
        <f>'Activity data'!BL64*ManureNEF*NtoN2O*kgtoGg</f>
        <v>0.29890694265276063</v>
      </c>
      <c r="AT1480" s="22">
        <f>'Activity data'!BM64*ManureNEF*NtoN2O*kgtoGg</f>
        <v>0.3007369186945249</v>
      </c>
      <c r="AU1480" s="22">
        <f>'Activity data'!BN64*ManureNEF*NtoN2O*kgtoGg</f>
        <v>0.30151646692611195</v>
      </c>
      <c r="AV1480" s="22">
        <f>'Activity data'!BO64*ManureNEF*NtoN2O*kgtoGg</f>
        <v>0.30222207208780622</v>
      </c>
      <c r="AW1480" s="22">
        <f>'Activity data'!BP64*ManureNEF*NtoN2O*kgtoGg</f>
        <v>0.30245121413667359</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0.78620275218739066</v>
      </c>
      <c r="L1481" s="22">
        <f>'Activity data'!AE65*ManureNEF*NtoN2O*kgtoGg</f>
        <v>0.79655563720176403</v>
      </c>
      <c r="M1481" s="22">
        <f>'Activity data'!AF65*ManureNEF*NtoN2O*kgtoGg</f>
        <v>0.81318534024672162</v>
      </c>
      <c r="N1481" s="22">
        <f>'Activity data'!AG65*ManureNEF*NtoN2O*kgtoGg</f>
        <v>0.81796021384654105</v>
      </c>
      <c r="O1481" s="22">
        <f>'Activity data'!AH65*ManureNEF*NtoN2O*kgtoGg</f>
        <v>0.81503229757580664</v>
      </c>
      <c r="P1481" s="22">
        <f>'Activity data'!AI65*ManureNEF*NtoN2O*kgtoGg</f>
        <v>0.80443274266431941</v>
      </c>
      <c r="Q1481" s="22">
        <f>'Activity data'!AJ65*ManureNEF*NtoN2O*kgtoGg</f>
        <v>0.7999705721751077</v>
      </c>
      <c r="R1481" s="22">
        <f>'Activity data'!AK65*ManureNEF*NtoN2O*kgtoGg</f>
        <v>0.79652072541357855</v>
      </c>
      <c r="S1481" s="22">
        <f>'Activity data'!AL65*ManureNEF*NtoN2O*kgtoGg</f>
        <v>0.67142556402210918</v>
      </c>
      <c r="T1481" s="22">
        <f>'Activity data'!AM65*ManureNEF*NtoN2O*kgtoGg</f>
        <v>0.698017439049614</v>
      </c>
      <c r="U1481" s="22">
        <f>'Activity data'!AN65*ManureNEF*NtoN2O*kgtoGg</f>
        <v>0.70961824723891676</v>
      </c>
      <c r="V1481" s="22">
        <f>'Activity data'!AO65*ManureNEF*NtoN2O*kgtoGg</f>
        <v>0.71745642327771375</v>
      </c>
      <c r="W1481" s="22">
        <f>'Activity data'!AP65*ManureNEF*NtoN2O*kgtoGg</f>
        <v>0.72807175787186651</v>
      </c>
      <c r="X1481" s="22">
        <f>'Activity data'!AQ65*ManureNEF*NtoN2O*kgtoGg</f>
        <v>0.74263868915766529</v>
      </c>
      <c r="Y1481" s="22">
        <f>'Activity data'!AR65*ManureNEF*NtoN2O*kgtoGg</f>
        <v>0.76008333515656301</v>
      </c>
      <c r="Z1481" s="22">
        <f>'Activity data'!AS65*ManureNEF*NtoN2O*kgtoGg</f>
        <v>0.78080233820176337</v>
      </c>
      <c r="AA1481" s="22">
        <f>'Activity data'!AT65*ManureNEF*NtoN2O*kgtoGg</f>
        <v>0.80365039081916612</v>
      </c>
      <c r="AB1481" s="22">
        <f>'Activity data'!AU65*ManureNEF*NtoN2O*kgtoGg</f>
        <v>0.82798969048563331</v>
      </c>
      <c r="AC1481" s="22">
        <f>'Activity data'!AV65*ManureNEF*NtoN2O*kgtoGg</f>
        <v>0.85195015744544678</v>
      </c>
      <c r="AD1481" s="22">
        <f>'Activity data'!AW65*ManureNEF*NtoN2O*kgtoGg</f>
        <v>0.88375858967920196</v>
      </c>
      <c r="AE1481" s="22">
        <f>'Activity data'!AX65*ManureNEF*NtoN2O*kgtoGg</f>
        <v>0.91786917326087925</v>
      </c>
      <c r="AF1481" s="22">
        <f>'Activity data'!AY65*ManureNEF*NtoN2O*kgtoGg</f>
        <v>0.95429145264310511</v>
      </c>
      <c r="AG1481" s="22">
        <f>'Activity data'!AZ65*ManureNEF*NtoN2O*kgtoGg</f>
        <v>0.99747902653271348</v>
      </c>
      <c r="AH1481" s="22">
        <f>'Activity data'!BA65*ManureNEF*NtoN2O*kgtoGg</f>
        <v>1.0373867294252066</v>
      </c>
      <c r="AI1481" s="22">
        <f>'Activity data'!BB65*ManureNEF*NtoN2O*kgtoGg</f>
        <v>1.0815722110934196</v>
      </c>
      <c r="AJ1481" s="22">
        <f>'Activity data'!BC65*ManureNEF*NtoN2O*kgtoGg</f>
        <v>1.1305826291585863</v>
      </c>
      <c r="AK1481" s="22">
        <f>'Activity data'!BD65*ManureNEF*NtoN2O*kgtoGg</f>
        <v>1.1758235212483361</v>
      </c>
      <c r="AL1481" s="22">
        <f>'Activity data'!BE65*ManureNEF*NtoN2O*kgtoGg</f>
        <v>1.2218182420668209</v>
      </c>
      <c r="AM1481" s="22">
        <f>'Activity data'!BF65*ManureNEF*NtoN2O*kgtoGg</f>
        <v>1.2678145661383233</v>
      </c>
      <c r="AN1481" s="22">
        <f>'Activity data'!BG65*ManureNEF*NtoN2O*kgtoGg</f>
        <v>1.3194491845421654</v>
      </c>
      <c r="AO1481" s="22">
        <f>'Activity data'!BH65*ManureNEF*NtoN2O*kgtoGg</f>
        <v>1.3672989071660318</v>
      </c>
      <c r="AP1481" s="22">
        <f>'Activity data'!BI65*ManureNEF*NtoN2O*kgtoGg</f>
        <v>1.4155860288375828</v>
      </c>
      <c r="AQ1481" s="22">
        <f>'Activity data'!BJ65*ManureNEF*NtoN2O*kgtoGg</f>
        <v>1.465347325066084</v>
      </c>
      <c r="AR1481" s="22">
        <f>'Activity data'!BK65*ManureNEF*NtoN2O*kgtoGg</f>
        <v>1.5168773408498712</v>
      </c>
      <c r="AS1481" s="22">
        <f>'Activity data'!BL65*ManureNEF*NtoN2O*kgtoGg</f>
        <v>1.5699643496329094</v>
      </c>
      <c r="AT1481" s="22">
        <f>'Activity data'!BM65*ManureNEF*NtoN2O*kgtoGg</f>
        <v>1.571899806129051</v>
      </c>
      <c r="AU1481" s="22">
        <f>'Activity data'!BN65*ManureNEF*NtoN2O*kgtoGg</f>
        <v>1.5634634278695607</v>
      </c>
      <c r="AV1481" s="22">
        <f>'Activity data'!BO65*ManureNEF*NtoN2O*kgtoGg</f>
        <v>1.5544246150393388</v>
      </c>
      <c r="AW1481" s="22">
        <f>'Activity data'!BP65*ManureNEF*NtoN2O*kgtoGg</f>
        <v>1.5408492188425149</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1.0836040032789309</v>
      </c>
      <c r="M1483" s="22">
        <f>'Activity data'!AF67*UDCPPEF*NtoN2O*kgtoGg</f>
        <v>1.0921513426512339</v>
      </c>
      <c r="N1483" s="22">
        <f>'Activity data'!AG67*UDCPPEF*NtoN2O*kgtoGg</f>
        <v>1.0976439186771809</v>
      </c>
      <c r="O1483" s="22">
        <f>'Activity data'!AH67*UDCPPEF*NtoN2O*kgtoGg</f>
        <v>1.1012937605673541</v>
      </c>
      <c r="P1483" s="22">
        <f>'Activity data'!AI67*UDCPPEF*NtoN2O*kgtoGg</f>
        <v>1.1030649457277466</v>
      </c>
      <c r="Q1483" s="22">
        <f>'Activity data'!AJ67*UDCPPEF*NtoN2O*kgtoGg</f>
        <v>1.1069781529146336</v>
      </c>
      <c r="R1483" s="22">
        <f>'Activity data'!AK67*UDCPPEF*NtoN2O*kgtoGg</f>
        <v>1.1114672588381174</v>
      </c>
      <c r="S1483" s="22">
        <f>'Activity data'!AL67*UDCPPEF*NtoN2O*kgtoGg</f>
        <v>1.0780569787302119</v>
      </c>
      <c r="T1483" s="22">
        <f>'Activity data'!AM67*UDCPPEF*NtoN2O*kgtoGg</f>
        <v>1.0893929251011998</v>
      </c>
      <c r="U1483" s="22">
        <f>'Activity data'!AN67*UDCPPEF*NtoN2O*kgtoGg</f>
        <v>1.0962450477482062</v>
      </c>
      <c r="V1483" s="22">
        <f>'Activity data'!AO67*UDCPPEF*NtoN2O*kgtoGg</f>
        <v>1.1021104775661175</v>
      </c>
      <c r="W1483" s="22">
        <f>'Activity data'!AP67*UDCPPEF*NtoN2O*kgtoGg</f>
        <v>1.1090468544378038</v>
      </c>
      <c r="X1483" s="22">
        <f>'Activity data'!AQ67*UDCPPEF*NtoN2O*kgtoGg</f>
        <v>1.1174289823883965</v>
      </c>
      <c r="Y1483" s="22">
        <f>'Activity data'!AR67*UDCPPEF*NtoN2O*kgtoGg</f>
        <v>1.1258258810432944</v>
      </c>
      <c r="Z1483" s="22">
        <f>'Activity data'!AS67*UDCPPEF*NtoN2O*kgtoGg</f>
        <v>1.1354454550929944</v>
      </c>
      <c r="AA1483" s="22">
        <f>'Activity data'!AT67*UDCPPEF*NtoN2O*kgtoGg</f>
        <v>1.1459214415814314</v>
      </c>
      <c r="AB1483" s="22">
        <f>'Activity data'!AU67*UDCPPEF*NtoN2O*kgtoGg</f>
        <v>1.1570474674598534</v>
      </c>
      <c r="AC1483" s="22">
        <f>'Activity data'!AV67*UDCPPEF*NtoN2O*kgtoGg</f>
        <v>1.1682158220769698</v>
      </c>
      <c r="AD1483" s="22">
        <f>'Activity data'!AW67*UDCPPEF*NtoN2O*kgtoGg</f>
        <v>1.1812122029945036</v>
      </c>
      <c r="AE1483" s="22">
        <f>'Activity data'!AX67*UDCPPEF*NtoN2O*kgtoGg</f>
        <v>1.1951188465833686</v>
      </c>
      <c r="AF1483" s="22">
        <f>'Activity data'!AY67*UDCPPEF*NtoN2O*kgtoGg</f>
        <v>1.2099400602016188</v>
      </c>
      <c r="AG1483" s="22">
        <f>'Activity data'!AZ67*UDCPPEF*NtoN2O*kgtoGg</f>
        <v>1.2271370444579202</v>
      </c>
      <c r="AH1483" s="22">
        <f>'Activity data'!BA67*UDCPPEF*NtoN2O*kgtoGg</f>
        <v>1.2434220369459863</v>
      </c>
      <c r="AI1483" s="22">
        <f>'Activity data'!BB67*UDCPPEF*NtoN2O*kgtoGg</f>
        <v>1.2604393037460944</v>
      </c>
      <c r="AJ1483" s="22">
        <f>'Activity data'!BC67*UDCPPEF*NtoN2O*kgtoGg</f>
        <v>1.2792032644713704</v>
      </c>
      <c r="AK1483" s="22">
        <f>'Activity data'!BD67*UDCPPEF*NtoN2O*kgtoGg</f>
        <v>1.2968752675846458</v>
      </c>
      <c r="AL1483" s="22">
        <f>'Activity data'!BE67*UDCPPEF*NtoN2O*kgtoGg</f>
        <v>1.3149441473249144</v>
      </c>
      <c r="AM1483" s="22">
        <f>'Activity data'!BF67*UDCPPEF*NtoN2O*kgtoGg</f>
        <v>1.3331578638832005</v>
      </c>
      <c r="AN1483" s="22">
        <f>'Activity data'!BG67*UDCPPEF*NtoN2O*kgtoGg</f>
        <v>1.352618044843376</v>
      </c>
      <c r="AO1483" s="22">
        <f>'Activity data'!BH67*UDCPPEF*NtoN2O*kgtoGg</f>
        <v>1.3709538502801482</v>
      </c>
      <c r="AP1483" s="22">
        <f>'Activity data'!BI67*UDCPPEF*NtoN2O*kgtoGg</f>
        <v>1.3895691822594745</v>
      </c>
      <c r="AQ1483" s="22">
        <f>'Activity data'!BJ67*UDCPPEF*NtoN2O*kgtoGg</f>
        <v>1.4088108413800711</v>
      </c>
      <c r="AR1483" s="22">
        <f>'Activity data'!BK67*UDCPPEF*NtoN2O*kgtoGg</f>
        <v>1.428778934116546</v>
      </c>
      <c r="AS1483" s="22">
        <f>'Activity data'!BL67*UDCPPEF*NtoN2O*kgtoGg</f>
        <v>1.4486185603548618</v>
      </c>
      <c r="AT1483" s="22">
        <f>'Activity data'!BM67*UDCPPEF*NtoN2O*kgtoGg</f>
        <v>1.4512642479614373</v>
      </c>
      <c r="AU1483" s="22">
        <f>'Activity data'!BN67*UDCPPEF*NtoN2O*kgtoGg</f>
        <v>1.4504346040118288</v>
      </c>
      <c r="AV1483" s="22">
        <f>'Activity data'!BO67*UDCPPEF*NtoN2O*kgtoGg</f>
        <v>1.4494275479677248</v>
      </c>
      <c r="AW1483" s="22">
        <f>'Activity data'!BP67*UDCPPEF*NtoN2O*kgtoGg</f>
        <v>1.4468994870312495</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0.73794174034663862</v>
      </c>
      <c r="M1484" s="22">
        <f>'Activity data'!AF68*UDCPPEF*NtoN2O*kgtoGg</f>
        <v>0.74376253694082328</v>
      </c>
      <c r="N1484" s="22">
        <f>'Activity data'!AG68*UDCPPEF*NtoN2O*kgtoGg</f>
        <v>0.74750301879518044</v>
      </c>
      <c r="O1484" s="22">
        <f>'Activity data'!AH68*UDCPPEF*NtoN2O*kgtoGg</f>
        <v>0.74998858609492669</v>
      </c>
      <c r="P1484" s="22">
        <f>'Activity data'!AI68*UDCPPEF*NtoN2O*kgtoGg</f>
        <v>0.75119477530775858</v>
      </c>
      <c r="Q1484" s="22">
        <f>'Activity data'!AJ68*UDCPPEF*NtoN2O*kgtoGg</f>
        <v>0.7538596961765357</v>
      </c>
      <c r="R1484" s="22">
        <f>'Activity data'!AK68*UDCPPEF*NtoN2O*kgtoGg</f>
        <v>0.75691680802528449</v>
      </c>
      <c r="S1484" s="22">
        <f>'Activity data'!AL68*UDCPPEF*NtoN2O*kgtoGg</f>
        <v>0.73416417867573247</v>
      </c>
      <c r="T1484" s="22">
        <f>'Activity data'!AM68*UDCPPEF*NtoN2O*kgtoGg</f>
        <v>0.7418840357159151</v>
      </c>
      <c r="U1484" s="22">
        <f>'Activity data'!AN68*UDCPPEF*NtoN2O*kgtoGg</f>
        <v>0.74655037812135083</v>
      </c>
      <c r="V1484" s="22">
        <f>'Activity data'!AO68*UDCPPEF*NtoN2O*kgtoGg</f>
        <v>0.75054477595913394</v>
      </c>
      <c r="W1484" s="22">
        <f>'Activity data'!AP68*UDCPPEF*NtoN2O*kgtoGg</f>
        <v>0.7552684960680518</v>
      </c>
      <c r="X1484" s="22">
        <f>'Activity data'!AQ68*UDCPPEF*NtoN2O*kgtoGg</f>
        <v>0.76097678255366041</v>
      </c>
      <c r="Y1484" s="22">
        <f>'Activity data'!AR68*UDCPPEF*NtoN2O*kgtoGg</f>
        <v>0.76669512798996364</v>
      </c>
      <c r="Z1484" s="22">
        <f>'Activity data'!AS68*UDCPPEF*NtoN2O*kgtoGg</f>
        <v>0.77324612373577895</v>
      </c>
      <c r="AA1484" s="22">
        <f>'Activity data'!AT68*UDCPPEF*NtoN2O*kgtoGg</f>
        <v>0.78038034221202335</v>
      </c>
      <c r="AB1484" s="22">
        <f>'Activity data'!AU68*UDCPPEF*NtoN2O*kgtoGg</f>
        <v>0.78795724196047434</v>
      </c>
      <c r="AC1484" s="22">
        <f>'Activity data'!AV68*UDCPPEF*NtoN2O*kgtoGg</f>
        <v>0.79556296786959302</v>
      </c>
      <c r="AD1484" s="22">
        <f>'Activity data'!AW68*UDCPPEF*NtoN2O*kgtoGg</f>
        <v>0.80441359219681208</v>
      </c>
      <c r="AE1484" s="22">
        <f>'Activity data'!AX68*UDCPPEF*NtoN2O*kgtoGg</f>
        <v>0.81388411163130536</v>
      </c>
      <c r="AF1484" s="22">
        <f>'Activity data'!AY68*UDCPPEF*NtoN2O*kgtoGg</f>
        <v>0.82397745951337786</v>
      </c>
      <c r="AG1484" s="22">
        <f>'Activity data'!AZ68*UDCPPEF*NtoN2O*kgtoGg</f>
        <v>0.83568872345519474</v>
      </c>
      <c r="AH1484" s="22">
        <f>'Activity data'!BA68*UDCPPEF*NtoN2O*kgtoGg</f>
        <v>0.84677891476291534</v>
      </c>
      <c r="AI1484" s="22">
        <f>'Activity data'!BB68*UDCPPEF*NtoN2O*kgtoGg</f>
        <v>0.85836778988742168</v>
      </c>
      <c r="AJ1484" s="22">
        <f>'Activity data'!BC68*UDCPPEF*NtoN2O*kgtoGg</f>
        <v>0.87114617552600082</v>
      </c>
      <c r="AK1484" s="22">
        <f>'Activity data'!BD68*UDCPPEF*NtoN2O*kgtoGg</f>
        <v>0.88318093055953772</v>
      </c>
      <c r="AL1484" s="22">
        <f>'Activity data'!BE68*UDCPPEF*NtoN2O*kgtoGg</f>
        <v>0.89548596129152125</v>
      </c>
      <c r="AM1484" s="22">
        <f>'Activity data'!BF68*UDCPPEF*NtoN2O*kgtoGg</f>
        <v>0.90788962688756136</v>
      </c>
      <c r="AN1484" s="22">
        <f>'Activity data'!BG68*UDCPPEF*NtoN2O*kgtoGg</f>
        <v>0.92114214326970645</v>
      </c>
      <c r="AO1484" s="22">
        <f>'Activity data'!BH68*UDCPPEF*NtoN2O*kgtoGg</f>
        <v>0.93362895222733877</v>
      </c>
      <c r="AP1484" s="22">
        <f>'Activity data'!BI68*UDCPPEF*NtoN2O*kgtoGg</f>
        <v>0.9463061206729948</v>
      </c>
      <c r="AQ1484" s="22">
        <f>'Activity data'!BJ68*UDCPPEF*NtoN2O*kgtoGg</f>
        <v>0.95940982218724158</v>
      </c>
      <c r="AR1484" s="22">
        <f>'Activity data'!BK68*UDCPPEF*NtoN2O*kgtoGg</f>
        <v>0.97300822996422376</v>
      </c>
      <c r="AS1484" s="22">
        <f>'Activity data'!BL68*UDCPPEF*NtoN2O*kgtoGg</f>
        <v>0.98651915117698075</v>
      </c>
      <c r="AT1484" s="22">
        <f>'Activity data'!BM68*UDCPPEF*NtoN2O*kgtoGg</f>
        <v>0.98832088253908534</v>
      </c>
      <c r="AU1484" s="22">
        <f>'Activity data'!BN68*UDCPPEF*NtoN2O*kgtoGg</f>
        <v>0.98775588933290526</v>
      </c>
      <c r="AV1484" s="22">
        <f>'Activity data'!BO68*UDCPPEF*NtoN2O*kgtoGg</f>
        <v>0.98707007727650453</v>
      </c>
      <c r="AW1484" s="22">
        <f>'Activity data'!BP68*UDCPPEF*NtoN2O*kgtoGg</f>
        <v>0.98534845048155029</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15.353527292296841</v>
      </c>
      <c r="L1485" s="22">
        <f>'Activity data'!AE69*UDCPPEF*NtoN2O*kgtoGg</f>
        <v>15.220371053361486</v>
      </c>
      <c r="M1485" s="22">
        <f>'Activity data'!AF69*UDCPPEF*NtoN2O*kgtoGg</f>
        <v>15.16968250417789</v>
      </c>
      <c r="N1485" s="22">
        <f>'Activity data'!AG69*UDCPPEF*NtoN2O*kgtoGg</f>
        <v>14.967111251021189</v>
      </c>
      <c r="O1485" s="22">
        <f>'Activity data'!AH69*UDCPPEF*NtoN2O*kgtoGg</f>
        <v>14.673074129931956</v>
      </c>
      <c r="P1485" s="22">
        <f>'Activity data'!AI69*UDCPPEF*NtoN2O*kgtoGg</f>
        <v>14.293651368256896</v>
      </c>
      <c r="Q1485" s="22">
        <f>'Activity data'!AJ69*UDCPPEF*NtoN2O*kgtoGg</f>
        <v>13.994389539168758</v>
      </c>
      <c r="R1485" s="22">
        <f>'Activity data'!AK69*UDCPPEF*NtoN2O*kgtoGg</f>
        <v>13.711253827544143</v>
      </c>
      <c r="S1485" s="22">
        <f>'Activity data'!AL69*UDCPPEF*NtoN2O*kgtoGg</f>
        <v>12.061905553778045</v>
      </c>
      <c r="T1485" s="22">
        <f>'Activity data'!AM69*UDCPPEF*NtoN2O*kgtoGg</f>
        <v>12.257828994430085</v>
      </c>
      <c r="U1485" s="22">
        <f>'Activity data'!AN69*UDCPPEF*NtoN2O*kgtoGg</f>
        <v>12.284007292995502</v>
      </c>
      <c r="V1485" s="22">
        <f>'Activity data'!AO69*UDCPPEF*NtoN2O*kgtoGg</f>
        <v>12.268194996893492</v>
      </c>
      <c r="W1485" s="22">
        <f>'Activity data'!AP69*UDCPPEF*NtoN2O*kgtoGg</f>
        <v>12.282008879793533</v>
      </c>
      <c r="X1485" s="22">
        <f>'Activity data'!AQ69*UDCPPEF*NtoN2O*kgtoGg</f>
        <v>12.336792379745747</v>
      </c>
      <c r="Y1485" s="22">
        <f>'Activity data'!AR69*UDCPPEF*NtoN2O*kgtoGg</f>
        <v>12.408525717242357</v>
      </c>
      <c r="Z1485" s="22">
        <f>'Activity data'!AS69*UDCPPEF*NtoN2O*kgtoGg</f>
        <v>12.511624496739294</v>
      </c>
      <c r="AA1485" s="22">
        <f>'Activity data'!AT69*UDCPPEF*NtoN2O*kgtoGg</f>
        <v>12.633102852111428</v>
      </c>
      <c r="AB1485" s="22">
        <f>'Activity data'!AU69*UDCPPEF*NtoN2O*kgtoGg</f>
        <v>12.765697767808277</v>
      </c>
      <c r="AC1485" s="22">
        <f>'Activity data'!AV69*UDCPPEF*NtoN2O*kgtoGg</f>
        <v>12.890104944175688</v>
      </c>
      <c r="AD1485" s="22">
        <f>'Activity data'!AW69*UDCPPEF*NtoN2O*kgtoGg</f>
        <v>12.969688956746007</v>
      </c>
      <c r="AE1485" s="22">
        <f>'Activity data'!AX69*UDCPPEF*NtoN2O*kgtoGg</f>
        <v>13.060508489621331</v>
      </c>
      <c r="AF1485" s="22">
        <f>'Activity data'!AY69*UDCPPEF*NtoN2O*kgtoGg</f>
        <v>13.161334150727772</v>
      </c>
      <c r="AG1485" s="22">
        <f>'Activity data'!AZ69*UDCPPEF*NtoN2O*kgtoGg</f>
        <v>13.312022528628306</v>
      </c>
      <c r="AH1485" s="22">
        <f>'Activity data'!BA69*UDCPPEF*NtoN2O*kgtoGg</f>
        <v>13.417818204189475</v>
      </c>
      <c r="AI1485" s="22">
        <f>'Activity data'!BB69*UDCPPEF*NtoN2O*kgtoGg</f>
        <v>13.540633116037901</v>
      </c>
      <c r="AJ1485" s="22">
        <f>'Activity data'!BC69*UDCPPEF*NtoN2O*kgtoGg</f>
        <v>13.690120798735078</v>
      </c>
      <c r="AK1485" s="22">
        <f>'Activity data'!BD69*UDCPPEF*NtoN2O*kgtoGg</f>
        <v>13.7907868422188</v>
      </c>
      <c r="AL1485" s="22">
        <f>'Activity data'!BE69*UDCPPEF*NtoN2O*kgtoGg</f>
        <v>13.882357039938549</v>
      </c>
      <c r="AM1485" s="22">
        <f>'Activity data'!BF69*UDCPPEF*NtoN2O*kgtoGg</f>
        <v>13.958410959398501</v>
      </c>
      <c r="AN1485" s="22">
        <f>'Activity data'!BG69*UDCPPEF*NtoN2O*kgtoGg</f>
        <v>14.129626734122418</v>
      </c>
      <c r="AO1485" s="22">
        <f>'Activity data'!BH69*UDCPPEF*NtoN2O*kgtoGg</f>
        <v>14.257969913083317</v>
      </c>
      <c r="AP1485" s="22">
        <f>'Activity data'!BI69*UDCPPEF*NtoN2O*kgtoGg</f>
        <v>14.377531152103607</v>
      </c>
      <c r="AQ1485" s="22">
        <f>'Activity data'!BJ69*UDCPPEF*NtoN2O*kgtoGg</f>
        <v>14.496002259286861</v>
      </c>
      <c r="AR1485" s="22">
        <f>'Activity data'!BK69*UDCPPEF*NtoN2O*kgtoGg</f>
        <v>14.615009922571364</v>
      </c>
      <c r="AS1485" s="22">
        <f>'Activity data'!BL69*UDCPPEF*NtoN2O*kgtoGg</f>
        <v>14.727093643475177</v>
      </c>
      <c r="AT1485" s="22">
        <f>'Activity data'!BM69*UDCPPEF*NtoN2O*kgtoGg</f>
        <v>14.462731540865176</v>
      </c>
      <c r="AU1485" s="22">
        <f>'Activity data'!BN69*UDCPPEF*NtoN2O*kgtoGg</f>
        <v>14.127334442814504</v>
      </c>
      <c r="AV1485" s="22">
        <f>'Activity data'!BO69*UDCPPEF*NtoN2O*kgtoGg</f>
        <v>13.791844284185775</v>
      </c>
      <c r="AW1485" s="22">
        <f>'Activity data'!BP69*UDCPPEF*NtoN2O*kgtoGg</f>
        <v>13.430123163741788</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9.6543103644621429</v>
      </c>
      <c r="L1486" s="22">
        <f>'Activity data'!AE70*UDCPPEF*NtoN2O*kgtoGg</f>
        <v>9.5705816138517648</v>
      </c>
      <c r="M1486" s="22">
        <f>'Activity data'!AF70*UDCPPEF*NtoN2O*kgtoGg</f>
        <v>9.5387086131773042</v>
      </c>
      <c r="N1486" s="22">
        <f>'Activity data'!AG70*UDCPPEF*NtoN2O*kgtoGg</f>
        <v>9.4113316455488931</v>
      </c>
      <c r="O1486" s="22">
        <f>'Activity data'!AH70*UDCPPEF*NtoN2O*kgtoGg</f>
        <v>9.22644086627548</v>
      </c>
      <c r="P1486" s="22">
        <f>'Activity data'!AI70*UDCPPEF*NtoN2O*kgtoGg</f>
        <v>8.9878595272244652</v>
      </c>
      <c r="Q1486" s="22">
        <f>'Activity data'!AJ70*UDCPPEF*NtoN2O*kgtoGg</f>
        <v>8.7996834473406569</v>
      </c>
      <c r="R1486" s="22">
        <f>'Activity data'!AK70*UDCPPEF*NtoN2O*kgtoGg</f>
        <v>8.6216474831450984</v>
      </c>
      <c r="S1486" s="22">
        <f>'Activity data'!AL70*UDCPPEF*NtoN2O*kgtoGg</f>
        <v>7.5845359562051762</v>
      </c>
      <c r="T1486" s="22">
        <f>'Activity data'!AM70*UDCPPEF*NtoN2O*kgtoGg</f>
        <v>7.7077327739603421</v>
      </c>
      <c r="U1486" s="22">
        <f>'Activity data'!AN70*UDCPPEF*NtoN2O*kgtoGg</f>
        <v>7.7241937092459372</v>
      </c>
      <c r="V1486" s="22">
        <f>'Activity data'!AO70*UDCPPEF*NtoN2O*kgtoGg</f>
        <v>7.7142509246833155</v>
      </c>
      <c r="W1486" s="22">
        <f>'Activity data'!AP70*UDCPPEF*NtoN2O*kgtoGg</f>
        <v>7.7229371054101597</v>
      </c>
      <c r="X1486" s="22">
        <f>'Activity data'!AQ70*UDCPPEF*NtoN2O*kgtoGg</f>
        <v>7.7573850144359557</v>
      </c>
      <c r="Y1486" s="22">
        <f>'Activity data'!AR70*UDCPPEF*NtoN2O*kgtoGg</f>
        <v>7.8024909950022883</v>
      </c>
      <c r="Z1486" s="22">
        <f>'Activity data'!AS70*UDCPPEF*NtoN2O*kgtoGg</f>
        <v>7.8673195908364244</v>
      </c>
      <c r="AA1486" s="22">
        <f>'Activity data'!AT70*UDCPPEF*NtoN2O*kgtoGg</f>
        <v>7.9437052788284843</v>
      </c>
      <c r="AB1486" s="22">
        <f>'Activity data'!AU70*UDCPPEF*NtoN2O*kgtoGg</f>
        <v>8.0270810689330396</v>
      </c>
      <c r="AC1486" s="22">
        <f>'Activity data'!AV70*UDCPPEF*NtoN2O*kgtoGg</f>
        <v>8.1053084019329269</v>
      </c>
      <c r="AD1486" s="22">
        <f>'Activity data'!AW70*UDCPPEF*NtoN2O*kgtoGg</f>
        <v>8.1553508933276309</v>
      </c>
      <c r="AE1486" s="22">
        <f>'Activity data'!AX70*UDCPPEF*NtoN2O*kgtoGg</f>
        <v>8.2124582889665323</v>
      </c>
      <c r="AF1486" s="22">
        <f>'Activity data'!AY70*UDCPPEF*NtoN2O*kgtoGg</f>
        <v>8.2758575461204238</v>
      </c>
      <c r="AG1486" s="22">
        <f>'Activity data'!AZ70*UDCPPEF*NtoN2O*kgtoGg</f>
        <v>8.3706105198751271</v>
      </c>
      <c r="AH1486" s="22">
        <f>'Activity data'!BA70*UDCPPEF*NtoN2O*kgtoGg</f>
        <v>8.4371349261330888</v>
      </c>
      <c r="AI1486" s="22">
        <f>'Activity data'!BB70*UDCPPEF*NtoN2O*kgtoGg</f>
        <v>8.5143610419171587</v>
      </c>
      <c r="AJ1486" s="22">
        <f>'Activity data'!BC70*UDCPPEF*NtoN2O*kgtoGg</f>
        <v>8.608359017558028</v>
      </c>
      <c r="AK1486" s="22">
        <f>'Activity data'!BD70*UDCPPEF*NtoN2O*kgtoGg</f>
        <v>8.6716579070218138</v>
      </c>
      <c r="AL1486" s="22">
        <f>'Activity data'!BE70*UDCPPEF*NtoN2O*kgtoGg</f>
        <v>8.7292373213213015</v>
      </c>
      <c r="AM1486" s="22">
        <f>'Activity data'!BF70*UDCPPEF*NtoN2O*kgtoGg</f>
        <v>8.7770600873164835</v>
      </c>
      <c r="AN1486" s="22">
        <f>'Activity data'!BG70*UDCPPEF*NtoN2O*kgtoGg</f>
        <v>8.8847207047764112</v>
      </c>
      <c r="AO1486" s="22">
        <f>'Activity data'!BH70*UDCPPEF*NtoN2O*kgtoGg</f>
        <v>8.9654229993867141</v>
      </c>
      <c r="AP1486" s="22">
        <f>'Activity data'!BI70*UDCPPEF*NtoN2O*kgtoGg</f>
        <v>9.0406032030680272</v>
      </c>
      <c r="AQ1486" s="22">
        <f>'Activity data'!BJ70*UDCPPEF*NtoN2O*kgtoGg</f>
        <v>9.1150979309695739</v>
      </c>
      <c r="AR1486" s="22">
        <f>'Activity data'!BK70*UDCPPEF*NtoN2O*kgtoGg</f>
        <v>9.1899300457810309</v>
      </c>
      <c r="AS1486" s="22">
        <f>'Activity data'!BL70*UDCPPEF*NtoN2O*kgtoGg</f>
        <v>9.26040838003013</v>
      </c>
      <c r="AT1486" s="22">
        <f>'Activity data'!BM70*UDCPPEF*NtoN2O*kgtoGg</f>
        <v>9.0941772763488746</v>
      </c>
      <c r="AU1486" s="22">
        <f>'Activity data'!BN70*UDCPPEF*NtoN2O*kgtoGg</f>
        <v>8.8832793101502094</v>
      </c>
      <c r="AV1486" s="22">
        <f>'Activity data'!BO70*UDCPPEF*NtoN2O*kgtoGg</f>
        <v>8.6723228273848836</v>
      </c>
      <c r="AW1486" s="22">
        <f>'Activity data'!BP70*UDCPPEF*NtoN2O*kgtoGg</f>
        <v>8.444872294639918</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5.9174420302222517</v>
      </c>
      <c r="T1488" s="22">
        <f>'Activity data'!AM72*UDSOEF*NtoN2O*kgtoGg</f>
        <v>5.9263453985232823</v>
      </c>
      <c r="U1488" s="22">
        <f>'Activity data'!AN72*UDSOEF*NtoN2O*kgtoGg</f>
        <v>5.9362427486542551</v>
      </c>
      <c r="V1488" s="22">
        <f>'Activity data'!AO72*UDSOEF*NtoN2O*kgtoGg</f>
        <v>5.9473974393709526</v>
      </c>
      <c r="W1488" s="22">
        <f>'Activity data'!AP72*UDSOEF*NtoN2O*kgtoGg</f>
        <v>5.959938874025994</v>
      </c>
      <c r="X1488" s="22">
        <f>'Activity data'!AQ72*UDSOEF*NtoN2O*kgtoGg</f>
        <v>5.9738368092211722</v>
      </c>
      <c r="Y1488" s="22">
        <f>'Activity data'!AR72*UDSOEF*NtoN2O*kgtoGg</f>
        <v>5.9823815495784309</v>
      </c>
      <c r="Z1488" s="22">
        <f>'Activity data'!AS72*UDSOEF*NtoN2O*kgtoGg</f>
        <v>5.9920749412510226</v>
      </c>
      <c r="AA1488" s="22">
        <f>'Activity data'!AT72*UDSOEF*NtoN2O*kgtoGg</f>
        <v>6.0028293292775494</v>
      </c>
      <c r="AB1488" s="22">
        <f>'Activity data'!AU72*UDSOEF*NtoN2O*kgtoGg</f>
        <v>6.0145782781398829</v>
      </c>
      <c r="AC1488" s="22">
        <f>'Activity data'!AV72*UDSOEF*NtoN2O*kgtoGg</f>
        <v>6.0272198055600503</v>
      </c>
      <c r="AD1488" s="22">
        <f>'Activity data'!AW72*UDSOEF*NtoN2O*kgtoGg</f>
        <v>6.0356470541361364</v>
      </c>
      <c r="AE1488" s="22">
        <f>'Activity data'!AX72*UDSOEF*NtoN2O*kgtoGg</f>
        <v>6.0449333931358264</v>
      </c>
      <c r="AF1488" s="22">
        <f>'Activity data'!AY72*UDSOEF*NtoN2O*kgtoGg</f>
        <v>6.0550466423497058</v>
      </c>
      <c r="AG1488" s="22">
        <f>'Activity data'!AZ72*UDSOEF*NtoN2O*kgtoGg</f>
        <v>6.066103009552978</v>
      </c>
      <c r="AH1488" s="22">
        <f>'Activity data'!BA72*UDSOEF*NtoN2O*kgtoGg</f>
        <v>6.0777469205441541</v>
      </c>
      <c r="AI1488" s="22">
        <f>'Activity data'!BB72*UDSOEF*NtoN2O*kgtoGg</f>
        <v>6.0851619326050326</v>
      </c>
      <c r="AJ1488" s="22">
        <f>'Activity data'!BC72*UDSOEF*NtoN2O*kgtoGg</f>
        <v>6.0933434576551146</v>
      </c>
      <c r="AK1488" s="22">
        <f>'Activity data'!BD72*UDSOEF*NtoN2O*kgtoGg</f>
        <v>6.1019857153089507</v>
      </c>
      <c r="AL1488" s="22">
        <f>'Activity data'!BE72*UDSOEF*NtoN2O*kgtoGg</f>
        <v>6.1112166821755771</v>
      </c>
      <c r="AM1488" s="22">
        <f>'Activity data'!BF72*UDSOEF*NtoN2O*kgtoGg</f>
        <v>6.120992110468829</v>
      </c>
      <c r="AN1488" s="22">
        <f>'Activity data'!BG72*UDSOEF*NtoN2O*kgtoGg</f>
        <v>6.1267892625359277</v>
      </c>
      <c r="AO1488" s="22">
        <f>'Activity data'!BH72*UDSOEF*NtoN2O*kgtoGg</f>
        <v>6.1329411649258532</v>
      </c>
      <c r="AP1488" s="22">
        <f>'Activity data'!BI72*UDSOEF*NtoN2O*kgtoGg</f>
        <v>6.1395716075335853</v>
      </c>
      <c r="AQ1488" s="22">
        <f>'Activity data'!BJ72*UDSOEF*NtoN2O*kgtoGg</f>
        <v>6.1467000067344459</v>
      </c>
      <c r="AR1488" s="22">
        <f>'Activity data'!BK72*UDSOEF*NtoN2O*kgtoGg</f>
        <v>6.1543221840503746</v>
      </c>
      <c r="AS1488" s="22">
        <f>'Activity data'!BL72*UDSOEF*NtoN2O*kgtoGg</f>
        <v>6.157679026638986</v>
      </c>
      <c r="AT1488" s="22">
        <f>'Activity data'!BM72*UDSOEF*NtoN2O*kgtoGg</f>
        <v>6.159696467057727</v>
      </c>
      <c r="AU1488" s="22">
        <f>'Activity data'!BN72*UDSOEF*NtoN2O*kgtoGg</f>
        <v>6.161729730064434</v>
      </c>
      <c r="AV1488" s="22">
        <f>'Activity data'!BO72*UDSOEF*NtoN2O*kgtoGg</f>
        <v>6.1640958550543639</v>
      </c>
      <c r="AW1488" s="22">
        <f>'Activity data'!BP72*UDSOEF*NtoN2O*kgtoGg</f>
        <v>6.1666500823848702</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0.66056125437728641</v>
      </c>
      <c r="T1489" s="22">
        <f>'Activity data'!AM73*UDSOEF*NtoN2O*kgtoGg</f>
        <v>0.66155513316867531</v>
      </c>
      <c r="U1489" s="22">
        <f>'Activity data'!AN73*UDSOEF*NtoN2O*kgtoGg</f>
        <v>0.66265996968150243</v>
      </c>
      <c r="V1489" s="22">
        <f>'Activity data'!AO73*UDSOEF*NtoN2O*kgtoGg</f>
        <v>0.66390516252908405</v>
      </c>
      <c r="W1489" s="22">
        <f>'Activity data'!AP73*UDSOEF*NtoN2O*kgtoGg</f>
        <v>0.66530515694645465</v>
      </c>
      <c r="X1489" s="22">
        <f>'Activity data'!AQ73*UDSOEF*NtoN2O*kgtoGg</f>
        <v>0.66685657687737987</v>
      </c>
      <c r="Y1489" s="22">
        <f>'Activity data'!AR73*UDSOEF*NtoN2O*kgtoGg</f>
        <v>0.66781042220106746</v>
      </c>
      <c r="Z1489" s="22">
        <f>'Activity data'!AS73*UDSOEF*NtoN2O*kgtoGg</f>
        <v>0.66889249092767522</v>
      </c>
      <c r="AA1489" s="22">
        <f>'Activity data'!AT73*UDSOEF*NtoN2O*kgtoGg</f>
        <v>0.6700929981753303</v>
      </c>
      <c r="AB1489" s="22">
        <f>'Activity data'!AU73*UDSOEF*NtoN2O*kgtoGg</f>
        <v>0.67140452777857451</v>
      </c>
      <c r="AC1489" s="22">
        <f>'Activity data'!AV73*UDSOEF*NtoN2O*kgtoGg</f>
        <v>0.67281569550396358</v>
      </c>
      <c r="AD1489" s="22">
        <f>'Activity data'!AW73*UDSOEF*NtoN2O*kgtoGg</f>
        <v>0.67375642527570245</v>
      </c>
      <c r="AE1489" s="22">
        <f>'Activity data'!AX73*UDSOEF*NtoN2O*kgtoGg</f>
        <v>0.67479305490500496</v>
      </c>
      <c r="AF1489" s="22">
        <f>'Activity data'!AY73*UDSOEF*NtoN2O*kgtoGg</f>
        <v>0.67592199213031812</v>
      </c>
      <c r="AG1489" s="22">
        <f>'Activity data'!AZ73*UDSOEF*NtoN2O*kgtoGg</f>
        <v>0.67715620917061159</v>
      </c>
      <c r="AH1489" s="22">
        <f>'Activity data'!BA73*UDSOEF*NtoN2O*kgtoGg</f>
        <v>0.67845601344599038</v>
      </c>
      <c r="AI1489" s="22">
        <f>'Activity data'!BB73*UDSOEF*NtoN2O*kgtoGg</f>
        <v>0.67928374773441114</v>
      </c>
      <c r="AJ1489" s="22">
        <f>'Activity data'!BC73*UDSOEF*NtoN2O*kgtoGg</f>
        <v>0.68019704750519028</v>
      </c>
      <c r="AK1489" s="22">
        <f>'Activity data'!BD73*UDSOEF*NtoN2O*kgtoGg</f>
        <v>0.68116177863856064</v>
      </c>
      <c r="AL1489" s="22">
        <f>'Activity data'!BE73*UDSOEF*NtoN2O*kgtoGg</f>
        <v>0.68219222710284488</v>
      </c>
      <c r="AM1489" s="22">
        <f>'Activity data'!BF73*UDSOEF*NtoN2O*kgtoGg</f>
        <v>0.68328345353860653</v>
      </c>
      <c r="AN1489" s="22">
        <f>'Activity data'!BG73*UDSOEF*NtoN2O*kgtoGg</f>
        <v>0.68393058688130781</v>
      </c>
      <c r="AO1489" s="22">
        <f>'Activity data'!BH73*UDSOEF*NtoN2O*kgtoGg</f>
        <v>0.68461732083471893</v>
      </c>
      <c r="AP1489" s="22">
        <f>'Activity data'!BI73*UDSOEF*NtoN2O*kgtoGg</f>
        <v>0.68535747400625313</v>
      </c>
      <c r="AQ1489" s="22">
        <f>'Activity data'!BJ73*UDSOEF*NtoN2O*kgtoGg</f>
        <v>0.68615321383670258</v>
      </c>
      <c r="AR1489" s="22">
        <f>'Activity data'!BK73*UDSOEF*NtoN2O*kgtoGg</f>
        <v>0.68700407388453755</v>
      </c>
      <c r="AS1489" s="22">
        <f>'Activity data'!BL73*UDSOEF*NtoN2O*kgtoGg</f>
        <v>0.68737879663463075</v>
      </c>
      <c r="AT1489" s="22">
        <f>'Activity data'!BM73*UDSOEF*NtoN2O*kgtoGg</f>
        <v>0.68760400255415266</v>
      </c>
      <c r="AU1489" s="22">
        <f>'Activity data'!BN73*UDSOEF*NtoN2O*kgtoGg</f>
        <v>0.68783097474168386</v>
      </c>
      <c r="AV1489" s="22">
        <f>'Activity data'!BO73*UDSOEF*NtoN2O*kgtoGg</f>
        <v>0.68809510415493047</v>
      </c>
      <c r="AW1489" s="22">
        <f>'Activity data'!BP73*UDSOEF*NtoN2O*kgtoGg</f>
        <v>0.68838023134346649</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0.71892745361392774</v>
      </c>
      <c r="M1490" s="22">
        <f>'Activity data'!AF74*UDSOEF*NtoN2O*kgtoGg</f>
        <v>0.72149880168720604</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0.73708994755228407</v>
      </c>
      <c r="R1490" s="22">
        <f>'Activity data'!AK74*UDSOEF*NtoN2O*kgtoGg</f>
        <v>0.74193942345928476</v>
      </c>
      <c r="S1490" s="22">
        <f>'Activity data'!AL74*UDSOEF*NtoN2O*kgtoGg</f>
        <v>0.74633734853094358</v>
      </c>
      <c r="T1490" s="22">
        <f>'Activity data'!AM74*UDSOEF*NtoN2O*kgtoGg</f>
        <v>0.74848556371205566</v>
      </c>
      <c r="U1490" s="22">
        <f>'Activity data'!AN74*UDSOEF*NtoN2O*kgtoGg</f>
        <v>0.75076190805371101</v>
      </c>
      <c r="V1490" s="22">
        <f>'Activity data'!AO74*UDSOEF*NtoN2O*kgtoGg</f>
        <v>0.75322031823695168</v>
      </c>
      <c r="W1490" s="22">
        <f>'Activity data'!AP74*UDSOEF*NtoN2O*kgtoGg</f>
        <v>0.75588827720991336</v>
      </c>
      <c r="X1490" s="22">
        <f>'Activity data'!AQ74*UDSOEF*NtoN2O*kgtoGg</f>
        <v>0.75876236870095803</v>
      </c>
      <c r="Y1490" s="22">
        <f>'Activity data'!AR74*UDSOEF*NtoN2O*kgtoGg</f>
        <v>0.76057750755175979</v>
      </c>
      <c r="Z1490" s="22">
        <f>'Activity data'!AS74*UDSOEF*NtoN2O*kgtoGg</f>
        <v>0.76256893469792841</v>
      </c>
      <c r="AA1490" s="22">
        <f>'Activity data'!AT74*UDSOEF*NtoN2O*kgtoGg</f>
        <v>0.76472161645068537</v>
      </c>
      <c r="AB1490" s="22">
        <f>'Activity data'!AU74*UDSOEF*NtoN2O*kgtoGg</f>
        <v>0.76702441224252838</v>
      </c>
      <c r="AC1490" s="22">
        <f>'Activity data'!AV74*UDSOEF*NtoN2O*kgtoGg</f>
        <v>0.76945943028667785</v>
      </c>
      <c r="AD1490" s="22">
        <f>'Activity data'!AW74*UDSOEF*NtoN2O*kgtoGg</f>
        <v>0.77107378315188402</v>
      </c>
      <c r="AE1490" s="22">
        <f>'Activity data'!AX74*UDSOEF*NtoN2O*kgtoGg</f>
        <v>0.77282011789414362</v>
      </c>
      <c r="AF1490" s="22">
        <f>'Activity data'!AY74*UDSOEF*NtoN2O*kgtoGg</f>
        <v>0.77469321171184602</v>
      </c>
      <c r="AG1490" s="22">
        <f>'Activity data'!AZ74*UDSOEF*NtoN2O*kgtoGg</f>
        <v>0.77671532761727669</v>
      </c>
      <c r="AH1490" s="22">
        <f>'Activity data'!BA74*UDSOEF*NtoN2O*kgtoGg</f>
        <v>0.7788210206030366</v>
      </c>
      <c r="AI1490" s="22">
        <f>'Activity data'!BB74*UDSOEF*NtoN2O*kgtoGg</f>
        <v>0.78012007445417286</v>
      </c>
      <c r="AJ1490" s="22">
        <f>'Activity data'!BC74*UDSOEF*NtoN2O*kgtoGg</f>
        <v>0.78154048678471755</v>
      </c>
      <c r="AK1490" s="22">
        <f>'Activity data'!BD74*UDSOEF*NtoN2O*kgtoGg</f>
        <v>0.78302621249505588</v>
      </c>
      <c r="AL1490" s="22">
        <f>'Activity data'!BE74*UDSOEF*NtoN2O*kgtoGg</f>
        <v>0.78460135095244909</v>
      </c>
      <c r="AM1490" s="22">
        <f>'Activity data'!BF74*UDSOEF*NtoN2O*kgtoGg</f>
        <v>0.78625814401475724</v>
      </c>
      <c r="AN1490" s="22">
        <f>'Activity data'!BG74*UDSOEF*NtoN2O*kgtoGg</f>
        <v>0.78716789436809509</v>
      </c>
      <c r="AO1490" s="22">
        <f>'Activity data'!BH74*UDSOEF*NtoN2O*kgtoGg</f>
        <v>0.78812813928061254</v>
      </c>
      <c r="AP1490" s="22">
        <f>'Activity data'!BI74*UDSOEF*NtoN2O*kgtoGg</f>
        <v>0.78916187244350566</v>
      </c>
      <c r="AQ1490" s="22">
        <f>'Activity data'!BJ74*UDSOEF*NtoN2O*kgtoGg</f>
        <v>0.79027285917388934</v>
      </c>
      <c r="AR1490" s="22">
        <f>'Activity data'!BK74*UDSOEF*NtoN2O*kgtoGg</f>
        <v>0.79146051173197585</v>
      </c>
      <c r="AS1490" s="22">
        <f>'Activity data'!BL74*UDSOEF*NtoN2O*kgtoGg</f>
        <v>0.79185996933613323</v>
      </c>
      <c r="AT1490" s="22">
        <f>'Activity data'!BM74*UDSOEF*NtoN2O*kgtoGg</f>
        <v>0.79200653567078572</v>
      </c>
      <c r="AU1490" s="22">
        <f>'Activity data'!BN74*UDSOEF*NtoN2O*kgtoGg</f>
        <v>0.79214738449234956</v>
      </c>
      <c r="AV1490" s="22">
        <f>'Activity data'!BO74*UDSOEF*NtoN2O*kgtoGg</f>
        <v>0.79234027414554964</v>
      </c>
      <c r="AW1490" s="22">
        <f>'Activity data'!BP74*UDSOEF*NtoN2O*kgtoGg</f>
        <v>0.79255917569292156</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1.1867254191644501</v>
      </c>
      <c r="L1491" s="22">
        <f>'Activity data'!AE75*UDSOEF*NtoN2O*kgtoGg</f>
        <v>1.1898103324282718</v>
      </c>
      <c r="M1491" s="22">
        <f>'Activity data'!AF75*UDSOEF*NtoN2O*kgtoGg</f>
        <v>1.1940658612587216</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1.2198688909683482</v>
      </c>
      <c r="R1491" s="22">
        <f>'Activity data'!AK75*UDSOEF*NtoN2O*kgtoGg</f>
        <v>1.2278946750888551</v>
      </c>
      <c r="S1491" s="22">
        <f>'Activity data'!AL75*UDSOEF*NtoN2O*kgtoGg</f>
        <v>1.2351731517490538</v>
      </c>
      <c r="T1491" s="22">
        <f>'Activity data'!AM75*UDSOEF*NtoN2O*kgtoGg</f>
        <v>1.2387284042379079</v>
      </c>
      <c r="U1491" s="22">
        <f>'Activity data'!AN75*UDSOEF*NtoN2O*kgtoGg</f>
        <v>1.2424957078848218</v>
      </c>
      <c r="V1491" s="22">
        <f>'Activity data'!AO75*UDSOEF*NtoN2O*kgtoGg</f>
        <v>1.2465643268013245</v>
      </c>
      <c r="W1491" s="22">
        <f>'Activity data'!AP75*UDSOEF*NtoN2O*kgtoGg</f>
        <v>1.2509797447083293</v>
      </c>
      <c r="X1491" s="22">
        <f>'Activity data'!AQ75*UDSOEF*NtoN2O*kgtoGg</f>
        <v>1.2557363077456696</v>
      </c>
      <c r="Y1491" s="22">
        <f>'Activity data'!AR75*UDSOEF*NtoN2O*kgtoGg</f>
        <v>1.2587403256735139</v>
      </c>
      <c r="Z1491" s="22">
        <f>'Activity data'!AS75*UDSOEF*NtoN2O*kgtoGg</f>
        <v>1.2620360971493132</v>
      </c>
      <c r="AA1491" s="22">
        <f>'Activity data'!AT75*UDSOEF*NtoN2O*kgtoGg</f>
        <v>1.2655987417235119</v>
      </c>
      <c r="AB1491" s="22">
        <f>'Activity data'!AU75*UDSOEF*NtoN2O*kgtoGg</f>
        <v>1.2694098219831875</v>
      </c>
      <c r="AC1491" s="22">
        <f>'Activity data'!AV75*UDSOEF*NtoN2O*kgtoGg</f>
        <v>1.2734397273846501</v>
      </c>
      <c r="AD1491" s="22">
        <f>'Activity data'!AW75*UDSOEF*NtoN2O*kgtoGg</f>
        <v>1.2761114485848239</v>
      </c>
      <c r="AE1491" s="22">
        <f>'Activity data'!AX75*UDSOEF*NtoN2O*kgtoGg</f>
        <v>1.2790015971106234</v>
      </c>
      <c r="AF1491" s="22">
        <f>'Activity data'!AY75*UDSOEF*NtoN2O*kgtoGg</f>
        <v>1.282101529331471</v>
      </c>
      <c r="AG1491" s="22">
        <f>'Activity data'!AZ75*UDSOEF*NtoN2O*kgtoGg</f>
        <v>1.2854480900804797</v>
      </c>
      <c r="AH1491" s="22">
        <f>'Activity data'!BA75*UDSOEF*NtoN2O*kgtoGg</f>
        <v>1.2889329691997629</v>
      </c>
      <c r="AI1491" s="22">
        <f>'Activity data'!BB75*UDSOEF*NtoN2O*kgtoGg</f>
        <v>1.2910828769362013</v>
      </c>
      <c r="AJ1491" s="22">
        <f>'Activity data'!BC75*UDSOEF*NtoN2O*kgtoGg</f>
        <v>1.2934336304909519</v>
      </c>
      <c r="AK1491" s="22">
        <f>'Activity data'!BD75*UDSOEF*NtoN2O*kgtoGg</f>
        <v>1.2958924763625748</v>
      </c>
      <c r="AL1491" s="22">
        <f>'Activity data'!BE75*UDSOEF*NtoN2O*kgtoGg</f>
        <v>1.2984992985143662</v>
      </c>
      <c r="AM1491" s="22">
        <f>'Activity data'!BF75*UDSOEF*NtoN2O*kgtoGg</f>
        <v>1.3012412573786718</v>
      </c>
      <c r="AN1491" s="22">
        <f>'Activity data'!BG75*UDSOEF*NtoN2O*kgtoGg</f>
        <v>1.3027468757340293</v>
      </c>
      <c r="AO1491" s="22">
        <f>'Activity data'!BH75*UDSOEF*NtoN2O*kgtoGg</f>
        <v>1.3043360615591526</v>
      </c>
      <c r="AP1491" s="22">
        <f>'Activity data'!BI75*UDSOEF*NtoN2O*kgtoGg</f>
        <v>1.3060468689459077</v>
      </c>
      <c r="AQ1491" s="22">
        <f>'Activity data'!BJ75*UDSOEF*NtoN2O*kgtoGg</f>
        <v>1.3078855294176372</v>
      </c>
      <c r="AR1491" s="22">
        <f>'Activity data'!BK75*UDSOEF*NtoN2O*kgtoGg</f>
        <v>1.3098510702769313</v>
      </c>
      <c r="AS1491" s="22">
        <f>'Activity data'!BL75*UDSOEF*NtoN2O*kgtoGg</f>
        <v>1.3105121644977793</v>
      </c>
      <c r="AT1491" s="22">
        <f>'Activity data'!BM75*UDSOEF*NtoN2O*kgtoGg</f>
        <v>1.3107547288044825</v>
      </c>
      <c r="AU1491" s="22">
        <f>'Activity data'!BN75*UDSOEF*NtoN2O*kgtoGg</f>
        <v>1.3109878307431619</v>
      </c>
      <c r="AV1491" s="22">
        <f>'Activity data'!BO75*UDSOEF*NtoN2O*kgtoGg</f>
        <v>1.3113070592011131</v>
      </c>
      <c r="AW1491" s="22">
        <f>'Activity data'!BP75*UDSOEF*NtoN2O*kgtoGg</f>
        <v>1.311669336815549</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0.19240499933397137</v>
      </c>
      <c r="M1492" s="22">
        <f>'Activity data'!AF76*UDSOEF*NtoN2O*kgtoGg</f>
        <v>0.19381280191845887</v>
      </c>
      <c r="N1492" s="22">
        <f>'Activity data'!AG76*UDSOEF*NtoN2O*kgtoGg</f>
        <v>0.19411375969056666</v>
      </c>
      <c r="O1492" s="22">
        <f>'Activity data'!AH76*UDSOEF*NtoN2O*kgtoGg</f>
        <v>0.19368291106027902</v>
      </c>
      <c r="P1492" s="22">
        <f>'Activity data'!AI76*UDSOEF*NtoN2O*kgtoGg</f>
        <v>0.19253602379697465</v>
      </c>
      <c r="Q1492" s="22">
        <f>'Activity data'!AJ76*UDSOEF*NtoN2O*kgtoGg</f>
        <v>0.19190012409058904</v>
      </c>
      <c r="R1492" s="22">
        <f>'Activity data'!AK76*UDSOEF*NtoN2O*kgtoGg</f>
        <v>0.19132863754616411</v>
      </c>
      <c r="S1492" s="22">
        <f>'Activity data'!AL76*UDSOEF*NtoN2O*kgtoGg</f>
        <v>0.1803905766291535</v>
      </c>
      <c r="T1492" s="22">
        <f>'Activity data'!AM76*UDSOEF*NtoN2O*kgtoGg</f>
        <v>0.1826245756693145</v>
      </c>
      <c r="U1492" s="22">
        <f>'Activity data'!AN76*UDSOEF*NtoN2O*kgtoGg</f>
        <v>0.18356080495030164</v>
      </c>
      <c r="V1492" s="22">
        <f>'Activity data'!AO76*UDSOEF*NtoN2O*kgtoGg</f>
        <v>0.18415696617811583</v>
      </c>
      <c r="W1492" s="22">
        <f>'Activity data'!AP76*UDSOEF*NtoN2O*kgtoGg</f>
        <v>0.18496727658485598</v>
      </c>
      <c r="X1492" s="22">
        <f>'Activity data'!AQ76*UDSOEF*NtoN2O*kgtoGg</f>
        <v>0.18608902587161008</v>
      </c>
      <c r="Y1492" s="22">
        <f>'Activity data'!AR76*UDSOEF*NtoN2O*kgtoGg</f>
        <v>0.18752321495946164</v>
      </c>
      <c r="Z1492" s="22">
        <f>'Activity data'!AS76*UDSOEF*NtoN2O*kgtoGg</f>
        <v>0.18921252332374269</v>
      </c>
      <c r="AA1492" s="22">
        <f>'Activity data'!AT76*UDSOEF*NtoN2O*kgtoGg</f>
        <v>0.19105962763803044</v>
      </c>
      <c r="AB1492" s="22">
        <f>'Activity data'!AU76*UDSOEF*NtoN2O*kgtoGg</f>
        <v>0.19301005313077035</v>
      </c>
      <c r="AC1492" s="22">
        <f>'Activity data'!AV76*UDSOEF*NtoN2O*kgtoGg</f>
        <v>0.19490714617679963</v>
      </c>
      <c r="AD1492" s="22">
        <f>'Activity data'!AW76*UDSOEF*NtoN2O*kgtoGg</f>
        <v>0.19752032513537773</v>
      </c>
      <c r="AE1492" s="22">
        <f>'Activity data'!AX76*UDSOEF*NtoN2O*kgtoGg</f>
        <v>0.2003055493027025</v>
      </c>
      <c r="AF1492" s="22">
        <f>'Activity data'!AY76*UDSOEF*NtoN2O*kgtoGg</f>
        <v>0.20326218406801491</v>
      </c>
      <c r="AG1492" s="22">
        <f>'Activity data'!AZ76*UDSOEF*NtoN2O*kgtoGg</f>
        <v>0.20675702349841499</v>
      </c>
      <c r="AH1492" s="22">
        <f>'Activity data'!BA76*UDSOEF*NtoN2O*kgtoGg</f>
        <v>0.20995711479118087</v>
      </c>
      <c r="AI1492" s="22">
        <f>'Activity data'!BB76*UDSOEF*NtoN2O*kgtoGg</f>
        <v>0.2135856312321594</v>
      </c>
      <c r="AJ1492" s="22">
        <f>'Activity data'!BC76*UDSOEF*NtoN2O*kgtoGg</f>
        <v>0.21759462167006366</v>
      </c>
      <c r="AK1492" s="22">
        <f>'Activity data'!BD76*UDSOEF*NtoN2O*kgtoGg</f>
        <v>0.22127443936743332</v>
      </c>
      <c r="AL1492" s="22">
        <f>'Activity data'!BE76*UDSOEF*NtoN2O*kgtoGg</f>
        <v>0.22499730595265302</v>
      </c>
      <c r="AM1492" s="22">
        <f>'Activity data'!BF76*UDSOEF*NtoN2O*kgtoGg</f>
        <v>0.22870049395333916</v>
      </c>
      <c r="AN1492" s="22">
        <f>'Activity data'!BG76*UDSOEF*NtoN2O*kgtoGg</f>
        <v>0.23295846114487964</v>
      </c>
      <c r="AO1492" s="22">
        <f>'Activity data'!BH76*UDSOEF*NtoN2O*kgtoGg</f>
        <v>0.2368924419602069</v>
      </c>
      <c r="AP1492" s="22">
        <f>'Activity data'!BI76*UDSOEF*NtoN2O*kgtoGg</f>
        <v>0.24084858832616518</v>
      </c>
      <c r="AQ1492" s="22">
        <f>'Activity data'!BJ76*UDSOEF*NtoN2O*kgtoGg</f>
        <v>0.24491124539364534</v>
      </c>
      <c r="AR1492" s="22">
        <f>'Activity data'!BK76*UDSOEF*NtoN2O*kgtoGg</f>
        <v>0.24910372048669324</v>
      </c>
      <c r="AS1492" s="22">
        <f>'Activity data'!BL76*UDSOEF*NtoN2O*kgtoGg</f>
        <v>0.25354274140944594</v>
      </c>
      <c r="AT1492" s="22">
        <f>'Activity data'!BM76*UDSOEF*NtoN2O*kgtoGg</f>
        <v>0.25377721875718207</v>
      </c>
      <c r="AU1492" s="22">
        <f>'Activity data'!BN76*UDSOEF*NtoN2O*kgtoGg</f>
        <v>0.25315017599548001</v>
      </c>
      <c r="AV1492" s="22">
        <f>'Activity data'!BO76*UDSOEF*NtoN2O*kgtoGg</f>
        <v>0.25246344217753508</v>
      </c>
      <c r="AW1492" s="22">
        <f>'Activity data'!BP76*UDSOEF*NtoN2O*kgtoGg</f>
        <v>0.25139447750270916</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0.66042852152238107</v>
      </c>
      <c r="U1510" s="22">
        <f>'Activity data'!AN47*ttokg*FracGASF*MSVolatEF*NtoN2O*kgtoGg</f>
        <v>0.66025684169352206</v>
      </c>
      <c r="V1510" s="22">
        <f>'Activity data'!AO47*ttokg*FracGASF*MSVolatEF*NtoN2O*kgtoGg</f>
        <v>0.66014868305049579</v>
      </c>
      <c r="W1510" s="22">
        <f>'Activity data'!AP47*ttokg*FracGASF*MSVolatEF*NtoN2O*kgtoGg</f>
        <v>0.66005681257994508</v>
      </c>
      <c r="X1510" s="22">
        <f>'Activity data'!AQ47*ttokg*FracGASF*MSVolatEF*NtoN2O*kgtoGg</f>
        <v>0.65995424038936434</v>
      </c>
      <c r="Y1510" s="22">
        <f>'Activity data'!AR47*ttokg*FracGASF*MSVolatEF*NtoN2O*kgtoGg</f>
        <v>0.65983631780454621</v>
      </c>
      <c r="Z1510" s="22">
        <f>'Activity data'!AS47*ttokg*FracGASF*MSVolatEF*NtoN2O*kgtoGg</f>
        <v>0.65971241712512252</v>
      </c>
      <c r="AA1510" s="22">
        <f>'Activity data'!AT47*ttokg*FracGASF*MSVolatEF*NtoN2O*kgtoGg</f>
        <v>0.65957642528021465</v>
      </c>
      <c r="AB1510" s="22">
        <f>'Activity data'!AU47*ttokg*FracGASF*MSVolatEF*NtoN2O*kgtoGg</f>
        <v>0.6594332298362966</v>
      </c>
      <c r="AC1510" s="22">
        <f>'Activity data'!AV47*ttokg*FracGASF*MSVolatEF*NtoN2O*kgtoGg</f>
        <v>0.6592855766116591</v>
      </c>
      <c r="AD1510" s="22">
        <f>'Activity data'!AW47*ttokg*FracGASF*MSVolatEF*NtoN2O*kgtoGg</f>
        <v>0.65914087042240432</v>
      </c>
      <c r="AE1510" s="22">
        <f>'Activity data'!AX47*ttokg*FracGASF*MSVolatEF*NtoN2O*kgtoGg</f>
        <v>0.65897121694283256</v>
      </c>
      <c r="AF1510" s="22">
        <f>'Activity data'!AY47*ttokg*FracGASF*MSVolatEF*NtoN2O*kgtoGg</f>
        <v>0.65879502534324397</v>
      </c>
      <c r="AG1510" s="22">
        <f>'Activity data'!AZ47*ttokg*FracGASF*MSVolatEF*NtoN2O*kgtoGg</f>
        <v>0.65861262120280506</v>
      </c>
      <c r="AH1510" s="22">
        <f>'Activity data'!BA47*ttokg*FracGASF*MSVolatEF*NtoN2O*kgtoGg</f>
        <v>0.65840825367148614</v>
      </c>
      <c r="AI1510" s="22">
        <f>'Activity data'!BB47*ttokg*FracGASF*MSVolatEF*NtoN2O*kgtoGg</f>
        <v>0.65821887148453184</v>
      </c>
      <c r="AJ1510" s="22">
        <f>'Activity data'!BC47*ttokg*FracGASF*MSVolatEF*NtoN2O*kgtoGg</f>
        <v>0.65802043215920403</v>
      </c>
      <c r="AK1510" s="22">
        <f>'Activity data'!BD47*ttokg*FracGASF*MSVolatEF*NtoN2O*kgtoGg</f>
        <v>0.65780869550268894</v>
      </c>
      <c r="AL1510" s="22">
        <f>'Activity data'!BE47*ttokg*FracGASF*MSVolatEF*NtoN2O*kgtoGg</f>
        <v>0.65761330442639243</v>
      </c>
      <c r="AM1510" s="22">
        <f>'Activity data'!BF47*ttokg*FracGASF*MSVolatEF*NtoN2O*kgtoGg</f>
        <v>0.65741856191244097</v>
      </c>
      <c r="AN1510" s="22">
        <f>'Activity data'!BG47*ttokg*FracGASF*MSVolatEF*NtoN2O*kgtoGg</f>
        <v>0.65722693960157652</v>
      </c>
      <c r="AO1510" s="22">
        <f>'Activity data'!BH47*ttokg*FracGASF*MSVolatEF*NtoN2O*kgtoGg</f>
        <v>0.65702305130032002</v>
      </c>
      <c r="AP1510" s="22">
        <f>'Activity data'!BI47*ttokg*FracGASF*MSVolatEF*NtoN2O*kgtoGg</f>
        <v>0.65683441997115699</v>
      </c>
      <c r="AQ1510" s="22">
        <f>'Activity data'!BJ47*ttokg*FracGASF*MSVolatEF*NtoN2O*kgtoGg</f>
        <v>0.65664742649301167</v>
      </c>
      <c r="AR1510" s="22">
        <f>'Activity data'!BK47*ttokg*FracGASF*MSVolatEF*NtoN2O*kgtoGg</f>
        <v>0.65645895538166232</v>
      </c>
      <c r="AS1510" s="22">
        <f>'Activity data'!BL47*ttokg*FracGASF*MSVolatEF*NtoN2O*kgtoGg</f>
        <v>0.65626829690139621</v>
      </c>
      <c r="AT1510" s="22">
        <f>'Activity data'!BM47*ttokg*FracGASF*MSVolatEF*NtoN2O*kgtoGg</f>
        <v>0.65607856000431986</v>
      </c>
      <c r="AU1510" s="22">
        <f>'Activity data'!BN47*ttokg*FracGASF*MSVolatEF*NtoN2O*kgtoGg</f>
        <v>0.65603772924812798</v>
      </c>
      <c r="AV1510" s="22">
        <f>'Activity data'!BO47*ttokg*FracGASF*MSVolatEF*NtoN2O*kgtoGg</f>
        <v>0.65602713275569724</v>
      </c>
      <c r="AW1510" s="22">
        <f>'Activity data'!BP47*ttokg*FracGASF*MSVolatEF*NtoN2O*kgtoGg</f>
        <v>0.65601871872641282</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8.7176564840954294E-3</v>
      </c>
      <c r="U1511" s="22">
        <f>'Activity data'!AN48*ttokg*FracGASM*MSVolatEF*NtoN2O*kgtoGg</f>
        <v>8.7153903103544955E-3</v>
      </c>
      <c r="V1511" s="22">
        <f>'Activity data'!AO48*ttokg*FracGASM*MSVolatEF*NtoN2O*kgtoGg</f>
        <v>8.7139626162665452E-3</v>
      </c>
      <c r="W1511" s="22">
        <f>'Activity data'!AP48*ttokg*FracGASM*MSVolatEF*NtoN2O*kgtoGg</f>
        <v>8.7127499260552799E-3</v>
      </c>
      <c r="X1511" s="22">
        <f>'Activity data'!AQ48*ttokg*FracGASM*MSVolatEF*NtoN2O*kgtoGg</f>
        <v>8.7113959731396108E-3</v>
      </c>
      <c r="Y1511" s="22">
        <f>'Activity data'!AR48*ttokg*FracGASM*MSVolatEF*NtoN2O*kgtoGg</f>
        <v>8.7098393950200102E-3</v>
      </c>
      <c r="Z1511" s="22">
        <f>'Activity data'!AS48*ttokg*FracGASM*MSVolatEF*NtoN2O*kgtoGg</f>
        <v>8.7082039060516168E-3</v>
      </c>
      <c r="AA1511" s="22">
        <f>'Activity data'!AT48*ttokg*FracGASM*MSVolatEF*NtoN2O*kgtoGg</f>
        <v>8.7064088136988328E-3</v>
      </c>
      <c r="AB1511" s="22">
        <f>'Activity data'!AU48*ttokg*FracGASM*MSVolatEF*NtoN2O*kgtoGg</f>
        <v>8.7045186338391197E-3</v>
      </c>
      <c r="AC1511" s="22">
        <f>'Activity data'!AV48*ttokg*FracGASM*MSVolatEF*NtoN2O*kgtoGg</f>
        <v>8.7025696112738998E-3</v>
      </c>
      <c r="AD1511" s="22">
        <f>'Activity data'!AW48*ttokg*FracGASM*MSVolatEF*NtoN2O*kgtoGg</f>
        <v>8.7006594895757388E-3</v>
      </c>
      <c r="AE1511" s="22">
        <f>'Activity data'!AX48*ttokg*FracGASM*MSVolatEF*NtoN2O*kgtoGg</f>
        <v>8.6984200636453912E-3</v>
      </c>
      <c r="AF1511" s="22">
        <f>'Activity data'!AY48*ttokg*FracGASM*MSVolatEF*NtoN2O*kgtoGg</f>
        <v>8.6960943345308194E-3</v>
      </c>
      <c r="AG1511" s="22">
        <f>'Activity data'!AZ48*ttokg*FracGASM*MSVolatEF*NtoN2O*kgtoGg</f>
        <v>8.6936865998770273E-3</v>
      </c>
      <c r="AH1511" s="22">
        <f>'Activity data'!BA48*ttokg*FracGASM*MSVolatEF*NtoN2O*kgtoGg</f>
        <v>8.6909889484636203E-3</v>
      </c>
      <c r="AI1511" s="22">
        <f>'Activity data'!BB48*ttokg*FracGASM*MSVolatEF*NtoN2O*kgtoGg</f>
        <v>8.6884891035958235E-3</v>
      </c>
      <c r="AJ1511" s="22">
        <f>'Activity data'!BC48*ttokg*FracGASM*MSVolatEF*NtoN2O*kgtoGg</f>
        <v>8.6858697045014942E-3</v>
      </c>
      <c r="AK1511" s="22">
        <f>'Activity data'!BD48*ttokg*FracGASM*MSVolatEF*NtoN2O*kgtoGg</f>
        <v>8.6830747806354996E-3</v>
      </c>
      <c r="AL1511" s="22">
        <f>'Activity data'!BE48*ttokg*FracGASM*MSVolatEF*NtoN2O*kgtoGg</f>
        <v>8.6804956184283813E-3</v>
      </c>
      <c r="AM1511" s="22">
        <f>'Activity data'!BF48*ttokg*FracGASM*MSVolatEF*NtoN2O*kgtoGg</f>
        <v>8.6779250172442229E-3</v>
      </c>
      <c r="AN1511" s="22">
        <f>'Activity data'!BG48*ttokg*FracGASM*MSVolatEF*NtoN2O*kgtoGg</f>
        <v>8.6753956027408128E-3</v>
      </c>
      <c r="AO1511" s="22">
        <f>'Activity data'!BH48*ttokg*FracGASM*MSVolatEF*NtoN2O*kgtoGg</f>
        <v>8.6727042771642272E-3</v>
      </c>
      <c r="AP1511" s="22">
        <f>'Activity data'!BI48*ttokg*FracGASM*MSVolatEF*NtoN2O*kgtoGg</f>
        <v>8.6702143436192744E-3</v>
      </c>
      <c r="AQ1511" s="22">
        <f>'Activity data'!BJ48*ttokg*FracGASM*MSVolatEF*NtoN2O*kgtoGg</f>
        <v>8.6677460297077541E-3</v>
      </c>
      <c r="AR1511" s="22">
        <f>'Activity data'!BK48*ttokg*FracGASM*MSVolatEF*NtoN2O*kgtoGg</f>
        <v>8.6652582110379444E-3</v>
      </c>
      <c r="AS1511" s="22">
        <f>'Activity data'!BL48*ttokg*FracGASM*MSVolatEF*NtoN2O*kgtoGg</f>
        <v>8.6627415190984325E-3</v>
      </c>
      <c r="AT1511" s="22">
        <f>'Activity data'!BM48*ttokg*FracGASM*MSVolatEF*NtoN2O*kgtoGg</f>
        <v>8.6602369920570233E-3</v>
      </c>
      <c r="AU1511" s="22">
        <f>'Activity data'!BN48*ttokg*FracGASM*MSVolatEF*NtoN2O*kgtoGg</f>
        <v>8.6596980260752899E-3</v>
      </c>
      <c r="AV1511" s="22">
        <f>'Activity data'!BO48*ttokg*FracGASM*MSVolatEF*NtoN2O*kgtoGg</f>
        <v>8.6595581523752057E-3</v>
      </c>
      <c r="AW1511" s="22">
        <f>'Activity data'!BP48*ttokg*FracGASM*MSVolatEF*NtoN2O*kgtoGg</f>
        <v>8.6594470871886511E-3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1.2019035107607596</v>
      </c>
      <c r="M1512" s="22">
        <f>SUM('Activity data'!AF50:AF65)*FracGASM*MSVolatEF*NtoN2O*kgtoGg</f>
        <v>1.2088775122881092</v>
      </c>
      <c r="N1512" s="22">
        <f>SUM('Activity data'!AG50:AG65)*FracGASM*MSVolatEF*NtoN2O*kgtoGg</f>
        <v>1.2055442230548157</v>
      </c>
      <c r="O1512" s="22">
        <f>SUM('Activity data'!AH50:AH65)*FracGASM*MSVolatEF*NtoN2O*kgtoGg</f>
        <v>1.195843583832628</v>
      </c>
      <c r="P1512" s="22">
        <f>SUM('Activity data'!AI50:AI65)*FracGASM*MSVolatEF*NtoN2O*kgtoGg</f>
        <v>1.1799964998501227</v>
      </c>
      <c r="Q1512" s="22">
        <f>SUM('Activity data'!AJ50:AJ65)*FracGASM*MSVolatEF*NtoN2O*kgtoGg</f>
        <v>1.169776622170569</v>
      </c>
      <c r="R1512" s="22">
        <f>SUM('Activity data'!AK50:AK65)*FracGASM*MSVolatEF*NtoN2O*kgtoGg</f>
        <v>1.1606871439933115</v>
      </c>
      <c r="S1512" s="22">
        <f>SUM('Activity data'!AL50:AL65)*FracGASM*MSVolatEF*NtoN2O*kgtoGg</f>
        <v>1.0501973880705069</v>
      </c>
      <c r="T1512" s="22">
        <f>SUM('Activity data'!AM50:AM65)*FracGASM*MSVolatEF*NtoN2O*kgtoGg</f>
        <v>1.0703474474613595</v>
      </c>
      <c r="U1512" s="22">
        <f>SUM('Activity data'!AN50:AN65)*FracGASM*MSVolatEF*NtoN2O*kgtoGg</f>
        <v>1.0780252765780527</v>
      </c>
      <c r="V1512" s="22">
        <f>SUM('Activity data'!AO50:AO65)*FracGASM*MSVolatEF*NtoN2O*kgtoGg</f>
        <v>1.0826508266328274</v>
      </c>
      <c r="W1512" s="22">
        <f>SUM('Activity data'!AP50:AP65)*FracGASM*MSVolatEF*NtoN2O*kgtoGg</f>
        <v>1.0896188673753024</v>
      </c>
      <c r="X1512" s="22">
        <f>SUM('Activity data'!AQ50:AQ65)*FracGASM*MSVolatEF*NtoN2O*kgtoGg</f>
        <v>1.0998462983876509</v>
      </c>
      <c r="Y1512" s="22">
        <f>SUM('Activity data'!AR50:AR65)*FracGASM*MSVolatEF*NtoN2O*kgtoGg</f>
        <v>1.1115047469331398</v>
      </c>
      <c r="Z1512" s="22">
        <f>SUM('Activity data'!AS50:AS65)*FracGASM*MSVolatEF*NtoN2O*kgtoGg</f>
        <v>1.1257821555914229</v>
      </c>
      <c r="AA1512" s="22">
        <f>SUM('Activity data'!AT50:AT65)*FracGASM*MSVolatEF*NtoN2O*kgtoGg</f>
        <v>1.1417160423927022</v>
      </c>
      <c r="AB1512" s="22">
        <f>SUM('Activity data'!AU50:AU65)*FracGASM*MSVolatEF*NtoN2O*kgtoGg</f>
        <v>1.1587685351762258</v>
      </c>
      <c r="AC1512" s="22">
        <f>SUM('Activity data'!AV50:AV65)*FracGASM*MSVolatEF*NtoN2O*kgtoGg</f>
        <v>1.1754318862023696</v>
      </c>
      <c r="AD1512" s="22">
        <f>SUM('Activity data'!AW50:AW65)*FracGASM*MSVolatEF*NtoN2O*kgtoGg</f>
        <v>1.1934067367710564</v>
      </c>
      <c r="AE1512" s="22">
        <f>SUM('Activity data'!AX50:AX65)*FracGASM*MSVolatEF*NtoN2O*kgtoGg</f>
        <v>1.2128560812814293</v>
      </c>
      <c r="AF1512" s="22">
        <f>SUM('Activity data'!AY50:AY65)*FracGASM*MSVolatEF*NtoN2O*kgtoGg</f>
        <v>1.2337406288729504</v>
      </c>
      <c r="AG1512" s="22">
        <f>SUM('Activity data'!AZ50:AZ65)*FracGASM*MSVolatEF*NtoN2O*kgtoGg</f>
        <v>1.2594370710760741</v>
      </c>
      <c r="AH1512" s="22">
        <f>SUM('Activity data'!BA50:BA65)*FracGASM*MSVolatEF*NtoN2O*kgtoGg</f>
        <v>1.2821588554631616</v>
      </c>
      <c r="AI1512" s="22">
        <f>SUM('Activity data'!BB50:BB65)*FracGASM*MSVolatEF*NtoN2O*kgtoGg</f>
        <v>1.3070479845784275</v>
      </c>
      <c r="AJ1512" s="22">
        <f>SUM('Activity data'!BC50:BC65)*FracGASM*MSVolatEF*NtoN2O*kgtoGg</f>
        <v>1.335072717780412</v>
      </c>
      <c r="AK1512" s="22">
        <f>SUM('Activity data'!BD50:BD65)*FracGASM*MSVolatEF*NtoN2O*kgtoGg</f>
        <v>1.3597630126318272</v>
      </c>
      <c r="AL1512" s="22">
        <f>SUM('Activity data'!BE50:BE65)*FracGASM*MSVolatEF*NtoN2O*kgtoGg</f>
        <v>1.3845232416162481</v>
      </c>
      <c r="AM1512" s="22">
        <f>SUM('Activity data'!BF50:BF65)*FracGASM*MSVolatEF*NtoN2O*kgtoGg</f>
        <v>1.4087933159886152</v>
      </c>
      <c r="AN1512" s="22">
        <f>SUM('Activity data'!BG50:BG65)*FracGASM*MSVolatEF*NtoN2O*kgtoGg</f>
        <v>1.4387531142851964</v>
      </c>
      <c r="AO1512" s="22">
        <f>SUM('Activity data'!BH50:BH65)*FracGASM*MSVolatEF*NtoN2O*kgtoGg</f>
        <v>1.4655795059548784</v>
      </c>
      <c r="AP1512" s="22">
        <f>SUM('Activity data'!BI50:BI65)*FracGASM*MSVolatEF*NtoN2O*kgtoGg</f>
        <v>1.4923478066091527</v>
      </c>
      <c r="AQ1512" s="22">
        <f>SUM('Activity data'!BJ50:BJ65)*FracGASM*MSVolatEF*NtoN2O*kgtoGg</f>
        <v>1.5197903139635012</v>
      </c>
      <c r="AR1512" s="22">
        <f>SUM('Activity data'!BK50:BK65)*FracGASM*MSVolatEF*NtoN2O*kgtoGg</f>
        <v>1.5480963537674137</v>
      </c>
      <c r="AS1512" s="22">
        <f>SUM('Activity data'!BL50:BL65)*FracGASM*MSVolatEF*NtoN2O*kgtoGg</f>
        <v>1.5765474924882046</v>
      </c>
      <c r="AT1512" s="22">
        <f>SUM('Activity data'!BM50:BM65)*FracGASM*MSVolatEF*NtoN2O*kgtoGg</f>
        <v>1.5689889788731068</v>
      </c>
      <c r="AU1512" s="22">
        <f>SUM('Activity data'!BN50:BN65)*FracGASM*MSVolatEF*NtoN2O*kgtoGg</f>
        <v>1.5543292879083597</v>
      </c>
      <c r="AV1512" s="22">
        <f>SUM('Activity data'!BO50:BO65)*FracGASM*MSVolatEF*NtoN2O*kgtoGg</f>
        <v>1.5394192885776781</v>
      </c>
      <c r="AW1512" s="22">
        <f>SUM('Activity data'!BP50:BP65)*FracGASM*MSVolatEF*NtoN2O*kgtoGg</f>
        <v>1.5215798324085699</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4.3975799639737039</v>
      </c>
      <c r="L1513" s="22">
        <f>SUM('Activity data'!AE66:AE81)*FracGASM*MSVolatEF*NtoN2O*kgtoGg</f>
        <v>4.3787767883653972</v>
      </c>
      <c r="M1513" s="22">
        <f>SUM('Activity data'!AF66:AF81)*FracGASM*MSVolatEF*NtoN2O*kgtoGg</f>
        <v>4.3752716537638952</v>
      </c>
      <c r="N1513" s="22">
        <f>SUM('Activity data'!AG66:AG81)*FracGASM*MSVolatEF*NtoN2O*kgtoGg</f>
        <v>4.3473821211305586</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4.1703852155628232</v>
      </c>
      <c r="S1513" s="22">
        <f>SUM('Activity data'!AL66:AL81)*FracGASM*MSVolatEF*NtoN2O*kgtoGg</f>
        <v>3.9007752533263682</v>
      </c>
      <c r="T1513" s="22">
        <f>SUM('Activity data'!AM66:AM81)*FracGASM*MSVolatEF*NtoN2O*kgtoGg</f>
        <v>3.9381598022687156</v>
      </c>
      <c r="U1513" s="22">
        <f>SUM('Activity data'!AN66:AN81)*FracGASM*MSVolatEF*NtoN2O*kgtoGg</f>
        <v>3.9471719849417339</v>
      </c>
      <c r="V1513" s="22">
        <f>SUM('Activity data'!AO66:AO81)*FracGASM*MSVolatEF*NtoN2O*kgtoGg</f>
        <v>3.9494870744192068</v>
      </c>
      <c r="W1513" s="22">
        <f>SUM('Activity data'!AP66:AP81)*FracGASM*MSVolatEF*NtoN2O*kgtoGg</f>
        <v>3.9572701137517781</v>
      </c>
      <c r="X1513" s="22">
        <f>SUM('Activity data'!AQ66:AQ81)*FracGASM*MSVolatEF*NtoN2O*kgtoGg</f>
        <v>3.9724426478814481</v>
      </c>
      <c r="Y1513" s="22">
        <f>SUM('Activity data'!AR66:AR81)*FracGASM*MSVolatEF*NtoN2O*kgtoGg</f>
        <v>3.9886884904063513</v>
      </c>
      <c r="Z1513" s="22">
        <f>SUM('Activity data'!AS66:AS81)*FracGASM*MSVolatEF*NtoN2O*kgtoGg</f>
        <v>4.0106486783961</v>
      </c>
      <c r="AA1513" s="22">
        <f>SUM('Activity data'!AT66:AT81)*FracGASM*MSVolatEF*NtoN2O*kgtoGg</f>
        <v>4.0360995684120731</v>
      </c>
      <c r="AB1513" s="22">
        <f>SUM('Activity data'!AU66:AU81)*FracGASM*MSVolatEF*NtoN2O*kgtoGg</f>
        <v>4.0637918875568682</v>
      </c>
      <c r="AC1513" s="22">
        <f>SUM('Activity data'!AV66:AV81)*FracGASM*MSVolatEF*NtoN2O*kgtoGg</f>
        <v>4.0904156888736605</v>
      </c>
      <c r="AD1513" s="22">
        <f>SUM('Activity data'!AW66:AW81)*FracGASM*MSVolatEF*NtoN2O*kgtoGg</f>
        <v>4.1088164860689949</v>
      </c>
      <c r="AE1513" s="22">
        <f>SUM('Activity data'!AX66:AX81)*FracGASM*MSVolatEF*NtoN2O*kgtoGg</f>
        <v>4.1294958304356273</v>
      </c>
      <c r="AF1513" s="22">
        <f>SUM('Activity data'!AY66:AY81)*FracGASM*MSVolatEF*NtoN2O*kgtoGg</f>
        <v>4.1522441478603058</v>
      </c>
      <c r="AG1513" s="22">
        <f>SUM('Activity data'!AZ66:AZ81)*FracGASM*MSVolatEF*NtoN2O*kgtoGg</f>
        <v>4.1839099279113201</v>
      </c>
      <c r="AH1513" s="22">
        <f>SUM('Activity data'!BA66:BA81)*FracGASM*MSVolatEF*NtoN2O*kgtoGg</f>
        <v>4.2082263302056857</v>
      </c>
      <c r="AI1513" s="22">
        <f>SUM('Activity data'!BB66:BB81)*FracGASM*MSVolatEF*NtoN2O*kgtoGg</f>
        <v>4.2341550920369668</v>
      </c>
      <c r="AJ1513" s="22">
        <f>SUM('Activity data'!BC66:BC81)*FracGASM*MSVolatEF*NtoN2O*kgtoGg</f>
        <v>4.265032888735969</v>
      </c>
      <c r="AK1513" s="22">
        <f>SUM('Activity data'!BD66:BD81)*FracGASM*MSVolatEF*NtoN2O*kgtoGg</f>
        <v>4.2878463334587096</v>
      </c>
      <c r="AL1513" s="22">
        <f>SUM('Activity data'!BE66:BE81)*FracGASM*MSVolatEF*NtoN2O*kgtoGg</f>
        <v>4.3094319342129213</v>
      </c>
      <c r="AM1513" s="22">
        <f>SUM('Activity data'!BF66:BF81)*FracGASM*MSVolatEF*NtoN2O*kgtoGg</f>
        <v>4.3286750599051294</v>
      </c>
      <c r="AN1513" s="22">
        <f>SUM('Activity data'!BG66:BG81)*FracGASM*MSVolatEF*NtoN2O*kgtoGg</f>
        <v>4.3624574931197531</v>
      </c>
      <c r="AO1513" s="22">
        <f>SUM('Activity data'!BH66:BH81)*FracGASM*MSVolatEF*NtoN2O*kgtoGg</f>
        <v>4.3891087114955756</v>
      </c>
      <c r="AP1513" s="22">
        <f>SUM('Activity data'!BI66:BI81)*FracGASM*MSVolatEF*NtoN2O*kgtoGg</f>
        <v>4.4145263623472086</v>
      </c>
      <c r="AQ1513" s="22">
        <f>SUM('Activity data'!BJ66:BJ81)*FracGASM*MSVolatEF*NtoN2O*kgtoGg</f>
        <v>4.4400447705793535</v>
      </c>
      <c r="AR1513" s="22">
        <f>SUM('Activity data'!BK66:BK81)*FracGASM*MSVolatEF*NtoN2O*kgtoGg</f>
        <v>4.465949139615133</v>
      </c>
      <c r="AS1513" s="22">
        <f>SUM('Activity data'!BL66:BL81)*FracGASM*MSVolatEF*NtoN2O*kgtoGg</f>
        <v>4.4893866274928254</v>
      </c>
      <c r="AT1513" s="22">
        <f>SUM('Activity data'!BM66:BM81)*FracGASM*MSVolatEF*NtoN2O*kgtoGg</f>
        <v>4.4473452996260381</v>
      </c>
      <c r="AU1513" s="22">
        <f>SUM('Activity data'!BN66:BN81)*FracGASM*MSVolatEF*NtoN2O*kgtoGg</f>
        <v>4.392977758124081</v>
      </c>
      <c r="AV1513" s="22">
        <f>SUM('Activity data'!BO66:BO81)*FracGASM*MSVolatEF*NtoN2O*kgtoGg</f>
        <v>4.3386549349139036</v>
      </c>
      <c r="AW1513" s="22">
        <f>SUM('Activity data'!BP66:BP81)*FracGASM*MSVolatEF*NtoN2O*kgtoGg</f>
        <v>4.2797831146230694</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2.278478399252214E-4</v>
      </c>
      <c r="U1514" s="22">
        <f>'Activity data'!AN47*FracLEACH*MSLeachEF*NtoN2O*kgtoGg</f>
        <v>2.2778861038426509E-4</v>
      </c>
      <c r="V1514" s="22">
        <f>'Activity data'!AO47*FracLEACH*MSLeachEF*NtoN2O*kgtoGg</f>
        <v>2.27751295652421E-4</v>
      </c>
      <c r="W1514" s="22">
        <f>'Activity data'!AP47*FracLEACH*MSLeachEF*NtoN2O*kgtoGg</f>
        <v>2.2771960034008101E-4</v>
      </c>
      <c r="X1514" s="22">
        <f>'Activity data'!AQ47*FracLEACH*MSLeachEF*NtoN2O*kgtoGg</f>
        <v>2.2768421293433067E-4</v>
      </c>
      <c r="Y1514" s="22">
        <f>'Activity data'!AR47*FracLEACH*MSLeachEF*NtoN2O*kgtoGg</f>
        <v>2.2764352964256836E-4</v>
      </c>
      <c r="Z1514" s="22">
        <f>'Activity data'!AS47*FracLEACH*MSLeachEF*NtoN2O*kgtoGg</f>
        <v>2.276007839081672E-4</v>
      </c>
      <c r="AA1514" s="22">
        <f>'Activity data'!AT47*FracLEACH*MSLeachEF*NtoN2O*kgtoGg</f>
        <v>2.27553866721674E-4</v>
      </c>
      <c r="AB1514" s="22">
        <f>'Activity data'!AU47*FracLEACH*MSLeachEF*NtoN2O*kgtoGg</f>
        <v>2.2750446429352234E-4</v>
      </c>
      <c r="AC1514" s="22">
        <f>'Activity data'!AV47*FracLEACH*MSLeachEF*NtoN2O*kgtoGg</f>
        <v>2.2745352393102234E-4</v>
      </c>
      <c r="AD1514" s="22">
        <f>'Activity data'!AW47*FracLEACH*MSLeachEF*NtoN2O*kgtoGg</f>
        <v>2.2740360029572943E-4</v>
      </c>
      <c r="AE1514" s="22">
        <f>'Activity data'!AX47*FracLEACH*MSLeachEF*NtoN2O*kgtoGg</f>
        <v>2.2734506984527716E-4</v>
      </c>
      <c r="AF1514" s="22">
        <f>'Activity data'!AY47*FracLEACH*MSLeachEF*NtoN2O*kgtoGg</f>
        <v>2.2728428374341916E-4</v>
      </c>
      <c r="AG1514" s="22">
        <f>'Activity data'!AZ47*FracLEACH*MSLeachEF*NtoN2O*kgtoGg</f>
        <v>2.2722135431496774E-4</v>
      </c>
      <c r="AH1514" s="22">
        <f>'Activity data'!BA47*FracLEACH*MSLeachEF*NtoN2O*kgtoGg</f>
        <v>2.2715084751666269E-4</v>
      </c>
      <c r="AI1514" s="22">
        <f>'Activity data'!BB47*FracLEACH*MSLeachEF*NtoN2O*kgtoGg</f>
        <v>2.2708551066216349E-4</v>
      </c>
      <c r="AJ1514" s="22">
        <f>'Activity data'!BC47*FracLEACH*MSLeachEF*NtoN2O*kgtoGg</f>
        <v>2.2701704909492532E-4</v>
      </c>
      <c r="AK1514" s="22">
        <f>'Activity data'!BD47*FracLEACH*MSLeachEF*NtoN2O*kgtoGg</f>
        <v>2.2694399994842767E-4</v>
      </c>
      <c r="AL1514" s="22">
        <f>'Activity data'!BE47*FracLEACH*MSLeachEF*NtoN2O*kgtoGg</f>
        <v>2.2687659002710534E-4</v>
      </c>
      <c r="AM1514" s="22">
        <f>'Activity data'!BF47*FracLEACH*MSLeachEF*NtoN2O*kgtoGg</f>
        <v>2.2680940385979212E-4</v>
      </c>
      <c r="AN1514" s="22">
        <f>'Activity data'!BG47*FracLEACH*MSLeachEF*NtoN2O*kgtoGg</f>
        <v>2.2674329416254386E-4</v>
      </c>
      <c r="AO1514" s="22">
        <f>'Activity data'!BH47*FracLEACH*MSLeachEF*NtoN2O*kgtoGg</f>
        <v>2.266729526986104E-4</v>
      </c>
      <c r="AP1514" s="22">
        <f>'Activity data'!BI47*FracLEACH*MSLeachEF*NtoN2O*kgtoGg</f>
        <v>2.2660787489004914E-4</v>
      </c>
      <c r="AQ1514" s="22">
        <f>'Activity data'!BJ47*FracLEACH*MSLeachEF*NtoN2O*kgtoGg</f>
        <v>2.2654336214008894E-4</v>
      </c>
      <c r="AR1514" s="22">
        <f>'Activity data'!BK47*FracLEACH*MSLeachEF*NtoN2O*kgtoGg</f>
        <v>2.2647833960667349E-4</v>
      </c>
      <c r="AS1514" s="22">
        <f>'Activity data'!BL47*FracLEACH*MSLeachEF*NtoN2O*kgtoGg</f>
        <v>2.2641256243098162E-4</v>
      </c>
      <c r="AT1514" s="22">
        <f>'Activity data'!BM47*FracLEACH*MSLeachEF*NtoN2O*kgtoGg</f>
        <v>2.2634710320149033E-4</v>
      </c>
      <c r="AU1514" s="22">
        <f>'Activity data'!BN47*FracLEACH*MSLeachEF*NtoN2O*kgtoGg</f>
        <v>2.2633301659060411E-4</v>
      </c>
      <c r="AV1514" s="22">
        <f>'Activity data'!BO47*FracLEACH*MSLeachEF*NtoN2O*kgtoGg</f>
        <v>2.263293608007155E-4</v>
      </c>
      <c r="AW1514" s="22">
        <f>'Activity data'!BP47*FracLEACH*MSLeachEF*NtoN2O*kgtoGg</f>
        <v>2.2632645796061241E-4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1.5037957435064618E-6</v>
      </c>
      <c r="U1515" s="22">
        <f>'Activity data'!AN48*FracLEACH*MSLeachEF*NtoN2O*kgtoGg</f>
        <v>1.5034048285361503E-6</v>
      </c>
      <c r="V1515" s="22">
        <f>'Activity data'!AO48*FracLEACH*MSLeachEF*NtoN2O*kgtoGg</f>
        <v>1.503158551305979E-6</v>
      </c>
      <c r="W1515" s="22">
        <f>'Activity data'!AP48*FracLEACH*MSLeachEF*NtoN2O*kgtoGg</f>
        <v>1.5029493622445352E-6</v>
      </c>
      <c r="X1515" s="22">
        <f>'Activity data'!AQ48*FracLEACH*MSLeachEF*NtoN2O*kgtoGg</f>
        <v>1.502715805366583E-6</v>
      </c>
      <c r="Y1515" s="22">
        <f>'Activity data'!AR48*FracLEACH*MSLeachEF*NtoN2O*kgtoGg</f>
        <v>1.5024472956409517E-6</v>
      </c>
      <c r="Z1515" s="22">
        <f>'Activity data'!AS48*FracLEACH*MSLeachEF*NtoN2O*kgtoGg</f>
        <v>1.502165173793904E-6</v>
      </c>
      <c r="AA1515" s="22">
        <f>'Activity data'!AT48*FracLEACH*MSLeachEF*NtoN2O*kgtoGg</f>
        <v>1.5018555203630485E-6</v>
      </c>
      <c r="AB1515" s="22">
        <f>'Activity data'!AU48*FracLEACH*MSLeachEF*NtoN2O*kgtoGg</f>
        <v>1.5015294643372477E-6</v>
      </c>
      <c r="AC1515" s="22">
        <f>'Activity data'!AV48*FracLEACH*MSLeachEF*NtoN2O*kgtoGg</f>
        <v>1.5011932579447476E-6</v>
      </c>
      <c r="AD1515" s="22">
        <f>'Activity data'!AW48*FracLEACH*MSLeachEF*NtoN2O*kgtoGg</f>
        <v>1.5008637619518148E-6</v>
      </c>
      <c r="AE1515" s="22">
        <f>'Activity data'!AX48*FracLEACH*MSLeachEF*NtoN2O*kgtoGg</f>
        <v>1.5004774609788298E-6</v>
      </c>
      <c r="AF1515" s="22">
        <f>'Activity data'!AY48*FracLEACH*MSLeachEF*NtoN2O*kgtoGg</f>
        <v>1.5000762727065665E-6</v>
      </c>
      <c r="AG1515" s="22">
        <f>'Activity data'!AZ48*FracLEACH*MSLeachEF*NtoN2O*kgtoGg</f>
        <v>1.4996609384787873E-6</v>
      </c>
      <c r="AH1515" s="22">
        <f>'Activity data'!BA48*FracLEACH*MSLeachEF*NtoN2O*kgtoGg</f>
        <v>1.499195593609974E-6</v>
      </c>
      <c r="AI1515" s="22">
        <f>'Activity data'!BB48*FracLEACH*MSLeachEF*NtoN2O*kgtoGg</f>
        <v>1.4987643703702793E-6</v>
      </c>
      <c r="AJ1515" s="22">
        <f>'Activity data'!BC48*FracLEACH*MSLeachEF*NtoN2O*kgtoGg</f>
        <v>1.4983125240265075E-6</v>
      </c>
      <c r="AK1515" s="22">
        <f>'Activity data'!BD48*FracLEACH*MSLeachEF*NtoN2O*kgtoGg</f>
        <v>1.497830399659623E-6</v>
      </c>
      <c r="AL1515" s="22">
        <f>'Activity data'!BE48*FracLEACH*MSLeachEF*NtoN2O*kgtoGg</f>
        <v>1.4973854941788956E-6</v>
      </c>
      <c r="AM1515" s="22">
        <f>'Activity data'!BF48*FracLEACH*MSLeachEF*NtoN2O*kgtoGg</f>
        <v>1.4969420654746282E-6</v>
      </c>
      <c r="AN1515" s="22">
        <f>'Activity data'!BG48*FracLEACH*MSLeachEF*NtoN2O*kgtoGg</f>
        <v>1.4965057414727902E-6</v>
      </c>
      <c r="AO1515" s="22">
        <f>'Activity data'!BH48*FracLEACH*MSLeachEF*NtoN2O*kgtoGg</f>
        <v>1.4960414878108286E-6</v>
      </c>
      <c r="AP1515" s="22">
        <f>'Activity data'!BI48*FracLEACH*MSLeachEF*NtoN2O*kgtoGg</f>
        <v>1.4956119742743247E-6</v>
      </c>
      <c r="AQ1515" s="22">
        <f>'Activity data'!BJ48*FracLEACH*MSLeachEF*NtoN2O*kgtoGg</f>
        <v>1.4951861901245873E-6</v>
      </c>
      <c r="AR1515" s="22">
        <f>'Activity data'!BK48*FracLEACH*MSLeachEF*NtoN2O*kgtoGg</f>
        <v>1.4947570414040451E-6</v>
      </c>
      <c r="AS1515" s="22">
        <f>'Activity data'!BL48*FracLEACH*MSLeachEF*NtoN2O*kgtoGg</f>
        <v>1.4943229120444793E-6</v>
      </c>
      <c r="AT1515" s="22">
        <f>'Activity data'!BM48*FracLEACH*MSLeachEF*NtoN2O*kgtoGg</f>
        <v>1.4938908811298365E-6</v>
      </c>
      <c r="AU1515" s="22">
        <f>'Activity data'!BN48*FracLEACH*MSLeachEF*NtoN2O*kgtoGg</f>
        <v>1.4937979094979873E-6</v>
      </c>
      <c r="AV1515" s="22">
        <f>'Activity data'!BO48*FracLEACH*MSLeachEF*NtoN2O*kgtoGg</f>
        <v>1.4937737812847226E-6</v>
      </c>
      <c r="AW1515" s="22">
        <f>'Activity data'!BP48*FracLEACH*MSLeachEF*NtoN2O*kgtoGg</f>
        <v>1.4937546225400421E-6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0.20732835560623103</v>
      </c>
      <c r="M1516" s="22">
        <f>SUM('Activity data'!AF50:AF65)*FracLEACH*MSLeachEF*NtoN2O*kgtoGg</f>
        <v>0.20853137086969883</v>
      </c>
      <c r="N1516" s="22">
        <f>SUM('Activity data'!AG50:AG65)*FracLEACH*MSLeachEF*NtoN2O*kgtoGg</f>
        <v>0.20795637847695569</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0.18115904944216243</v>
      </c>
      <c r="T1516" s="22">
        <f>SUM('Activity data'!AM50:AM65)*FracLEACH*MSLeachEF*NtoN2O*kgtoGg</f>
        <v>0.18463493468708442</v>
      </c>
      <c r="U1516" s="22">
        <f>SUM('Activity data'!AN50:AN65)*FracLEACH*MSLeachEF*NtoN2O*kgtoGg</f>
        <v>0.18595936020971404</v>
      </c>
      <c r="V1516" s="22">
        <f>SUM('Activity data'!AO50:AO65)*FracLEACH*MSLeachEF*NtoN2O*kgtoGg</f>
        <v>0.18675726759416275</v>
      </c>
      <c r="W1516" s="22">
        <f>SUM('Activity data'!AP50:AP65)*FracLEACH*MSLeachEF*NtoN2O*kgtoGg</f>
        <v>0.18795925462223972</v>
      </c>
      <c r="X1516" s="22">
        <f>SUM('Activity data'!AQ50:AQ65)*FracLEACH*MSLeachEF*NtoN2O*kgtoGg</f>
        <v>0.18972348647186973</v>
      </c>
      <c r="Y1516" s="22">
        <f>SUM('Activity data'!AR50:AR65)*FracLEACH*MSLeachEF*NtoN2O*kgtoGg</f>
        <v>0.19173456884596662</v>
      </c>
      <c r="Z1516" s="22">
        <f>SUM('Activity data'!AS50:AS65)*FracLEACH*MSLeachEF*NtoN2O*kgtoGg</f>
        <v>0.19419742183952043</v>
      </c>
      <c r="AA1516" s="22">
        <f>SUM('Activity data'!AT50:AT65)*FracLEACH*MSLeachEF*NtoN2O*kgtoGg</f>
        <v>0.19694601731274111</v>
      </c>
      <c r="AB1516" s="22">
        <f>SUM('Activity data'!AU50:AU65)*FracLEACH*MSLeachEF*NtoN2O*kgtoGg</f>
        <v>0.19988757231789897</v>
      </c>
      <c r="AC1516" s="22">
        <f>SUM('Activity data'!AV50:AV65)*FracLEACH*MSLeachEF*NtoN2O*kgtoGg</f>
        <v>0.20276200036990866</v>
      </c>
      <c r="AD1516" s="22">
        <f>SUM('Activity data'!AW50:AW65)*FracLEACH*MSLeachEF*NtoN2O*kgtoGg</f>
        <v>0.20586266209300716</v>
      </c>
      <c r="AE1516" s="22">
        <f>SUM('Activity data'!AX50:AX65)*FracLEACH*MSLeachEF*NtoN2O*kgtoGg</f>
        <v>0.20921767402104655</v>
      </c>
      <c r="AF1516" s="22">
        <f>SUM('Activity data'!AY50:AY65)*FracLEACH*MSLeachEF*NtoN2O*kgtoGg</f>
        <v>0.21282025848058392</v>
      </c>
      <c r="AG1516" s="22">
        <f>SUM('Activity data'!AZ50:AZ65)*FracLEACH*MSLeachEF*NtoN2O*kgtoGg</f>
        <v>0.21725289476062279</v>
      </c>
      <c r="AH1516" s="22">
        <f>SUM('Activity data'!BA50:BA65)*FracLEACH*MSLeachEF*NtoN2O*kgtoGg</f>
        <v>0.22117240256739534</v>
      </c>
      <c r="AI1516" s="22">
        <f>SUM('Activity data'!BB50:BB65)*FracLEACH*MSLeachEF*NtoN2O*kgtoGg</f>
        <v>0.22546577733977871</v>
      </c>
      <c r="AJ1516" s="22">
        <f>SUM('Activity data'!BC50:BC65)*FracLEACH*MSLeachEF*NtoN2O*kgtoGg</f>
        <v>0.23030004381712108</v>
      </c>
      <c r="AK1516" s="22">
        <f>SUM('Activity data'!BD50:BD65)*FracLEACH*MSLeachEF*NtoN2O*kgtoGg</f>
        <v>0.23455911967899021</v>
      </c>
      <c r="AL1516" s="22">
        <f>SUM('Activity data'!BE50:BE65)*FracLEACH*MSLeachEF*NtoN2O*kgtoGg</f>
        <v>0.23883025917880277</v>
      </c>
      <c r="AM1516" s="22">
        <f>SUM('Activity data'!BF50:BF65)*FracLEACH*MSLeachEF*NtoN2O*kgtoGg</f>
        <v>0.24301684700803614</v>
      </c>
      <c r="AN1516" s="22">
        <f>SUM('Activity data'!BG50:BG65)*FracLEACH*MSLeachEF*NtoN2O*kgtoGg</f>
        <v>0.24818491221419631</v>
      </c>
      <c r="AO1516" s="22">
        <f>SUM('Activity data'!BH50:BH65)*FracLEACH*MSLeachEF*NtoN2O*kgtoGg</f>
        <v>0.25281246477721647</v>
      </c>
      <c r="AP1516" s="22">
        <f>SUM('Activity data'!BI50:BI65)*FracLEACH*MSLeachEF*NtoN2O*kgtoGg</f>
        <v>0.25742999664007876</v>
      </c>
      <c r="AQ1516" s="22">
        <f>SUM('Activity data'!BJ50:BJ65)*FracLEACH*MSLeachEF*NtoN2O*kgtoGg</f>
        <v>0.2621638291587039</v>
      </c>
      <c r="AR1516" s="22">
        <f>SUM('Activity data'!BK50:BK65)*FracLEACH*MSLeachEF*NtoN2O*kgtoGg</f>
        <v>0.26704662102487886</v>
      </c>
      <c r="AS1516" s="22">
        <f>SUM('Activity data'!BL50:BL65)*FracLEACH*MSLeachEF*NtoN2O*kgtoGg</f>
        <v>0.27195444245421529</v>
      </c>
      <c r="AT1516" s="22">
        <f>SUM('Activity data'!BM50:BM65)*FracLEACH*MSLeachEF*NtoN2O*kgtoGg</f>
        <v>0.27065059885561094</v>
      </c>
      <c r="AU1516" s="22">
        <f>SUM('Activity data'!BN50:BN65)*FracLEACH*MSLeachEF*NtoN2O*kgtoGg</f>
        <v>0.26812180216419201</v>
      </c>
      <c r="AV1516" s="22">
        <f>SUM('Activity data'!BO50:BO65)*FracLEACH*MSLeachEF*NtoN2O*kgtoGg</f>
        <v>0.26554982727964949</v>
      </c>
      <c r="AW1516" s="22">
        <f>SUM('Activity data'!BP50:BP65)*FracLEACH*MSLeachEF*NtoN2O*kgtoGg</f>
        <v>0.26247252109047825</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0.10231676931268709</v>
      </c>
      <c r="U1518" s="22">
        <f>'Activity data'!AN85*FracLEACH*MSLeachEF*NtoN2O*kgtoGg</f>
        <v>0.1027589526180359</v>
      </c>
      <c r="V1518" s="22">
        <f>'Activity data'!AO85*FracLEACH*MSLeachEF*NtoN2O*kgtoGg</f>
        <v>0.10303752900405234</v>
      </c>
      <c r="W1518" s="22">
        <f>'Activity data'!AP85*FracLEACH*MSLeachEF*NtoN2O*kgtoGg</f>
        <v>0.10327415312350779</v>
      </c>
      <c r="X1518" s="22">
        <f>'Activity data'!AQ85*FracLEACH*MSLeachEF*NtoN2O*kgtoGg</f>
        <v>0.10353834088842666</v>
      </c>
      <c r="Y1518" s="22">
        <f>'Activity data'!AR85*FracLEACH*MSLeachEF*NtoN2O*kgtoGg</f>
        <v>0.10384206555239403</v>
      </c>
      <c r="Z1518" s="22">
        <f>'Activity data'!AS85*FracLEACH*MSLeachEF*NtoN2O*kgtoGg</f>
        <v>0.10416118756181525</v>
      </c>
      <c r="AA1518" s="22">
        <f>'Activity data'!AT85*FracLEACH*MSLeachEF*NtoN2O*kgtoGg</f>
        <v>0.10451145191075817</v>
      </c>
      <c r="AB1518" s="22">
        <f>'Activity data'!AU85*FracLEACH*MSLeachEF*NtoN2O*kgtoGg</f>
        <v>0.10488027004812063</v>
      </c>
      <c r="AC1518" s="22">
        <f>'Activity data'!AV85*FracLEACH*MSLeachEF*NtoN2O*kgtoGg</f>
        <v>0.10526056976853415</v>
      </c>
      <c r="AD1518" s="22">
        <f>'Activity data'!AW85*FracLEACH*MSLeachEF*NtoN2O*kgtoGg</f>
        <v>0.10563327902328132</v>
      </c>
      <c r="AE1518" s="22">
        <f>'Activity data'!AX85*FracLEACH*MSLeachEF*NtoN2O*kgtoGg</f>
        <v>0.1060702432074815</v>
      </c>
      <c r="AF1518" s="22">
        <f>'Activity data'!AY85*FracLEACH*MSLeachEF*NtoN2O*kgtoGg</f>
        <v>0.10652404715404064</v>
      </c>
      <c r="AG1518" s="22">
        <f>'Activity data'!AZ85*FracLEACH*MSLeachEF*NtoN2O*kgtoGg</f>
        <v>0.10699385229227187</v>
      </c>
      <c r="AH1518" s="22">
        <f>'Activity data'!BA85*FracLEACH*MSLeachEF*NtoN2O*kgtoGg</f>
        <v>0.10752022694621469</v>
      </c>
      <c r="AI1518" s="22">
        <f>'Activity data'!BB85*FracLEACH*MSLeachEF*NtoN2O*kgtoGg</f>
        <v>0.10800800493363598</v>
      </c>
      <c r="AJ1518" s="22">
        <f>'Activity data'!BC85*FracLEACH*MSLeachEF*NtoN2O*kgtoGg</f>
        <v>0.10851911073661751</v>
      </c>
      <c r="AK1518" s="22">
        <f>'Activity data'!BD85*FracLEACH*MSLeachEF*NtoN2O*kgtoGg</f>
        <v>0.10906446551279358</v>
      </c>
      <c r="AL1518" s="22">
        <f>'Activity data'!BE85*FracLEACH*MSLeachEF*NtoN2O*kgtoGg</f>
        <v>0.10956772016144245</v>
      </c>
      <c r="AM1518" s="22">
        <f>'Activity data'!BF85*FracLEACH*MSLeachEF*NtoN2O*kgtoGg</f>
        <v>0.11006930435501579</v>
      </c>
      <c r="AN1518" s="22">
        <f>'Activity data'!BG85*FracLEACH*MSLeachEF*NtoN2O*kgtoGg</f>
        <v>0.11056285206740461</v>
      </c>
      <c r="AO1518" s="22">
        <f>'Activity data'!BH85*FracLEACH*MSLeachEF*NtoN2O*kgtoGg</f>
        <v>0.11108799240317241</v>
      </c>
      <c r="AP1518" s="22">
        <f>'Activity data'!BI85*FracLEACH*MSLeachEF*NtoN2O*kgtoGg</f>
        <v>0.11157383646054408</v>
      </c>
      <c r="AQ1518" s="22">
        <f>'Activity data'!BJ85*FracLEACH*MSLeachEF*NtoN2O*kgtoGg</f>
        <v>0.11205546202363216</v>
      </c>
      <c r="AR1518" s="22">
        <f>'Activity data'!BK85*FracLEACH*MSLeachEF*NtoN2O*kgtoGg</f>
        <v>0.11254089341958043</v>
      </c>
      <c r="AS1518" s="22">
        <f>'Activity data'!BL85*FracLEACH*MSLeachEF*NtoN2O*kgtoGg</f>
        <v>0.11303195866327982</v>
      </c>
      <c r="AT1518" s="22">
        <f>'Activity data'!BM85*FracLEACH*MSLeachEF*NtoN2O*kgtoGg</f>
        <v>0.11352065025188082</v>
      </c>
      <c r="AU1518" s="22">
        <f>'Activity data'!BN85*FracLEACH*MSLeachEF*NtoN2O*kgtoGg</f>
        <v>0.11362581507440464</v>
      </c>
      <c r="AV1518" s="22">
        <f>'Activity data'!BO85*FracLEACH*MSLeachEF*NtoN2O*kgtoGg</f>
        <v>0.11365310769275874</v>
      </c>
      <c r="AW1518" s="22">
        <f>'Activity data'!BP85*FracLEACH*MSLeachEF*NtoN2O*kgtoGg</f>
        <v>0.11367477909879964</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0.39831175345583053</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0.40481416413578281</v>
      </c>
      <c r="P1531" s="22">
        <f>Constants!$H63*'Activity data'!AI5*Constants!$H81*EF!$H206*MMVolatEF*NtoN2O*kgtoGg</f>
        <v>0.40546521734783819</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0.39627277513185138</v>
      </c>
      <c r="T1531" s="22">
        <f>Constants!$H63*'Activity data'!AM5*Constants!$H81*EF!$H206*MMVolatEF*NtoN2O*kgtoGg</f>
        <v>0.40043964851220676</v>
      </c>
      <c r="U1531" s="22">
        <f>Constants!$H63*'Activity data'!AN5*Constants!$H81*EF!$H206*MMVolatEF*NtoN2O*kgtoGg</f>
        <v>0.40295835551048725</v>
      </c>
      <c r="V1531" s="22">
        <f>Constants!$H63*'Activity data'!AO5*Constants!$H81*EF!$H206*MMVolatEF*NtoN2O*kgtoGg</f>
        <v>0.40511437341783624</v>
      </c>
      <c r="W1531" s="22">
        <f>Constants!$H63*'Activity data'!AP5*Constants!$H81*EF!$H206*MMVolatEF*NtoN2O*kgtoGg</f>
        <v>0.407664050630205</v>
      </c>
      <c r="X1531" s="22">
        <f>Constants!$H63*'Activity data'!AQ5*Constants!$H81*EF!$H206*MMVolatEF*NtoN2O*kgtoGg</f>
        <v>0.41074515781658399</v>
      </c>
      <c r="Y1531" s="22">
        <f>Constants!$H63*'Activity data'!AR5*Constants!$H81*EF!$H206*MMVolatEF*NtoN2O*kgtoGg</f>
        <v>0.41383169442654738</v>
      </c>
      <c r="Z1531" s="22">
        <f>Constants!$H63*'Activity data'!AS5*Constants!$H81*EF!$H206*MMVolatEF*NtoN2O*kgtoGg</f>
        <v>0.41736766272828868</v>
      </c>
      <c r="AA1531" s="22">
        <f>Constants!$H63*'Activity data'!AT5*Constants!$H81*EF!$H206*MMVolatEF*NtoN2O*kgtoGg</f>
        <v>0.42121843158366618</v>
      </c>
      <c r="AB1531" s="22">
        <f>Constants!$H63*'Activity data'!AU5*Constants!$H81*EF!$H206*MMVolatEF*NtoN2O*kgtoGg</f>
        <v>0.4253081422743053</v>
      </c>
      <c r="AC1531" s="22">
        <f>Constants!$H63*'Activity data'!AV5*Constants!$H81*EF!$H206*MMVolatEF*NtoN2O*kgtoGg</f>
        <v>0.42941341218591422</v>
      </c>
      <c r="AD1531" s="22">
        <f>Constants!$H63*'Activity data'!AW5*Constants!$H81*EF!$H206*MMVolatEF*NtoN2O*kgtoGg</f>
        <v>0.43419062900698419</v>
      </c>
      <c r="AE1531" s="22">
        <f>Constants!$H63*'Activity data'!AX5*Constants!$H81*EF!$H206*MMVolatEF*NtoN2O*kgtoGg</f>
        <v>0.43930244067970314</v>
      </c>
      <c r="AF1531" s="22">
        <f>Constants!$H63*'Activity data'!AY5*Constants!$H81*EF!$H206*MMVolatEF*NtoN2O*kgtoGg</f>
        <v>0.44475043050510532</v>
      </c>
      <c r="AG1531" s="22">
        <f>Constants!$H63*'Activity data'!AZ5*Constants!$H81*EF!$H206*MMVolatEF*NtoN2O*kgtoGg</f>
        <v>0.45107170740381791</v>
      </c>
      <c r="AH1531" s="22">
        <f>Constants!$H63*'Activity data'!BA5*Constants!$H81*EF!$H206*MMVolatEF*NtoN2O*kgtoGg</f>
        <v>0.45705775386849401</v>
      </c>
      <c r="AI1531" s="22">
        <f>Constants!$H63*'Activity data'!BB5*Constants!$H81*EF!$H206*MMVolatEF*NtoN2O*kgtoGg</f>
        <v>0.46331297012615474</v>
      </c>
      <c r="AJ1531" s="22">
        <f>Constants!$H63*'Activity data'!BC5*Constants!$H81*EF!$H206*MMVolatEF*NtoN2O*kgtoGg</f>
        <v>0.47021023709420351</v>
      </c>
      <c r="AK1531" s="22">
        <f>Constants!$H63*'Activity data'!BD5*Constants!$H81*EF!$H206*MMVolatEF*NtoN2O*kgtoGg</f>
        <v>0.47670612168472376</v>
      </c>
      <c r="AL1531" s="22">
        <f>Constants!$H63*'Activity data'!BE5*Constants!$H81*EF!$H206*MMVolatEF*NtoN2O*kgtoGg</f>
        <v>0.48334789040332482</v>
      </c>
      <c r="AM1531" s="22">
        <f>Constants!$H63*'Activity data'!BF5*Constants!$H81*EF!$H206*MMVolatEF*NtoN2O*kgtoGg</f>
        <v>0.49004289831887871</v>
      </c>
      <c r="AN1531" s="22">
        <f>Constants!$H63*'Activity data'!BG5*Constants!$H81*EF!$H206*MMVolatEF*NtoN2O*kgtoGg</f>
        <v>0.49719608230247453</v>
      </c>
      <c r="AO1531" s="22">
        <f>Constants!$H63*'Activity data'!BH5*Constants!$H81*EF!$H206*MMVolatEF*NtoN2O*kgtoGg</f>
        <v>0.50393596771490046</v>
      </c>
      <c r="AP1531" s="22">
        <f>Constants!$H63*'Activity data'!BI5*Constants!$H81*EF!$H206*MMVolatEF*NtoN2O*kgtoGg</f>
        <v>0.51077860164704825</v>
      </c>
      <c r="AQ1531" s="22">
        <f>Constants!$H63*'Activity data'!BJ5*Constants!$H81*EF!$H206*MMVolatEF*NtoN2O*kgtoGg</f>
        <v>0.51785146125307857</v>
      </c>
      <c r="AR1531" s="22">
        <f>Constants!$H63*'Activity data'!BK5*Constants!$H81*EF!$H206*MMVolatEF*NtoN2O*kgtoGg</f>
        <v>0.52519134372579646</v>
      </c>
      <c r="AS1531" s="22">
        <f>Constants!$H63*'Activity data'!BL5*Constants!$H81*EF!$H206*MMVolatEF*NtoN2O*kgtoGg</f>
        <v>0.53248400441270771</v>
      </c>
      <c r="AT1531" s="22">
        <f>Constants!$H63*'Activity data'!BM5*Constants!$H81*EF!$H206*MMVolatEF*NtoN2O*kgtoGg</f>
        <v>0.53345650771325159</v>
      </c>
      <c r="AU1531" s="22">
        <f>Constants!$H63*'Activity data'!BN5*Constants!$H81*EF!$H206*MMVolatEF*NtoN2O*kgtoGg</f>
        <v>0.53315154673552123</v>
      </c>
      <c r="AV1531" s="22">
        <f>Constants!$H63*'Activity data'!BO5*Constants!$H81*EF!$H206*MMVolatEF*NtoN2O*kgtoGg</f>
        <v>0.5327813725228554</v>
      </c>
      <c r="AW1531" s="22">
        <f>Constants!$H63*'Activity data'!BP5*Constants!$H81*EF!$H206*MMVolatEF*NtoN2O*kgtoGg</f>
        <v>0.5318521064981786</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3.1424516095088999E-2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3.1937519056453263E-2</v>
      </c>
      <c r="P1532" s="22">
        <f>Constants!$H64*'Activity data'!AI6*Constants!$H82*EF!$H207*MMVolatEF*NtoN2O*kgtoGg</f>
        <v>3.1988883426104654E-2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3.126365238317614E-2</v>
      </c>
      <c r="T1532" s="22">
        <f>Constants!$H64*'Activity data'!AM6*Constants!$H82*EF!$H207*MMVolatEF*NtoN2O*kgtoGg</f>
        <v>3.1592394827934793E-2</v>
      </c>
      <c r="U1532" s="22">
        <f>Constants!$H64*'Activity data'!AN6*Constants!$H82*EF!$H207*MMVolatEF*NtoN2O*kgtoGg</f>
        <v>3.1791106384697981E-2</v>
      </c>
      <c r="V1532" s="22">
        <f>Constants!$H64*'Activity data'!AO6*Constants!$H82*EF!$H207*MMVolatEF*NtoN2O*kgtoGg</f>
        <v>3.1961203849417405E-2</v>
      </c>
      <c r="W1532" s="22">
        <f>Constants!$H64*'Activity data'!AP6*Constants!$H82*EF!$H207*MMVolatEF*NtoN2O*kgtoGg</f>
        <v>3.2162358778696304E-2</v>
      </c>
      <c r="X1532" s="22">
        <f>Constants!$H64*'Activity data'!AQ6*Constants!$H82*EF!$H207*MMVolatEF*NtoN2O*kgtoGg</f>
        <v>3.2405440489263498E-2</v>
      </c>
      <c r="Y1532" s="22">
        <f>Constants!$H64*'Activity data'!AR6*Constants!$H82*EF!$H207*MMVolatEF*NtoN2O*kgtoGg</f>
        <v>3.2648950550255545E-2</v>
      </c>
      <c r="Z1532" s="22">
        <f>Constants!$H64*'Activity data'!AS6*Constants!$H82*EF!$H207*MMVolatEF*NtoN2O*kgtoGg</f>
        <v>3.2927918197696839E-2</v>
      </c>
      <c r="AA1532" s="22">
        <f>Constants!$H64*'Activity data'!AT6*Constants!$H82*EF!$H207*MMVolatEF*NtoN2O*kgtoGg</f>
        <v>3.3231721805861508E-2</v>
      </c>
      <c r="AB1532" s="22">
        <f>Constants!$H64*'Activity data'!AU6*Constants!$H82*EF!$H207*MMVolatEF*NtoN2O*kgtoGg</f>
        <v>3.3554376556335759E-2</v>
      </c>
      <c r="AC1532" s="22">
        <f>Constants!$H64*'Activity data'!AV6*Constants!$H82*EF!$H207*MMVolatEF*NtoN2O*kgtoGg</f>
        <v>3.3878258840232128E-2</v>
      </c>
      <c r="AD1532" s="22">
        <f>Constants!$H64*'Activity data'!AW6*Constants!$H82*EF!$H207*MMVolatEF*NtoN2O*kgtoGg</f>
        <v>3.4255153886840604E-2</v>
      </c>
      <c r="AE1532" s="22">
        <f>Constants!$H64*'Activity data'!AX6*Constants!$H82*EF!$H207*MMVolatEF*NtoN2O*kgtoGg</f>
        <v>3.4658446550917703E-2</v>
      </c>
      <c r="AF1532" s="22">
        <f>Constants!$H64*'Activity data'!AY6*Constants!$H82*EF!$H207*MMVolatEF*NtoN2O*kgtoGg</f>
        <v>3.5088261745846949E-2</v>
      </c>
      <c r="AG1532" s="22">
        <f>Constants!$H64*'Activity data'!AZ6*Constants!$H82*EF!$H207*MMVolatEF*NtoN2O*kgtoGg</f>
        <v>3.5586974289279677E-2</v>
      </c>
      <c r="AH1532" s="22">
        <f>Constants!$H64*'Activity data'!BA6*Constants!$H82*EF!$H207*MMVolatEF*NtoN2O*kgtoGg</f>
        <v>3.6059239071433602E-2</v>
      </c>
      <c r="AI1532" s="22">
        <f>Constants!$H64*'Activity data'!BB6*Constants!$H82*EF!$H207*MMVolatEF*NtoN2O*kgtoGg</f>
        <v>3.6552739808636728E-2</v>
      </c>
      <c r="AJ1532" s="22">
        <f>Constants!$H64*'Activity data'!BC6*Constants!$H82*EF!$H207*MMVolatEF*NtoN2O*kgtoGg</f>
        <v>3.7096894669669742E-2</v>
      </c>
      <c r="AK1532" s="22">
        <f>Constants!$H64*'Activity data'!BD6*Constants!$H82*EF!$H207*MMVolatEF*NtoN2O*kgtoGg</f>
        <v>3.7609382759954728E-2</v>
      </c>
      <c r="AL1532" s="22">
        <f>Constants!$H64*'Activity data'!BE6*Constants!$H82*EF!$H207*MMVolatEF*NtoN2O*kgtoGg</f>
        <v>3.8133380272422517E-2</v>
      </c>
      <c r="AM1532" s="22">
        <f>Constants!$H64*'Activity data'!BF6*Constants!$H82*EF!$H207*MMVolatEF*NtoN2O*kgtoGg</f>
        <v>3.8661578052612812E-2</v>
      </c>
      <c r="AN1532" s="22">
        <f>Constants!$H64*'Activity data'!BG6*Constants!$H82*EF!$H207*MMVolatEF*NtoN2O*kgtoGg</f>
        <v>3.9225923300457904E-2</v>
      </c>
      <c r="AO1532" s="22">
        <f>Constants!$H64*'Activity data'!BH6*Constants!$H82*EF!$H207*MMVolatEF*NtoN2O*kgtoGg</f>
        <v>3.9757661658124305E-2</v>
      </c>
      <c r="AP1532" s="22">
        <f>Constants!$H64*'Activity data'!BI6*Constants!$H82*EF!$H207*MMVolatEF*NtoN2O*kgtoGg</f>
        <v>4.029750628552476E-2</v>
      </c>
      <c r="AQ1532" s="22">
        <f>Constants!$H64*'Activity data'!BJ6*Constants!$H82*EF!$H207*MMVolatEF*NtoN2O*kgtoGg</f>
        <v>4.085551440002206E-2</v>
      </c>
      <c r="AR1532" s="22">
        <f>Constants!$H64*'Activity data'!BK6*Constants!$H82*EF!$H207*MMVolatEF*NtoN2O*kgtoGg</f>
        <v>4.1434589089379831E-2</v>
      </c>
      <c r="AS1532" s="22">
        <f>Constants!$H64*'Activity data'!BL6*Constants!$H82*EF!$H207*MMVolatEF*NtoN2O*kgtoGg</f>
        <v>4.2009938250291E-2</v>
      </c>
      <c r="AT1532" s="22">
        <f>Constants!$H64*'Activity data'!BM6*Constants!$H82*EF!$H207*MMVolatEF*NtoN2O*kgtoGg</f>
        <v>4.2086663190881675E-2</v>
      </c>
      <c r="AU1532" s="22">
        <f>Constants!$H64*'Activity data'!BN6*Constants!$H82*EF!$H207*MMVolatEF*NtoN2O*kgtoGg</f>
        <v>4.2062603516343035E-2</v>
      </c>
      <c r="AV1532" s="22">
        <f>Constants!$H64*'Activity data'!BO6*Constants!$H82*EF!$H207*MMVolatEF*NtoN2O*kgtoGg</f>
        <v>4.2033398891064014E-2</v>
      </c>
      <c r="AW1532" s="22">
        <f>Constants!$H64*'Activity data'!BP6*Constants!$H82*EF!$H207*MMVolatEF*NtoN2O*kgtoGg</f>
        <v>4.1960085123906234E-2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2.9129279224209421E-4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2.960481260901027E-4</v>
      </c>
      <c r="P1533" s="22">
        <f>Constants!$H65*'Activity data'!AI7*Constants!$H83*EF!$H208*MMVolatEF*NtoN2O*kgtoGg</f>
        <v>2.9652425341095731E-4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2.8980164947726278E-4</v>
      </c>
      <c r="T1533" s="22">
        <f>Constants!$H65*'Activity data'!AM7*Constants!$H83*EF!$H208*MMVolatEF*NtoN2O*kgtoGg</f>
        <v>2.9284896146680858E-4</v>
      </c>
      <c r="U1533" s="22">
        <f>Constants!$H65*'Activity data'!AN7*Constants!$H83*EF!$H208*MMVolatEF*NtoN2O*kgtoGg</f>
        <v>2.9469093873211218E-4</v>
      </c>
      <c r="V1533" s="22">
        <f>Constants!$H65*'Activity data'!AO7*Constants!$H83*EF!$H208*MMVolatEF*NtoN2O*kgtoGg</f>
        <v>2.9626767472071085E-4</v>
      </c>
      <c r="W1533" s="22">
        <f>Constants!$H65*'Activity data'!AP7*Constants!$H83*EF!$H208*MMVolatEF*NtoN2O*kgtoGg</f>
        <v>2.9813230107949402E-4</v>
      </c>
      <c r="X1533" s="22">
        <f>Constants!$H65*'Activity data'!AQ7*Constants!$H83*EF!$H208*MMVolatEF*NtoN2O*kgtoGg</f>
        <v>3.0038557206065548E-4</v>
      </c>
      <c r="Y1533" s="22">
        <f>Constants!$H65*'Activity data'!AR7*Constants!$H83*EF!$H208*MMVolatEF*NtoN2O*kgtoGg</f>
        <v>3.0264281368024882E-4</v>
      </c>
      <c r="Z1533" s="22">
        <f>Constants!$H65*'Activity data'!AS7*Constants!$H83*EF!$H208*MMVolatEF*NtoN2O*kgtoGg</f>
        <v>3.0522873305359699E-4</v>
      </c>
      <c r="AA1533" s="22">
        <f>Constants!$H65*'Activity data'!AT7*Constants!$H83*EF!$H208*MMVolatEF*NtoN2O*kgtoGg</f>
        <v>3.080448719257987E-4</v>
      </c>
      <c r="AB1533" s="22">
        <f>Constants!$H65*'Activity data'!AU7*Constants!$H83*EF!$H208*MMVolatEF*NtoN2O*kgtoGg</f>
        <v>3.1103575340545042E-4</v>
      </c>
      <c r="AC1533" s="22">
        <f>Constants!$H65*'Activity data'!AV7*Constants!$H83*EF!$H208*MMVolatEF*NtoN2O*kgtoGg</f>
        <v>3.1403801363273404E-4</v>
      </c>
      <c r="AD1533" s="22">
        <f>Constants!$H65*'Activity data'!AW7*Constants!$H83*EF!$H208*MMVolatEF*NtoN2O*kgtoGg</f>
        <v>3.1753168113032062E-4</v>
      </c>
      <c r="AE1533" s="22">
        <f>Constants!$H65*'Activity data'!AX7*Constants!$H83*EF!$H208*MMVolatEF*NtoN2O*kgtoGg</f>
        <v>3.2127004406498904E-4</v>
      </c>
      <c r="AF1533" s="22">
        <f>Constants!$H65*'Activity data'!AY7*Constants!$H83*EF!$H208*MMVolatEF*NtoN2O*kgtoGg</f>
        <v>3.2525426033422816E-4</v>
      </c>
      <c r="AG1533" s="22">
        <f>Constants!$H65*'Activity data'!AZ7*Constants!$H83*EF!$H208*MMVolatEF*NtoN2O*kgtoGg</f>
        <v>3.2987712767968205E-4</v>
      </c>
      <c r="AH1533" s="22">
        <f>Constants!$H65*'Activity data'!BA7*Constants!$H83*EF!$H208*MMVolatEF*NtoN2O*kgtoGg</f>
        <v>3.3425483477483501E-4</v>
      </c>
      <c r="AI1533" s="22">
        <f>Constants!$H65*'Activity data'!BB7*Constants!$H83*EF!$H208*MMVolatEF*NtoN2O*kgtoGg</f>
        <v>3.3882939074503493E-4</v>
      </c>
      <c r="AJ1533" s="22">
        <f>Constants!$H65*'Activity data'!BC7*Constants!$H83*EF!$H208*MMVolatEF*NtoN2O*kgtoGg</f>
        <v>3.4387349033921099E-4</v>
      </c>
      <c r="AK1533" s="22">
        <f>Constants!$H65*'Activity data'!BD7*Constants!$H83*EF!$H208*MMVolatEF*NtoN2O*kgtoGg</f>
        <v>3.4862405153665961E-4</v>
      </c>
      <c r="AL1533" s="22">
        <f>Constants!$H65*'Activity data'!BE7*Constants!$H83*EF!$H208*MMVolatEF*NtoN2O*kgtoGg</f>
        <v>3.534813005098111E-4</v>
      </c>
      <c r="AM1533" s="22">
        <f>Constants!$H65*'Activity data'!BF7*Constants!$H83*EF!$H208*MMVolatEF*NtoN2O*kgtoGg</f>
        <v>3.5837748429772161E-4</v>
      </c>
      <c r="AN1533" s="22">
        <f>Constants!$H65*'Activity data'!BG7*Constants!$H83*EF!$H208*MMVolatEF*NtoN2O*kgtoGg</f>
        <v>3.6360874076435786E-4</v>
      </c>
      <c r="AO1533" s="22">
        <f>Constants!$H65*'Activity data'!BH7*Constants!$H83*EF!$H208*MMVolatEF*NtoN2O*kgtoGg</f>
        <v>3.685377443002653E-4</v>
      </c>
      <c r="AP1533" s="22">
        <f>Constants!$H65*'Activity data'!BI7*Constants!$H83*EF!$H208*MMVolatEF*NtoN2O*kgtoGg</f>
        <v>3.7354188973934006E-4</v>
      </c>
      <c r="AQ1533" s="22">
        <f>Constants!$H65*'Activity data'!BJ7*Constants!$H83*EF!$H208*MMVolatEF*NtoN2O*kgtoGg</f>
        <v>3.7871440349496383E-4</v>
      </c>
      <c r="AR1533" s="22">
        <f>Constants!$H65*'Activity data'!BK7*Constants!$H83*EF!$H208*MMVolatEF*NtoN2O*kgtoGg</f>
        <v>3.8408219603850937E-4</v>
      </c>
      <c r="AS1533" s="22">
        <f>Constants!$H65*'Activity data'!BL7*Constants!$H83*EF!$H208*MMVolatEF*NtoN2O*kgtoGg</f>
        <v>3.8941545441196606E-4</v>
      </c>
      <c r="AT1533" s="22">
        <f>Constants!$H65*'Activity data'!BM7*Constants!$H83*EF!$H208*MMVolatEF*NtoN2O*kgtoGg</f>
        <v>3.901266641601652E-4</v>
      </c>
      <c r="AU1533" s="22">
        <f>Constants!$H65*'Activity data'!BN7*Constants!$H83*EF!$H208*MMVolatEF*NtoN2O*kgtoGg</f>
        <v>3.8990364052614681E-4</v>
      </c>
      <c r="AV1533" s="22">
        <f>Constants!$H65*'Activity data'!BO7*Constants!$H83*EF!$H208*MMVolatEF*NtoN2O*kgtoGg</f>
        <v>3.8963292524072551E-4</v>
      </c>
      <c r="AW1533" s="22">
        <f>Constants!$H65*'Activity data'!BP7*Constants!$H83*EF!$H208*MMVolatEF*NtoN2O*kgtoGg</f>
        <v>3.889533357164015E-4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3.2323215352203878E-3</v>
      </c>
      <c r="L1534" s="22">
        <f>Constants!$H66*'Activity data'!AE8*Constants!$H84*EF!$H209*MMVolatEF*NtoN2O*kgtoGg</f>
        <v>3.2042886428129452E-3</v>
      </c>
      <c r="M1534" s="22">
        <f>Constants!$H66*'Activity data'!AF8*Constants!$H84*EF!$H209*MMVolatEF*NtoN2O*kgtoGg</f>
        <v>3.1936173693006093E-3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2.9461872714039491E-3</v>
      </c>
      <c r="R1534" s="22">
        <f>Constants!$H66*'Activity data'!AK8*Constants!$H84*EF!$H209*MMVolatEF*NtoN2O*kgtoGg</f>
        <v>2.8865797531671877E-3</v>
      </c>
      <c r="S1534" s="22">
        <f>Constants!$H66*'Activity data'!AL8*Constants!$H84*EF!$H209*MMVolatEF*NtoN2O*kgtoGg</f>
        <v>2.539348537637483E-3</v>
      </c>
      <c r="T1534" s="22">
        <f>Constants!$H66*'Activity data'!AM8*Constants!$H84*EF!$H209*MMVolatEF*NtoN2O*kgtoGg</f>
        <v>2.5805955777747549E-3</v>
      </c>
      <c r="U1534" s="22">
        <f>Constants!$H66*'Activity data'!AN8*Constants!$H84*EF!$H209*MMVolatEF*NtoN2O*kgtoGg</f>
        <v>2.5861067985253699E-3</v>
      </c>
      <c r="V1534" s="22">
        <f>Constants!$H66*'Activity data'!AO8*Constants!$H84*EF!$H209*MMVolatEF*NtoN2O*kgtoGg</f>
        <v>2.5827778940828404E-3</v>
      </c>
      <c r="W1534" s="22">
        <f>Constants!$H66*'Activity data'!AP8*Constants!$H84*EF!$H209*MMVolatEF*NtoN2O*kgtoGg</f>
        <v>2.5856860799565338E-3</v>
      </c>
      <c r="X1534" s="22">
        <f>Constants!$H66*'Activity data'!AQ8*Constants!$H84*EF!$H209*MMVolatEF*NtoN2O*kgtoGg</f>
        <v>2.5972194483675267E-3</v>
      </c>
      <c r="Y1534" s="22">
        <f>Constants!$H66*'Activity data'!AR8*Constants!$H84*EF!$H209*MMVolatEF*NtoN2O*kgtoGg</f>
        <v>2.6123212036299704E-3</v>
      </c>
      <c r="Z1534" s="22">
        <f>Constants!$H66*'Activity data'!AS8*Constants!$H84*EF!$H209*MMVolatEF*NtoN2O*kgtoGg</f>
        <v>2.6340262098398515E-3</v>
      </c>
      <c r="AA1534" s="22">
        <f>Constants!$H66*'Activity data'!AT8*Constants!$H84*EF!$H209*MMVolatEF*NtoN2O*kgtoGg</f>
        <v>2.6596006004445125E-3</v>
      </c>
      <c r="AB1534" s="22">
        <f>Constants!$H66*'Activity data'!AU8*Constants!$H84*EF!$H209*MMVolatEF*NtoN2O*kgtoGg</f>
        <v>2.6875153195385854E-3</v>
      </c>
      <c r="AC1534" s="22">
        <f>Constants!$H66*'Activity data'!AV8*Constants!$H84*EF!$H209*MMVolatEF*NtoN2O*kgtoGg</f>
        <v>2.7137063040369876E-3</v>
      </c>
      <c r="AD1534" s="22">
        <f>Constants!$H66*'Activity data'!AW8*Constants!$H84*EF!$H209*MMVolatEF*NtoN2O*kgtoGg</f>
        <v>2.7304608329991593E-3</v>
      </c>
      <c r="AE1534" s="22">
        <f>Constants!$H66*'Activity data'!AX8*Constants!$H84*EF!$H209*MMVolatEF*NtoN2O*kgtoGg</f>
        <v>2.7495807346571231E-3</v>
      </c>
      <c r="AF1534" s="22">
        <f>Constants!$H66*'Activity data'!AY8*Constants!$H84*EF!$H209*MMVolatEF*NtoN2O*kgtoGg</f>
        <v>2.7708071896268998E-3</v>
      </c>
      <c r="AG1534" s="22">
        <f>Constants!$H66*'Activity data'!AZ8*Constants!$H84*EF!$H209*MMVolatEF*NtoN2O*kgtoGg</f>
        <v>2.8025310586585915E-3</v>
      </c>
      <c r="AH1534" s="22">
        <f>Constants!$H66*'Activity data'!BA8*Constants!$H84*EF!$H209*MMVolatEF*NtoN2O*kgtoGg</f>
        <v>2.8248038324609421E-3</v>
      </c>
      <c r="AI1534" s="22">
        <f>Constants!$H66*'Activity data'!BB8*Constants!$H84*EF!$H209*MMVolatEF*NtoN2O*kgtoGg</f>
        <v>2.8506596033764002E-3</v>
      </c>
      <c r="AJ1534" s="22">
        <f>Constants!$H66*'Activity data'!BC8*Constants!$H84*EF!$H209*MMVolatEF*NtoN2O*kgtoGg</f>
        <v>2.8821306944705432E-3</v>
      </c>
      <c r="AK1534" s="22">
        <f>Constants!$H66*'Activity data'!BD8*Constants!$H84*EF!$H209*MMVolatEF*NtoN2O*kgtoGg</f>
        <v>2.9033235457302741E-3</v>
      </c>
      <c r="AL1534" s="22">
        <f>Constants!$H66*'Activity data'!BE8*Constants!$H84*EF!$H209*MMVolatEF*NtoN2O*kgtoGg</f>
        <v>2.9226014820923265E-3</v>
      </c>
      <c r="AM1534" s="22">
        <f>Constants!$H66*'Activity data'!BF8*Constants!$H84*EF!$H209*MMVolatEF*NtoN2O*kgtoGg</f>
        <v>2.9386128335575795E-3</v>
      </c>
      <c r="AN1534" s="22">
        <f>Constants!$H66*'Activity data'!BG8*Constants!$H84*EF!$H209*MMVolatEF*NtoN2O*kgtoGg</f>
        <v>2.9746582598152468E-3</v>
      </c>
      <c r="AO1534" s="22">
        <f>Constants!$H66*'Activity data'!BH8*Constants!$H84*EF!$H209*MMVolatEF*NtoN2O*kgtoGg</f>
        <v>3.0016778764385939E-3</v>
      </c>
      <c r="AP1534" s="22">
        <f>Constants!$H66*'Activity data'!BI8*Constants!$H84*EF!$H209*MMVolatEF*NtoN2O*kgtoGg</f>
        <v>3.0268486636007598E-3</v>
      </c>
      <c r="AQ1534" s="22">
        <f>Constants!$H66*'Activity data'!BJ8*Constants!$H84*EF!$H209*MMVolatEF*NtoN2O*kgtoGg</f>
        <v>3.05178994932355E-3</v>
      </c>
      <c r="AR1534" s="22">
        <f>Constants!$H66*'Activity data'!BK8*Constants!$H84*EF!$H209*MMVolatEF*NtoN2O*kgtoGg</f>
        <v>3.0768441942255506E-3</v>
      </c>
      <c r="AS1534" s="22">
        <f>Constants!$H66*'Activity data'!BL8*Constants!$H84*EF!$H209*MMVolatEF*NtoN2O*kgtoGg</f>
        <v>3.1004407670474064E-3</v>
      </c>
      <c r="AT1534" s="22">
        <f>Constants!$H66*'Activity data'!BM8*Constants!$H84*EF!$H209*MMVolatEF*NtoN2O*kgtoGg</f>
        <v>3.0447855875505637E-3</v>
      </c>
      <c r="AU1534" s="22">
        <f>Constants!$H66*'Activity data'!BN8*Constants!$H84*EF!$H209*MMVolatEF*NtoN2O*kgtoGg</f>
        <v>2.9741756721714751E-3</v>
      </c>
      <c r="AV1534" s="22">
        <f>Constants!$H66*'Activity data'!BO8*Constants!$H84*EF!$H209*MMVolatEF*NtoN2O*kgtoGg</f>
        <v>2.9035461650917427E-3</v>
      </c>
      <c r="AW1534" s="22">
        <f>Constants!$H66*'Activity data'!BP8*Constants!$H84*EF!$H209*MMVolatEF*NtoN2O*kgtoGg</f>
        <v>2.8273943502614288E-3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1.5950969356419611E-2</v>
      </c>
      <c r="M1535" s="22">
        <f>Constants!$H67*'Activity data'!AF9*Constants!$H85*EF!$H210*MMVolatEF*NtoN2O*kgtoGg</f>
        <v>1.5897847688628838E-2</v>
      </c>
      <c r="N1535" s="22">
        <f>Constants!$H67*'Activity data'!AG9*Constants!$H85*EF!$H210*MMVolatEF*NtoN2O*kgtoGg</f>
        <v>1.5685552742581484E-2</v>
      </c>
      <c r="O1535" s="22">
        <f>Constants!$H67*'Activity data'!AH9*Constants!$H85*EF!$H210*MMVolatEF*NtoN2O*kgtoGg</f>
        <v>1.5377401443792467E-2</v>
      </c>
      <c r="P1535" s="22">
        <f>Constants!$H67*'Activity data'!AI9*Constants!$H85*EF!$H210*MMVolatEF*NtoN2O*kgtoGg</f>
        <v>1.4979765878707444E-2</v>
      </c>
      <c r="Q1535" s="22">
        <f>Constants!$H67*'Activity data'!AJ9*Constants!$H85*EF!$H210*MMVolatEF*NtoN2O*kgtoGg</f>
        <v>1.4666139078901096E-2</v>
      </c>
      <c r="R1535" s="22">
        <f>Constants!$H67*'Activity data'!AK9*Constants!$H85*EF!$H210*MMVolatEF*NtoN2O*kgtoGg</f>
        <v>1.4369412471908498E-2</v>
      </c>
      <c r="S1535" s="22">
        <f>Constants!$H67*'Activity data'!AL9*Constants!$H85*EF!$H210*MMVolatEF*NtoN2O*kgtoGg</f>
        <v>1.2640893260341957E-2</v>
      </c>
      <c r="T1535" s="22">
        <f>Constants!$H67*'Activity data'!AM9*Constants!$H85*EF!$H210*MMVolatEF*NtoN2O*kgtoGg</f>
        <v>1.2846221289933906E-2</v>
      </c>
      <c r="U1535" s="22">
        <f>Constants!$H67*'Activity data'!AN9*Constants!$H85*EF!$H210*MMVolatEF*NtoN2O*kgtoGg</f>
        <v>1.2873656182076561E-2</v>
      </c>
      <c r="V1535" s="22">
        <f>Constants!$H67*'Activity data'!AO9*Constants!$H85*EF!$H210*MMVolatEF*NtoN2O*kgtoGg</f>
        <v>1.2857084874472192E-2</v>
      </c>
      <c r="W1535" s="22">
        <f>Constants!$H67*'Activity data'!AP9*Constants!$H85*EF!$H210*MMVolatEF*NtoN2O*kgtoGg</f>
        <v>1.2871561842350264E-2</v>
      </c>
      <c r="X1535" s="22">
        <f>Constants!$H67*'Activity data'!AQ9*Constants!$H85*EF!$H210*MMVolatEF*NtoN2O*kgtoGg</f>
        <v>1.2928975024059925E-2</v>
      </c>
      <c r="Y1535" s="22">
        <f>Constants!$H67*'Activity data'!AR9*Constants!$H85*EF!$H210*MMVolatEF*NtoN2O*kgtoGg</f>
        <v>1.3004151658337144E-2</v>
      </c>
      <c r="Z1535" s="22">
        <f>Constants!$H67*'Activity data'!AS9*Constants!$H85*EF!$H210*MMVolatEF*NtoN2O*kgtoGg</f>
        <v>1.3112199318060706E-2</v>
      </c>
      <c r="AA1535" s="22">
        <f>Constants!$H67*'Activity data'!AT9*Constants!$H85*EF!$H210*MMVolatEF*NtoN2O*kgtoGg</f>
        <v>1.3239508798047476E-2</v>
      </c>
      <c r="AB1535" s="22">
        <f>Constants!$H67*'Activity data'!AU9*Constants!$H85*EF!$H210*MMVolatEF*NtoN2O*kgtoGg</f>
        <v>1.337846844822173E-2</v>
      </c>
      <c r="AC1535" s="22">
        <f>Constants!$H67*'Activity data'!AV9*Constants!$H85*EF!$H210*MMVolatEF*NtoN2O*kgtoGg</f>
        <v>1.3508847336554879E-2</v>
      </c>
      <c r="AD1535" s="22">
        <f>Constants!$H67*'Activity data'!AW9*Constants!$H85*EF!$H210*MMVolatEF*NtoN2O*kgtoGg</f>
        <v>1.3592251488879385E-2</v>
      </c>
      <c r="AE1535" s="22">
        <f>Constants!$H67*'Activity data'!AX9*Constants!$H85*EF!$H210*MMVolatEF*NtoN2O*kgtoGg</f>
        <v>1.3687430481610884E-2</v>
      </c>
      <c r="AF1535" s="22">
        <f>Constants!$H67*'Activity data'!AY9*Constants!$H85*EF!$H210*MMVolatEF*NtoN2O*kgtoGg</f>
        <v>1.3793095910200706E-2</v>
      </c>
      <c r="AG1535" s="22">
        <f>Constants!$H67*'Activity data'!AZ9*Constants!$H85*EF!$H210*MMVolatEF*NtoN2O*kgtoGg</f>
        <v>1.3951017533125212E-2</v>
      </c>
      <c r="AH1535" s="22">
        <f>Constants!$H67*'Activity data'!BA9*Constants!$H85*EF!$H210*MMVolatEF*NtoN2O*kgtoGg</f>
        <v>1.4061891543555147E-2</v>
      </c>
      <c r="AI1535" s="22">
        <f>Constants!$H67*'Activity data'!BB9*Constants!$H85*EF!$H210*MMVolatEF*NtoN2O*kgtoGg</f>
        <v>1.4190601736528594E-2</v>
      </c>
      <c r="AJ1535" s="22">
        <f>Constants!$H67*'Activity data'!BC9*Constants!$H85*EF!$H210*MMVolatEF*NtoN2O*kgtoGg</f>
        <v>1.4347265029263381E-2</v>
      </c>
      <c r="AK1535" s="22">
        <f>Constants!$H67*'Activity data'!BD9*Constants!$H85*EF!$H210*MMVolatEF*NtoN2O*kgtoGg</f>
        <v>1.4452763178369687E-2</v>
      </c>
      <c r="AL1535" s="22">
        <f>Constants!$H67*'Activity data'!BE9*Constants!$H85*EF!$H210*MMVolatEF*NtoN2O*kgtoGg</f>
        <v>1.4548728868868833E-2</v>
      </c>
      <c r="AM1535" s="22">
        <f>Constants!$H67*'Activity data'!BF9*Constants!$H85*EF!$H210*MMVolatEF*NtoN2O*kgtoGg</f>
        <v>1.4628433478860807E-2</v>
      </c>
      <c r="AN1535" s="22">
        <f>Constants!$H67*'Activity data'!BG9*Constants!$H85*EF!$H210*MMVolatEF*NtoN2O*kgtoGg</f>
        <v>1.4807867841294018E-2</v>
      </c>
      <c r="AO1535" s="22">
        <f>Constants!$H67*'Activity data'!BH9*Constants!$H85*EF!$H210*MMVolatEF*NtoN2O*kgtoGg</f>
        <v>1.4942371665644518E-2</v>
      </c>
      <c r="AP1535" s="22">
        <f>Constants!$H67*'Activity data'!BI9*Constants!$H85*EF!$H210*MMVolatEF*NtoN2O*kgtoGg</f>
        <v>1.5067672005113379E-2</v>
      </c>
      <c r="AQ1535" s="22">
        <f>Constants!$H67*'Activity data'!BJ9*Constants!$H85*EF!$H210*MMVolatEF*NtoN2O*kgtoGg</f>
        <v>1.5191829884949286E-2</v>
      </c>
      <c r="AR1535" s="22">
        <f>Constants!$H67*'Activity data'!BK9*Constants!$H85*EF!$H210*MMVolatEF*NtoN2O*kgtoGg</f>
        <v>1.5316550076301718E-2</v>
      </c>
      <c r="AS1535" s="22">
        <f>Constants!$H67*'Activity data'!BL9*Constants!$H85*EF!$H210*MMVolatEF*NtoN2O*kgtoGg</f>
        <v>1.543401396671688E-2</v>
      </c>
      <c r="AT1535" s="22">
        <f>Constants!$H67*'Activity data'!BM9*Constants!$H85*EF!$H210*MMVolatEF*NtoN2O*kgtoGg</f>
        <v>1.5156962127248126E-2</v>
      </c>
      <c r="AU1535" s="22">
        <f>Constants!$H67*'Activity data'!BN9*Constants!$H85*EF!$H210*MMVolatEF*NtoN2O*kgtoGg</f>
        <v>1.4805465516917016E-2</v>
      </c>
      <c r="AV1535" s="22">
        <f>Constants!$H67*'Activity data'!BO9*Constants!$H85*EF!$H210*MMVolatEF*NtoN2O*kgtoGg</f>
        <v>1.4453871378974806E-2</v>
      </c>
      <c r="AW1535" s="22">
        <f>Constants!$H67*'Activity data'!BP9*Constants!$H85*EF!$H210*MMVolatEF*NtoN2O*kgtoGg</f>
        <v>1.4074787157733198E-2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0.16370016056893649</v>
      </c>
      <c r="M1536" s="22">
        <f>Constants!$H68*'Activity data'!AF10*Constants!$H86*EF!$H211*MMVolatEF*NtoN2O*kgtoGg</f>
        <v>0.17003774892948592</v>
      </c>
      <c r="N1536" s="22">
        <f>Constants!$H68*'Activity data'!AG10*Constants!$H86*EF!$H211*MMVolatEF*NtoN2O*kgtoGg</f>
        <v>0.17476418316081979</v>
      </c>
      <c r="O1536" s="22">
        <f>Constants!$H68*'Activity data'!AH10*Constants!$H86*EF!$H211*MMVolatEF*NtoN2O*kgtoGg</f>
        <v>0.17840915017095665</v>
      </c>
      <c r="P1536" s="22">
        <f>Constants!$H68*'Activity data'!AI10*Constants!$H86*EF!$H211*MMVolatEF*NtoN2O*kgtoGg</f>
        <v>0.18092055691117109</v>
      </c>
      <c r="Q1536" s="22">
        <f>Constants!$H68*'Activity data'!AJ10*Constants!$H86*EF!$H211*MMVolatEF*NtoN2O*kgtoGg</f>
        <v>0.18434967364231722</v>
      </c>
      <c r="R1536" s="22">
        <f>Constants!$H68*'Activity data'!AK10*Constants!$H86*EF!$H211*MMVolatEF*NtoN2O*kgtoGg</f>
        <v>0.18794438918293391</v>
      </c>
      <c r="S1536" s="22">
        <f>Constants!$H68*'Activity data'!AL10*Constants!$H86*EF!$H211*MMVolatEF*NtoN2O*kgtoGg</f>
        <v>0.17201842480005375</v>
      </c>
      <c r="T1536" s="22">
        <f>Constants!$H68*'Activity data'!AM10*Constants!$H86*EF!$H211*MMVolatEF*NtoN2O*kgtoGg</f>
        <v>0.17902425245502246</v>
      </c>
      <c r="U1536" s="22">
        <f>Constants!$H68*'Activity data'!AN10*Constants!$H86*EF!$H211*MMVolatEF*NtoN2O*kgtoGg</f>
        <v>0.18366961680112739</v>
      </c>
      <c r="V1536" s="22">
        <f>Constants!$H68*'Activity data'!AO10*Constants!$H86*EF!$H211*MMVolatEF*NtoN2O*kgtoGg</f>
        <v>0.18773650742852169</v>
      </c>
      <c r="W1536" s="22">
        <f>Constants!$H68*'Activity data'!AP10*Constants!$H86*EF!$H211*MMVolatEF*NtoN2O*kgtoGg</f>
        <v>0.1923052269063614</v>
      </c>
      <c r="X1536" s="22">
        <f>Constants!$H68*'Activity data'!AQ10*Constants!$H86*EF!$H211*MMVolatEF*NtoN2O*kgtoGg</f>
        <v>0.19759239881737778</v>
      </c>
      <c r="Y1536" s="22">
        <f>Constants!$H68*'Activity data'!AR10*Constants!$H86*EF!$H211*MMVolatEF*NtoN2O*kgtoGg</f>
        <v>0.20325258725254483</v>
      </c>
      <c r="Z1536" s="22">
        <f>Constants!$H68*'Activity data'!AS10*Constants!$H86*EF!$H211*MMVolatEF*NtoN2O*kgtoGg</f>
        <v>0.20954981594850242</v>
      </c>
      <c r="AA1536" s="22">
        <f>Constants!$H68*'Activity data'!AT10*Constants!$H86*EF!$H211*MMVolatEF*NtoN2O*kgtoGg</f>
        <v>0.2163009887167861</v>
      </c>
      <c r="AB1536" s="22">
        <f>Constants!$H68*'Activity data'!AU10*Constants!$H86*EF!$H211*MMVolatEF*NtoN2O*kgtoGg</f>
        <v>0.22340451974058295</v>
      </c>
      <c r="AC1536" s="22">
        <f>Constants!$H68*'Activity data'!AV10*Constants!$H86*EF!$H211*MMVolatEF*NtoN2O*kgtoGg</f>
        <v>0.23053299718174192</v>
      </c>
      <c r="AD1536" s="22">
        <f>Constants!$H68*'Activity data'!AW10*Constants!$H86*EF!$H211*MMVolatEF*NtoN2O*kgtoGg</f>
        <v>0.23964861683720101</v>
      </c>
      <c r="AE1536" s="22">
        <f>Constants!$H68*'Activity data'!AX10*Constants!$H86*EF!$H211*MMVolatEF*NtoN2O*kgtoGg</f>
        <v>0.24934513399210423</v>
      </c>
      <c r="AF1536" s="22">
        <f>Constants!$H68*'Activity data'!AY10*Constants!$H86*EF!$H211*MMVolatEF*NtoN2O*kgtoGg</f>
        <v>0.25964014308652628</v>
      </c>
      <c r="AG1536" s="22">
        <f>Constants!$H68*'Activity data'!AZ10*Constants!$H86*EF!$H211*MMVolatEF*NtoN2O*kgtoGg</f>
        <v>0.27138858391623261</v>
      </c>
      <c r="AH1536" s="22">
        <f>Constants!$H68*'Activity data'!BA10*Constants!$H86*EF!$H211*MMVolatEF*NtoN2O*kgtoGg</f>
        <v>0.28272114828840883</v>
      </c>
      <c r="AI1536" s="22">
        <f>Constants!$H68*'Activity data'!BB10*Constants!$H86*EF!$H211*MMVolatEF*NtoN2O*kgtoGg</f>
        <v>0.29492135813748688</v>
      </c>
      <c r="AJ1536" s="22">
        <f>Constants!$H68*'Activity data'!BC10*Constants!$H86*EF!$H211*MMVolatEF*NtoN2O*kgtoGg</f>
        <v>0.30827348432620832</v>
      </c>
      <c r="AK1536" s="22">
        <f>Constants!$H68*'Activity data'!BD10*Constants!$H86*EF!$H211*MMVolatEF*NtoN2O*kgtoGg</f>
        <v>0.32111397036111317</v>
      </c>
      <c r="AL1536" s="22">
        <f>Constants!$H68*'Activity data'!BE10*Constants!$H86*EF!$H211*MMVolatEF*NtoN2O*kgtoGg</f>
        <v>0.33432066957394929</v>
      </c>
      <c r="AM1536" s="22">
        <f>Constants!$H68*'Activity data'!BF10*Constants!$H86*EF!$H211*MMVolatEF*NtoN2O*kgtoGg</f>
        <v>0.34774716766452368</v>
      </c>
      <c r="AN1536" s="22">
        <f>Constants!$H68*'Activity data'!BG10*Constants!$H86*EF!$H211*MMVolatEF*NtoN2O*kgtoGg</f>
        <v>0.36194480254651368</v>
      </c>
      <c r="AO1536" s="22">
        <f>Constants!$H68*'Activity data'!BH10*Constants!$H86*EF!$H211*MMVolatEF*NtoN2O*kgtoGg</f>
        <v>0.37557318734716766</v>
      </c>
      <c r="AP1536" s="22">
        <f>Constants!$H68*'Activity data'!BI10*Constants!$H86*EF!$H211*MMVolatEF*NtoN2O*kgtoGg</f>
        <v>0.38948703502526855</v>
      </c>
      <c r="AQ1536" s="22">
        <f>Constants!$H68*'Activity data'!BJ10*Constants!$H86*EF!$H211*MMVolatEF*NtoN2O*kgtoGg</f>
        <v>0.40390637125857315</v>
      </c>
      <c r="AR1536" s="22">
        <f>Constants!$H68*'Activity data'!BK10*Constants!$H86*EF!$H211*MMVolatEF*NtoN2O*kgtoGg</f>
        <v>0.41890228717975414</v>
      </c>
      <c r="AS1536" s="22">
        <f>Constants!$H68*'Activity data'!BL10*Constants!$H86*EF!$H211*MMVolatEF*NtoN2O*kgtoGg</f>
        <v>0.43428487691995377</v>
      </c>
      <c r="AT1536" s="22">
        <f>Constants!$H68*'Activity data'!BM10*Constants!$H86*EF!$H211*MMVolatEF*NtoN2O*kgtoGg</f>
        <v>0.43885440843683049</v>
      </c>
      <c r="AU1536" s="22">
        <f>Constants!$H68*'Activity data'!BN10*Constants!$H86*EF!$H211*MMVolatEF*NtoN2O*kgtoGg</f>
        <v>0.44118115168203109</v>
      </c>
      <c r="AV1536" s="22">
        <f>Constants!$H68*'Activity data'!BO10*Constants!$H86*EF!$H211*MMVolatEF*NtoN2O*kgtoGg</f>
        <v>0.44334879007058303</v>
      </c>
      <c r="AW1536" s="22">
        <f>Constants!$H68*'Activity data'!BP10*Constants!$H86*EF!$H211*MMVolatEF*NtoN2O*kgtoGg</f>
        <v>0.44448327694422263</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1.1954428343883336E-4</v>
      </c>
      <c r="T1537" s="22">
        <f>Constants!$H69*'Activity data'!AM11*Constants!$H87*EF!$H212*MMVolatEF*NtoN2O*kgtoGg</f>
        <v>1.1972414946511682E-4</v>
      </c>
      <c r="U1537" s="22">
        <f>Constants!$H69*'Activity data'!AN11*Constants!$H87*EF!$H212*MMVolatEF*NtoN2O*kgtoGg</f>
        <v>1.1992409593240921E-4</v>
      </c>
      <c r="V1537" s="22">
        <f>Constants!$H69*'Activity data'!AO11*Constants!$H87*EF!$H212*MMVolatEF*NtoN2O*kgtoGg</f>
        <v>1.201494432196152E-4</v>
      </c>
      <c r="W1537" s="22">
        <f>Constants!$H69*'Activity data'!AP11*Constants!$H87*EF!$H212*MMVolatEF*NtoN2O*kgtoGg</f>
        <v>1.2040280553587867E-4</v>
      </c>
      <c r="X1537" s="22">
        <f>Constants!$H69*'Activity data'!AQ11*Constants!$H87*EF!$H212*MMVolatEF*NtoN2O*kgtoGg</f>
        <v>1.20683571903458E-4</v>
      </c>
      <c r="Y1537" s="22">
        <f>Constants!$H69*'Activity data'!AR11*Constants!$H87*EF!$H212*MMVolatEF*NtoN2O*kgtoGg</f>
        <v>1.208561929207764E-4</v>
      </c>
      <c r="Z1537" s="22">
        <f>Constants!$H69*'Activity data'!AS11*Constants!$H87*EF!$H212*MMVolatEF*NtoN2O*kgtoGg</f>
        <v>1.2105201901517219E-4</v>
      </c>
      <c r="AA1537" s="22">
        <f>Constants!$H69*'Activity data'!AT11*Constants!$H87*EF!$H212*MMVolatEF*NtoN2O*kgtoGg</f>
        <v>1.2126927937934441E-4</v>
      </c>
      <c r="AB1537" s="22">
        <f>Constants!$H69*'Activity data'!AU11*Constants!$H87*EF!$H212*MMVolatEF*NtoN2O*kgtoGg</f>
        <v>1.2150663188161378E-4</v>
      </c>
      <c r="AC1537" s="22">
        <f>Constants!$H69*'Activity data'!AV11*Constants!$H87*EF!$H212*MMVolatEF*NtoN2O*kgtoGg</f>
        <v>1.217620162739404E-4</v>
      </c>
      <c r="AD1537" s="22">
        <f>Constants!$H69*'Activity data'!AW11*Constants!$H87*EF!$H212*MMVolatEF*NtoN2O*kgtoGg</f>
        <v>1.2193226371992196E-4</v>
      </c>
      <c r="AE1537" s="22">
        <f>Constants!$H69*'Activity data'!AX11*Constants!$H87*EF!$H212*MMVolatEF*NtoN2O*kgtoGg</f>
        <v>1.2211986652799648E-4</v>
      </c>
      <c r="AF1537" s="22">
        <f>Constants!$H69*'Activity data'!AY11*Constants!$H87*EF!$H212*MMVolatEF*NtoN2O*kgtoGg</f>
        <v>1.2232417459292339E-4</v>
      </c>
      <c r="AG1537" s="22">
        <f>Constants!$H69*'Activity data'!AZ11*Constants!$H87*EF!$H212*MMVolatEF*NtoN2O*kgtoGg</f>
        <v>1.225475355465248E-4</v>
      </c>
      <c r="AH1537" s="22">
        <f>Constants!$H69*'Activity data'!BA11*Constants!$H87*EF!$H212*MMVolatEF*NtoN2O*kgtoGg</f>
        <v>1.2278276607159908E-4</v>
      </c>
      <c r="AI1537" s="22">
        <f>Constants!$H69*'Activity data'!BB11*Constants!$H87*EF!$H212*MMVolatEF*NtoN2O*kgtoGg</f>
        <v>1.2293256429505119E-4</v>
      </c>
      <c r="AJ1537" s="22">
        <f>Constants!$H69*'Activity data'!BC11*Constants!$H87*EF!$H212*MMVolatEF*NtoN2O*kgtoGg</f>
        <v>1.230978476293963E-4</v>
      </c>
      <c r="AK1537" s="22">
        <f>Constants!$H69*'Activity data'!BD11*Constants!$H87*EF!$H212*MMVolatEF*NtoN2O*kgtoGg</f>
        <v>1.2327243869311014E-4</v>
      </c>
      <c r="AL1537" s="22">
        <f>Constants!$H69*'Activity data'!BE11*Constants!$H87*EF!$H212*MMVolatEF*NtoN2O*kgtoGg</f>
        <v>1.2345892287223388E-4</v>
      </c>
      <c r="AM1537" s="22">
        <f>Constants!$H69*'Activity data'!BF11*Constants!$H87*EF!$H212*MMVolatEF*NtoN2O*kgtoGg</f>
        <v>1.2365640627209754E-4</v>
      </c>
      <c r="AN1537" s="22">
        <f>Constants!$H69*'Activity data'!BG11*Constants!$H87*EF!$H212*MMVolatEF*NtoN2O*kgtoGg</f>
        <v>1.2377352045527126E-4</v>
      </c>
      <c r="AO1537" s="22">
        <f>Constants!$H69*'Activity data'!BH11*Constants!$H87*EF!$H212*MMVolatEF*NtoN2O*kgtoGg</f>
        <v>1.238978013116334E-4</v>
      </c>
      <c r="AP1537" s="22">
        <f>Constants!$H69*'Activity data'!BI11*Constants!$H87*EF!$H212*MMVolatEF*NtoN2O*kgtoGg</f>
        <v>1.2403174964714311E-4</v>
      </c>
      <c r="AQ1537" s="22">
        <f>Constants!$H69*'Activity data'!BJ11*Constants!$H87*EF!$H212*MMVolatEF*NtoN2O*kgtoGg</f>
        <v>1.2417575771180698E-4</v>
      </c>
      <c r="AR1537" s="22">
        <f>Constants!$H69*'Activity data'!BK11*Constants!$H87*EF!$H212*MMVolatEF*NtoN2O*kgtoGg</f>
        <v>1.2432974109192677E-4</v>
      </c>
      <c r="AS1537" s="22">
        <f>Constants!$H69*'Activity data'!BL11*Constants!$H87*EF!$H212*MMVolatEF*NtoN2O*kgtoGg</f>
        <v>1.2439755609371689E-4</v>
      </c>
      <c r="AT1537" s="22">
        <f>Constants!$H69*'Activity data'!BM11*Constants!$H87*EF!$H212*MMVolatEF*NtoN2O*kgtoGg</f>
        <v>1.2443831246581265E-4</v>
      </c>
      <c r="AU1537" s="22">
        <f>Constants!$H69*'Activity data'!BN11*Constants!$H87*EF!$H212*MMVolatEF*NtoN2O*kgtoGg</f>
        <v>1.2447938848615019E-4</v>
      </c>
      <c r="AV1537" s="22">
        <f>Constants!$H69*'Activity data'!BO11*Constants!$H87*EF!$H212*MMVolatEF*NtoN2O*kgtoGg</f>
        <v>1.2452718899099723E-4</v>
      </c>
      <c r="AW1537" s="22">
        <f>Constants!$H69*'Activity data'!BP11*Constants!$H87*EF!$H212*MMVolatEF*NtoN2O*kgtoGg</f>
        <v>1.2457878954312868E-4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8.2037446108146881E-4</v>
      </c>
      <c r="T1538" s="22">
        <f>Constants!$H70*'Activity data'!AM12*Constants!$H88*EF!$H213*MMVolatEF*NtoN2O*kgtoGg</f>
        <v>8.2160879441916146E-4</v>
      </c>
      <c r="U1538" s="22">
        <f>Constants!$H70*'Activity data'!AN12*Constants!$H88*EF!$H213*MMVolatEF*NtoN2O*kgtoGg</f>
        <v>8.2298093008831763E-4</v>
      </c>
      <c r="V1538" s="22">
        <f>Constants!$H70*'Activity data'!AO12*Constants!$H88*EF!$H213*MMVolatEF*NtoN2O*kgtoGg</f>
        <v>8.2452737926999174E-4</v>
      </c>
      <c r="W1538" s="22">
        <f>Constants!$H70*'Activity data'!AP12*Constants!$H88*EF!$H213*MMVolatEF*NtoN2O*kgtoGg</f>
        <v>8.2626608201414545E-4</v>
      </c>
      <c r="X1538" s="22">
        <f>Constants!$H70*'Activity data'!AQ12*Constants!$H88*EF!$H213*MMVolatEF*NtoN2O*kgtoGg</f>
        <v>8.2819284547674618E-4</v>
      </c>
      <c r="Y1538" s="22">
        <f>Constants!$H70*'Activity data'!AR12*Constants!$H88*EF!$H213*MMVolatEF*NtoN2O*kgtoGg</f>
        <v>8.2937745983035799E-4</v>
      </c>
      <c r="Z1538" s="22">
        <f>Constants!$H70*'Activity data'!AS12*Constants!$H88*EF!$H213*MMVolatEF*NtoN2O*kgtoGg</f>
        <v>8.3072131937791938E-4</v>
      </c>
      <c r="AA1538" s="22">
        <f>Constants!$H70*'Activity data'!AT12*Constants!$H88*EF!$H213*MMVolatEF*NtoN2O*kgtoGg</f>
        <v>8.3221227192742679E-4</v>
      </c>
      <c r="AB1538" s="22">
        <f>Constants!$H70*'Activity data'!AU12*Constants!$H88*EF!$H213*MMVolatEF*NtoN2O*kgtoGg</f>
        <v>8.3384110707984281E-4</v>
      </c>
      <c r="AC1538" s="22">
        <f>Constants!$H70*'Activity data'!AV12*Constants!$H88*EF!$H213*MMVolatEF*NtoN2O*kgtoGg</f>
        <v>8.3559368635169708E-4</v>
      </c>
      <c r="AD1538" s="22">
        <f>Constants!$H70*'Activity data'!AW12*Constants!$H88*EF!$H213*MMVolatEF*NtoN2O*kgtoGg</f>
        <v>8.3676201203595308E-4</v>
      </c>
      <c r="AE1538" s="22">
        <f>Constants!$H70*'Activity data'!AX12*Constants!$H88*EF!$H213*MMVolatEF*NtoN2O*kgtoGg</f>
        <v>8.3804943915621617E-4</v>
      </c>
      <c r="AF1538" s="22">
        <f>Constants!$H70*'Activity data'!AY12*Constants!$H88*EF!$H213*MMVolatEF*NtoN2O*kgtoGg</f>
        <v>8.3945150635539529E-4</v>
      </c>
      <c r="AG1538" s="22">
        <f>Constants!$H70*'Activity data'!AZ12*Constants!$H88*EF!$H213*MMVolatEF*NtoN2O*kgtoGg</f>
        <v>8.4098432429253393E-4</v>
      </c>
      <c r="AH1538" s="22">
        <f>Constants!$H70*'Activity data'!BA12*Constants!$H88*EF!$H213*MMVolatEF*NtoN2O*kgtoGg</f>
        <v>8.4259859734421398E-4</v>
      </c>
      <c r="AI1538" s="22">
        <f>Constants!$H70*'Activity data'!BB12*Constants!$H88*EF!$H213*MMVolatEF*NtoN2O*kgtoGg</f>
        <v>8.4362658992822041E-4</v>
      </c>
      <c r="AJ1538" s="22">
        <f>Constants!$H70*'Activity data'!BC12*Constants!$H88*EF!$H213*MMVolatEF*NtoN2O*kgtoGg</f>
        <v>8.4476084932096247E-4</v>
      </c>
      <c r="AK1538" s="22">
        <f>Constants!$H70*'Activity data'!BD12*Constants!$H88*EF!$H213*MMVolatEF*NtoN2O*kgtoGg</f>
        <v>8.459589831478902E-4</v>
      </c>
      <c r="AL1538" s="22">
        <f>Constants!$H70*'Activity data'!BE12*Constants!$H88*EF!$H213*MMVolatEF*NtoN2O*kgtoGg</f>
        <v>8.4723873365998492E-4</v>
      </c>
      <c r="AM1538" s="22">
        <f>Constants!$H70*'Activity data'!BF12*Constants!$H88*EF!$H213*MMVolatEF*NtoN2O*kgtoGg</f>
        <v>8.4859396649149558E-4</v>
      </c>
      <c r="AN1538" s="22">
        <f>Constants!$H70*'Activity data'!BG12*Constants!$H88*EF!$H213*MMVolatEF*NtoN2O*kgtoGg</f>
        <v>8.4939766435259193E-4</v>
      </c>
      <c r="AO1538" s="22">
        <f>Constants!$H70*'Activity data'!BH12*Constants!$H88*EF!$H213*MMVolatEF*NtoN2O*kgtoGg</f>
        <v>8.5025054361731239E-4</v>
      </c>
      <c r="AP1538" s="22">
        <f>Constants!$H70*'Activity data'!BI12*Constants!$H88*EF!$H213*MMVolatEF*NtoN2O*kgtoGg</f>
        <v>8.511697661045403E-4</v>
      </c>
      <c r="AQ1538" s="22">
        <f>Constants!$H70*'Activity data'!BJ12*Constants!$H88*EF!$H213*MMVolatEF*NtoN2O*kgtoGg</f>
        <v>8.5215802363590486E-4</v>
      </c>
      <c r="AR1538" s="22">
        <f>Constants!$H70*'Activity data'!BK12*Constants!$H88*EF!$H213*MMVolatEF*NtoN2O*kgtoGg</f>
        <v>8.5321473692111954E-4</v>
      </c>
      <c r="AS1538" s="22">
        <f>Constants!$H70*'Activity data'!BL12*Constants!$H88*EF!$H213*MMVolatEF*NtoN2O*kgtoGg</f>
        <v>8.5368011840107399E-4</v>
      </c>
      <c r="AT1538" s="22">
        <f>Constants!$H70*'Activity data'!BM12*Constants!$H88*EF!$H213*MMVolatEF*NtoN2O*kgtoGg</f>
        <v>8.5395980962370581E-4</v>
      </c>
      <c r="AU1538" s="22">
        <f>Constants!$H70*'Activity data'!BN12*Constants!$H88*EF!$H213*MMVolatEF*NtoN2O*kgtoGg</f>
        <v>8.5424169443725287E-4</v>
      </c>
      <c r="AV1538" s="22">
        <f>Constants!$H70*'Activity data'!BO12*Constants!$H88*EF!$H213*MMVolatEF*NtoN2O*kgtoGg</f>
        <v>8.5456972612789762E-4</v>
      </c>
      <c r="AW1538" s="22">
        <f>Constants!$H70*'Activity data'!BP12*Constants!$H88*EF!$H213*MMVolatEF*NtoN2O*kgtoGg</f>
        <v>8.5492383570075702E-4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1.4486129996083081E-5</v>
      </c>
      <c r="L1539" s="22">
        <f>Constants!$H71*'Activity data'!AE13*Constants!$H89*EF!$H214*MMVolatEF*NtoN2O*kgtoGg</f>
        <v>1.4523786941695509E-5</v>
      </c>
      <c r="M1539" s="22">
        <f>Constants!$H71*'Activity data'!AF13*Constants!$H89*EF!$H214*MMVolatEF*NtoN2O*kgtoGg</f>
        <v>1.4575733367418303E-5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1.4890706011157255E-5</v>
      </c>
      <c r="R1539" s="22">
        <f>Constants!$H71*'Activity data'!AK13*Constants!$H89*EF!$H214*MMVolatEF*NtoN2O*kgtoGg</f>
        <v>1.4988675221399694E-5</v>
      </c>
      <c r="S1539" s="22">
        <f>Constants!$H71*'Activity data'!AL13*Constants!$H89*EF!$H214*MMVolatEF*NtoN2O*kgtoGg</f>
        <v>1.5077522192544314E-5</v>
      </c>
      <c r="T1539" s="22">
        <f>Constants!$H71*'Activity data'!AM13*Constants!$H89*EF!$H214*MMVolatEF*NtoN2O*kgtoGg</f>
        <v>1.5120920479031429E-5</v>
      </c>
      <c r="U1539" s="22">
        <f>Constants!$H71*'Activity data'!AN13*Constants!$H89*EF!$H214*MMVolatEF*NtoN2O*kgtoGg</f>
        <v>1.5166907233408302E-5</v>
      </c>
      <c r="V1539" s="22">
        <f>Constants!$H71*'Activity data'!AO13*Constants!$H89*EF!$H214*MMVolatEF*NtoN2O*kgtoGg</f>
        <v>1.5216572085594984E-5</v>
      </c>
      <c r="W1539" s="22">
        <f>Constants!$H71*'Activity data'!AP13*Constants!$H89*EF!$H214*MMVolatEF*NtoN2O*kgtoGg</f>
        <v>1.5270470246664915E-5</v>
      </c>
      <c r="X1539" s="22">
        <f>Constants!$H71*'Activity data'!AQ13*Constants!$H89*EF!$H214*MMVolatEF*NtoN2O*kgtoGg</f>
        <v>1.5328532701029456E-5</v>
      </c>
      <c r="Y1539" s="22">
        <f>Constants!$H71*'Activity data'!AR13*Constants!$H89*EF!$H214*MMVolatEF*NtoN2O*kgtoGg</f>
        <v>1.5365202172762824E-5</v>
      </c>
      <c r="Z1539" s="22">
        <f>Constants!$H71*'Activity data'!AS13*Constants!$H89*EF!$H214*MMVolatEF*NtoN2O*kgtoGg</f>
        <v>1.5405433024200575E-5</v>
      </c>
      <c r="AA1539" s="22">
        <f>Constants!$H71*'Activity data'!AT13*Constants!$H89*EF!$H214*MMVolatEF*NtoN2O*kgtoGg</f>
        <v>1.5448921544458292E-5</v>
      </c>
      <c r="AB1539" s="22">
        <f>Constants!$H71*'Activity data'!AU13*Constants!$H89*EF!$H214*MMVolatEF*NtoN2O*kgtoGg</f>
        <v>1.5495442671566232E-5</v>
      </c>
      <c r="AC1539" s="22">
        <f>Constants!$H71*'Activity data'!AV13*Constants!$H89*EF!$H214*MMVolatEF*NtoN2O*kgtoGg</f>
        <v>1.5544634955286424E-5</v>
      </c>
      <c r="AD1539" s="22">
        <f>Constants!$H71*'Activity data'!AW13*Constants!$H89*EF!$H214*MMVolatEF*NtoN2O*kgtoGg</f>
        <v>1.5577248144482508E-5</v>
      </c>
      <c r="AE1539" s="22">
        <f>Constants!$H71*'Activity data'!AX13*Constants!$H89*EF!$H214*MMVolatEF*NtoN2O*kgtoGg</f>
        <v>1.5612527634225129E-5</v>
      </c>
      <c r="AF1539" s="22">
        <f>Constants!$H71*'Activity data'!AY13*Constants!$H89*EF!$H214*MMVolatEF*NtoN2O*kgtoGg</f>
        <v>1.5650367913370624E-5</v>
      </c>
      <c r="AG1539" s="22">
        <f>Constants!$H71*'Activity data'!AZ13*Constants!$H89*EF!$H214*MMVolatEF*NtoN2O*kgtoGg</f>
        <v>1.5691218739742962E-5</v>
      </c>
      <c r="AH1539" s="22">
        <f>Constants!$H71*'Activity data'!BA13*Constants!$H89*EF!$H214*MMVolatEF*NtoN2O*kgtoGg</f>
        <v>1.5733757991980536E-5</v>
      </c>
      <c r="AI1539" s="22">
        <f>Constants!$H71*'Activity data'!BB13*Constants!$H89*EF!$H214*MMVolatEF*NtoN2O*kgtoGg</f>
        <v>1.5760001504124704E-5</v>
      </c>
      <c r="AJ1539" s="22">
        <f>Constants!$H71*'Activity data'!BC13*Constants!$H89*EF!$H214*MMVolatEF*NtoN2O*kgtoGg</f>
        <v>1.5788696702721565E-5</v>
      </c>
      <c r="AK1539" s="22">
        <f>Constants!$H71*'Activity data'!BD13*Constants!$H89*EF!$H214*MMVolatEF*NtoN2O*kgtoGg</f>
        <v>1.5818711363536487E-5</v>
      </c>
      <c r="AL1539" s="22">
        <f>Constants!$H71*'Activity data'!BE13*Constants!$H89*EF!$H214*MMVolatEF*NtoN2O*kgtoGg</f>
        <v>1.5850532342473721E-5</v>
      </c>
      <c r="AM1539" s="22">
        <f>Constants!$H71*'Activity data'!BF13*Constants!$H89*EF!$H214*MMVolatEF*NtoN2O*kgtoGg</f>
        <v>1.5884002909389034E-5</v>
      </c>
      <c r="AN1539" s="22">
        <f>Constants!$H71*'Activity data'!BG13*Constants!$H89*EF!$H214*MMVolatEF*NtoN2O*kgtoGg</f>
        <v>1.5902381704405965E-5</v>
      </c>
      <c r="AO1539" s="22">
        <f>Constants!$H71*'Activity data'!BH13*Constants!$H89*EF!$H214*MMVolatEF*NtoN2O*kgtoGg</f>
        <v>1.5921780591527528E-5</v>
      </c>
      <c r="AP1539" s="22">
        <f>Constants!$H71*'Activity data'!BI13*Constants!$H89*EF!$H214*MMVolatEF*NtoN2O*kgtoGg</f>
        <v>1.594266408976779E-5</v>
      </c>
      <c r="AQ1539" s="22">
        <f>Constants!$H71*'Activity data'!BJ13*Constants!$H89*EF!$H214*MMVolatEF*NtoN2O*kgtoGg</f>
        <v>1.5965108266139178E-5</v>
      </c>
      <c r="AR1539" s="22">
        <f>Constants!$H71*'Activity data'!BK13*Constants!$H89*EF!$H214*MMVolatEF*NtoN2O*kgtoGg</f>
        <v>1.5989101247110622E-5</v>
      </c>
      <c r="AS1539" s="22">
        <f>Constants!$H71*'Activity data'!BL13*Constants!$H89*EF!$H214*MMVolatEF*NtoN2O*kgtoGg</f>
        <v>1.5997171097699661E-5</v>
      </c>
      <c r="AT1539" s="22">
        <f>Constants!$H71*'Activity data'!BM13*Constants!$H89*EF!$H214*MMVolatEF*NtoN2O*kgtoGg</f>
        <v>1.6000132033753247E-5</v>
      </c>
      <c r="AU1539" s="22">
        <f>Constants!$H71*'Activity data'!BN13*Constants!$H89*EF!$H214*MMVolatEF*NtoN2O*kgtoGg</f>
        <v>1.6002977464491909E-5</v>
      </c>
      <c r="AV1539" s="22">
        <f>Constants!$H71*'Activity data'!BO13*Constants!$H89*EF!$H214*MMVolatEF*NtoN2O*kgtoGg</f>
        <v>1.6006874225162621E-5</v>
      </c>
      <c r="AW1539" s="22">
        <f>Constants!$H71*'Activity data'!BP13*Constants!$H89*EF!$H214*MMVolatEF*NtoN2O*kgtoGg</f>
        <v>1.6011296478644884E-5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1.4738364076719785E-3</v>
      </c>
      <c r="L1540" s="22">
        <f>Constants!$H72*'Activity data'!AE14*Constants!$H90*EF!$H215*MMVolatEF*NtoN2O*kgtoGg</f>
        <v>1.4776676709189829E-3</v>
      </c>
      <c r="M1540" s="22">
        <f>Constants!$H72*'Activity data'!AF14*Constants!$H90*EF!$H215*MMVolatEF*NtoN2O*kgtoGg</f>
        <v>1.4829527631761545E-3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1.5149984613639165E-3</v>
      </c>
      <c r="R1540" s="22">
        <f>Constants!$H72*'Activity data'!AK14*Constants!$H90*EF!$H215*MMVolatEF*NtoN2O*kgtoGg</f>
        <v>1.5249659674490624E-3</v>
      </c>
      <c r="S1540" s="22">
        <f>Constants!$H72*'Activity data'!AL14*Constants!$H90*EF!$H215*MMVolatEF*NtoN2O*kgtoGg</f>
        <v>1.5340053658818901E-3</v>
      </c>
      <c r="T1540" s="22">
        <f>Constants!$H72*'Activity data'!AM14*Constants!$H90*EF!$H215*MMVolatEF*NtoN2O*kgtoGg</f>
        <v>1.538420760101918E-3</v>
      </c>
      <c r="U1540" s="22">
        <f>Constants!$H72*'Activity data'!AN14*Constants!$H90*EF!$H215*MMVolatEF*NtoN2O*kgtoGg</f>
        <v>1.5430995081795373E-3</v>
      </c>
      <c r="V1540" s="22">
        <f>Constants!$H72*'Activity data'!AO14*Constants!$H90*EF!$H215*MMVolatEF*NtoN2O*kgtoGg</f>
        <v>1.5481524703822901E-3</v>
      </c>
      <c r="W1540" s="22">
        <f>Constants!$H72*'Activity data'!AP14*Constants!$H90*EF!$H215*MMVolatEF*NtoN2O*kgtoGg</f>
        <v>1.5536361345571189E-3</v>
      </c>
      <c r="X1540" s="22">
        <f>Constants!$H72*'Activity data'!AQ14*Constants!$H90*EF!$H215*MMVolatEF*NtoN2O*kgtoGg</f>
        <v>1.559543478974461E-3</v>
      </c>
      <c r="Y1540" s="22">
        <f>Constants!$H72*'Activity data'!AR14*Constants!$H90*EF!$H215*MMVolatEF*NtoN2O*kgtoGg</f>
        <v>1.5632742754332356E-3</v>
      </c>
      <c r="Z1540" s="22">
        <f>Constants!$H72*'Activity data'!AS14*Constants!$H90*EF!$H215*MMVolatEF*NtoN2O*kgtoGg</f>
        <v>1.56736741097576E-3</v>
      </c>
      <c r="AA1540" s="22">
        <f>Constants!$H72*'Activity data'!AT14*Constants!$H90*EF!$H215*MMVolatEF*NtoN2O*kgtoGg</f>
        <v>1.5717919856888779E-3</v>
      </c>
      <c r="AB1540" s="22">
        <f>Constants!$H72*'Activity data'!AU14*Constants!$H90*EF!$H215*MMVolatEF*NtoN2O*kgtoGg</f>
        <v>1.5765251014952495E-3</v>
      </c>
      <c r="AC1540" s="22">
        <f>Constants!$H72*'Activity data'!AV14*Constants!$H90*EF!$H215*MMVolatEF*NtoN2O*kgtoGg</f>
        <v>1.5815299840099691E-3</v>
      </c>
      <c r="AD1540" s="22">
        <f>Constants!$H72*'Activity data'!AW14*Constants!$H90*EF!$H215*MMVolatEF*NtoN2O*kgtoGg</f>
        <v>1.5848480893714753E-3</v>
      </c>
      <c r="AE1540" s="22">
        <f>Constants!$H72*'Activity data'!AX14*Constants!$H90*EF!$H215*MMVolatEF*NtoN2O*kgtoGg</f>
        <v>1.588437467379323E-3</v>
      </c>
      <c r="AF1540" s="22">
        <f>Constants!$H72*'Activity data'!AY14*Constants!$H90*EF!$H215*MMVolatEF*NtoN2O*kgtoGg</f>
        <v>1.5922873832019885E-3</v>
      </c>
      <c r="AG1540" s="22">
        <f>Constants!$H72*'Activity data'!AZ14*Constants!$H90*EF!$H215*MMVolatEF*NtoN2O*kgtoGg</f>
        <v>1.5964435957451118E-3</v>
      </c>
      <c r="AH1540" s="22">
        <f>Constants!$H72*'Activity data'!BA14*Constants!$H90*EF!$H215*MMVolatEF*NtoN2O*kgtoGg</f>
        <v>1.6007715907803513E-3</v>
      </c>
      <c r="AI1540" s="22">
        <f>Constants!$H72*'Activity data'!BB14*Constants!$H90*EF!$H215*MMVolatEF*NtoN2O*kgtoGg</f>
        <v>1.6034416374852828E-3</v>
      </c>
      <c r="AJ1540" s="22">
        <f>Constants!$H72*'Activity data'!BC14*Constants!$H90*EF!$H215*MMVolatEF*NtoN2O*kgtoGg</f>
        <v>1.6063611217387633E-3</v>
      </c>
      <c r="AK1540" s="22">
        <f>Constants!$H72*'Activity data'!BD14*Constants!$H90*EF!$H215*MMVolatEF*NtoN2O*kgtoGg</f>
        <v>1.6094148496761016E-3</v>
      </c>
      <c r="AL1540" s="22">
        <f>Constants!$H72*'Activity data'!BE14*Constants!$H90*EF!$H215*MMVolatEF*NtoN2O*kgtoGg</f>
        <v>1.6126523546065516E-3</v>
      </c>
      <c r="AM1540" s="22">
        <f>Constants!$H72*'Activity data'!BF14*Constants!$H90*EF!$H215*MMVolatEF*NtoN2O*kgtoGg</f>
        <v>1.6160576906154474E-3</v>
      </c>
      <c r="AN1540" s="22">
        <f>Constants!$H72*'Activity data'!BG14*Constants!$H90*EF!$H215*MMVolatEF*NtoN2O*kgtoGg</f>
        <v>1.6179275714761335E-3</v>
      </c>
      <c r="AO1540" s="22">
        <f>Constants!$H72*'Activity data'!BH14*Constants!$H90*EF!$H215*MMVolatEF*NtoN2O*kgtoGg</f>
        <v>1.6199012377428185E-3</v>
      </c>
      <c r="AP1540" s="22">
        <f>Constants!$H72*'Activity data'!BI14*Constants!$H90*EF!$H215*MMVolatEF*NtoN2O*kgtoGg</f>
        <v>1.6220259501424986E-3</v>
      </c>
      <c r="AQ1540" s="22">
        <f>Constants!$H72*'Activity data'!BJ14*Constants!$H90*EF!$H215*MMVolatEF*NtoN2O*kgtoGg</f>
        <v>1.6243094478251309E-3</v>
      </c>
      <c r="AR1540" s="22">
        <f>Constants!$H72*'Activity data'!BK14*Constants!$H90*EF!$H215*MMVolatEF*NtoN2O*kgtoGg</f>
        <v>1.6267505227632862E-3</v>
      </c>
      <c r="AS1540" s="22">
        <f>Constants!$H72*'Activity data'!BL14*Constants!$H90*EF!$H215*MMVolatEF*NtoN2O*kgtoGg</f>
        <v>1.6275715591343393E-3</v>
      </c>
      <c r="AT1540" s="22">
        <f>Constants!$H72*'Activity data'!BM14*Constants!$H90*EF!$H215*MMVolatEF*NtoN2O*kgtoGg</f>
        <v>1.6278728083539546E-3</v>
      </c>
      <c r="AU1540" s="22">
        <f>Constants!$H72*'Activity data'!BN14*Constants!$H90*EF!$H215*MMVolatEF*NtoN2O*kgtoGg</f>
        <v>1.6281623059229595E-3</v>
      </c>
      <c r="AV1540" s="22">
        <f>Constants!$H72*'Activity data'!BO14*Constants!$H90*EF!$H215*MMVolatEF*NtoN2O*kgtoGg</f>
        <v>1.6285587670723503E-3</v>
      </c>
      <c r="AW1540" s="22">
        <f>Constants!$H72*'Activity data'!BP14*Constants!$H90*EF!$H215*MMVolatEF*NtoN2O*kgtoGg</f>
        <v>1.6290086924967307E-3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0.13004550543955873</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0.12056837226162823</v>
      </c>
      <c r="S1543" s="22">
        <f>Constants!$H75*'Activity data'!AL17*Constants!$H93*EF!$H218*MMVolatEF*NtoN2O*kgtoGg</f>
        <v>0.10645582631892825</v>
      </c>
      <c r="T1543" s="22">
        <f>Constants!$H75*'Activity data'!AM17*Constants!$H93*EF!$H218*MMVolatEF*NtoN2O*kgtoGg</f>
        <v>0.10780204810068256</v>
      </c>
      <c r="U1543" s="22">
        <f>Constants!$H75*'Activity data'!AN17*Constants!$H93*EF!$H218*MMVolatEF*NtoN2O*kgtoGg</f>
        <v>0.10763043157018623</v>
      </c>
      <c r="V1543" s="22">
        <f>Constants!$H75*'Activity data'!AO17*Constants!$H93*EF!$H218*MMVolatEF*NtoN2O*kgtoGg</f>
        <v>0.10709838736664135</v>
      </c>
      <c r="W1543" s="22">
        <f>Constants!$H75*'Activity data'!AP17*Constants!$H93*EF!$H218*MMVolatEF*NtoN2O*kgtoGg</f>
        <v>0.1068504180548161</v>
      </c>
      <c r="X1543" s="22">
        <f>Constants!$H75*'Activity data'!AQ17*Constants!$H93*EF!$H218*MMVolatEF*NtoN2O*kgtoGg</f>
        <v>0.10698603174448645</v>
      </c>
      <c r="Y1543" s="22">
        <f>Constants!$H75*'Activity data'!AR17*Constants!$H93*EF!$H218*MMVolatEF*NtoN2O*kgtoGg</f>
        <v>0.10732528533321652</v>
      </c>
      <c r="Z1543" s="22">
        <f>Constants!$H75*'Activity data'!AS17*Constants!$H93*EF!$H218*MMVolatEF*NtoN2O*kgtoGg</f>
        <v>0.10795725471874085</v>
      </c>
      <c r="AA1543" s="22">
        <f>Constants!$H75*'Activity data'!AT17*Constants!$H93*EF!$H218*MMVolatEF*NtoN2O*kgtoGg</f>
        <v>0.1087642002592808</v>
      </c>
      <c r="AB1543" s="22">
        <f>Constants!$H75*'Activity data'!AU17*Constants!$H93*EF!$H218*MMVolatEF*NtoN2O*kgtoGg</f>
        <v>0.10968021248055237</v>
      </c>
      <c r="AC1543" s="22">
        <f>Constants!$H75*'Activity data'!AV17*Constants!$H93*EF!$H218*MMVolatEF*NtoN2O*kgtoGg</f>
        <v>0.11053240249536506</v>
      </c>
      <c r="AD1543" s="22">
        <f>Constants!$H75*'Activity data'!AW17*Constants!$H93*EF!$H218*MMVolatEF*NtoN2O*kgtoGg</f>
        <v>0.1120016645138466</v>
      </c>
      <c r="AE1543" s="22">
        <f>Constants!$H75*'Activity data'!AX17*Constants!$H93*EF!$H218*MMVolatEF*NtoN2O*kgtoGg</f>
        <v>0.11362549644765359</v>
      </c>
      <c r="AF1543" s="22">
        <f>Constants!$H75*'Activity data'!AY17*Constants!$H93*EF!$H218*MMVolatEF*NtoN2O*kgtoGg</f>
        <v>0.11539722040020252</v>
      </c>
      <c r="AG1543" s="22">
        <f>Constants!$H75*'Activity data'!AZ17*Constants!$H93*EF!$H218*MMVolatEF*NtoN2O*kgtoGg</f>
        <v>0.11768820374003125</v>
      </c>
      <c r="AH1543" s="22">
        <f>Constants!$H75*'Activity data'!BA17*Constants!$H93*EF!$H218*MMVolatEF*NtoN2O*kgtoGg</f>
        <v>0.11963370875387938</v>
      </c>
      <c r="AI1543" s="22">
        <f>Constants!$H75*'Activity data'!BB17*Constants!$H93*EF!$H218*MMVolatEF*NtoN2O*kgtoGg</f>
        <v>0.1218304131618427</v>
      </c>
      <c r="AJ1543" s="22">
        <f>Constants!$H75*'Activity data'!BC17*Constants!$H93*EF!$H218*MMVolatEF*NtoN2O*kgtoGg</f>
        <v>0.1243519403090952</v>
      </c>
      <c r="AK1543" s="22">
        <f>Constants!$H75*'Activity data'!BD17*Constants!$H93*EF!$H218*MMVolatEF*NtoN2O*kgtoGg</f>
        <v>0.12648925772095415</v>
      </c>
      <c r="AL1543" s="22">
        <f>Constants!$H75*'Activity data'!BE17*Constants!$H93*EF!$H218*MMVolatEF*NtoN2O*kgtoGg</f>
        <v>0.12861562242958183</v>
      </c>
      <c r="AM1543" s="22">
        <f>Constants!$H75*'Activity data'!BF17*Constants!$H93*EF!$H218*MMVolatEF*NtoN2O*kgtoGg</f>
        <v>0.13067004529129198</v>
      </c>
      <c r="AN1543" s="22">
        <f>Constants!$H75*'Activity data'!BG17*Constants!$H93*EF!$H218*MMVolatEF*NtoN2O*kgtoGg</f>
        <v>0.1330564447087742</v>
      </c>
      <c r="AO1543" s="22">
        <f>Constants!$H75*'Activity data'!BH17*Constants!$H93*EF!$H218*MMVolatEF*NtoN2O*kgtoGg</f>
        <v>0.13507083791692001</v>
      </c>
      <c r="AP1543" s="22">
        <f>Constants!$H75*'Activity data'!BI17*Constants!$H93*EF!$H218*MMVolatEF*NtoN2O*kgtoGg</f>
        <v>0.13704526497447814</v>
      </c>
      <c r="AQ1543" s="22">
        <f>Constants!$H75*'Activity data'!BJ17*Constants!$H93*EF!$H218*MMVolatEF*NtoN2O*kgtoGg</f>
        <v>0.13905666435648104</v>
      </c>
      <c r="AR1543" s="22">
        <f>Constants!$H75*'Activity data'!BK17*Constants!$H93*EF!$H218*MMVolatEF*NtoN2O*kgtoGg</f>
        <v>0.14112314362241812</v>
      </c>
      <c r="AS1543" s="22">
        <f>Constants!$H75*'Activity data'!BL17*Constants!$H93*EF!$H218*MMVolatEF*NtoN2O*kgtoGg</f>
        <v>0.14319174981988672</v>
      </c>
      <c r="AT1543" s="22">
        <f>Constants!$H75*'Activity data'!BM17*Constants!$H93*EF!$H218*MMVolatEF*NtoN2O*kgtoGg</f>
        <v>0.14149412995307076</v>
      </c>
      <c r="AU1543" s="22">
        <f>Constants!$H75*'Activity data'!BN17*Constants!$H93*EF!$H218*MMVolatEF*NtoN2O*kgtoGg</f>
        <v>0.13907409816419206</v>
      </c>
      <c r="AV1543" s="22">
        <f>Constants!$H75*'Activity data'!BO17*Constants!$H93*EF!$H218*MMVolatEF*NtoN2O*kgtoGg</f>
        <v>0.13664554729439307</v>
      </c>
      <c r="AW1543" s="22">
        <f>Constants!$H75*'Activity data'!BP17*Constants!$H93*EF!$H218*MMVolatEF*NtoN2O*kgtoGg</f>
        <v>0.13393654190379831</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1.2655466337890216E-2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1.2355059245839614E-2</v>
      </c>
      <c r="P1544" s="22">
        <f>Constants!$H76*'Activity data'!AI18*Constants!$H94*EF!$H219*MMVolatEF*NtoN2O*kgtoGg</f>
        <v>1.2094642930917438E-2</v>
      </c>
      <c r="Q1544" s="22">
        <f>Constants!$H76*'Activity data'!AJ18*Constants!$H94*EF!$H219*MMVolatEF*NtoN2O*kgtoGg</f>
        <v>1.1905551806853844E-2</v>
      </c>
      <c r="R1544" s="22">
        <f>Constants!$H76*'Activity data'!AK18*Constants!$H94*EF!$H219*MMVolatEF*NtoN2O*kgtoGg</f>
        <v>1.1733192711380727E-2</v>
      </c>
      <c r="S1544" s="22">
        <f>Constants!$H76*'Activity data'!AL18*Constants!$H94*EF!$H219*MMVolatEF*NtoN2O*kgtoGg</f>
        <v>1.0359820755801856E-2</v>
      </c>
      <c r="T1544" s="22">
        <f>Constants!$H76*'Activity data'!AM18*Constants!$H94*EF!$H219*MMVolatEF*NtoN2O*kgtoGg</f>
        <v>1.0490829239214957E-2</v>
      </c>
      <c r="U1544" s="22">
        <f>Constants!$H76*'Activity data'!AN18*Constants!$H94*EF!$H219*MMVolatEF*NtoN2O*kgtoGg</f>
        <v>1.0474128260450789E-2</v>
      </c>
      <c r="V1544" s="22">
        <f>Constants!$H76*'Activity data'!AO18*Constants!$H94*EF!$H219*MMVolatEF*NtoN2O*kgtoGg</f>
        <v>1.0422352018853869E-2</v>
      </c>
      <c r="W1544" s="22">
        <f>Constants!$H76*'Activity data'!AP18*Constants!$H94*EF!$H219*MMVolatEF*NtoN2O*kgtoGg</f>
        <v>1.039822071752187E-2</v>
      </c>
      <c r="X1544" s="22">
        <f>Constants!$H76*'Activity data'!AQ18*Constants!$H94*EF!$H219*MMVolatEF*NtoN2O*kgtoGg</f>
        <v>1.0411418055475068E-2</v>
      </c>
      <c r="Y1544" s="22">
        <f>Constants!$H76*'Activity data'!AR18*Constants!$H94*EF!$H219*MMVolatEF*NtoN2O*kgtoGg</f>
        <v>1.044443274796805E-2</v>
      </c>
      <c r="Z1544" s="22">
        <f>Constants!$H76*'Activity data'!AS18*Constants!$H94*EF!$H219*MMVolatEF*NtoN2O*kgtoGg</f>
        <v>1.0505933276248876E-2</v>
      </c>
      <c r="AA1544" s="22">
        <f>Constants!$H76*'Activity data'!AT18*Constants!$H94*EF!$H219*MMVolatEF*NtoN2O*kgtoGg</f>
        <v>1.0584461727426765E-2</v>
      </c>
      <c r="AB1544" s="22">
        <f>Constants!$H76*'Activity data'!AU18*Constants!$H94*EF!$H219*MMVolatEF*NtoN2O*kgtoGg</f>
        <v>1.0673604076423874E-2</v>
      </c>
      <c r="AC1544" s="22">
        <f>Constants!$H76*'Activity data'!AV18*Constants!$H94*EF!$H219*MMVolatEF*NtoN2O*kgtoGg</f>
        <v>1.0756535524223586E-2</v>
      </c>
      <c r="AD1544" s="22">
        <f>Constants!$H76*'Activity data'!AW18*Constants!$H94*EF!$H219*MMVolatEF*NtoN2O*kgtoGg</f>
        <v>1.0899517751510759E-2</v>
      </c>
      <c r="AE1544" s="22">
        <f>Constants!$H76*'Activity data'!AX18*Constants!$H94*EF!$H219*MMVolatEF*NtoN2O*kgtoGg</f>
        <v>1.1057542054674673E-2</v>
      </c>
      <c r="AF1544" s="22">
        <f>Constants!$H76*'Activity data'!AY18*Constants!$H94*EF!$H219*MMVolatEF*NtoN2O*kgtoGg</f>
        <v>1.1229958569691703E-2</v>
      </c>
      <c r="AG1544" s="22">
        <f>Constants!$H76*'Activity data'!AZ18*Constants!$H94*EF!$H219*MMVolatEF*NtoN2O*kgtoGg</f>
        <v>1.1452907163261861E-2</v>
      </c>
      <c r="AH1544" s="22">
        <f>Constants!$H76*'Activity data'!BA18*Constants!$H94*EF!$H219*MMVolatEF*NtoN2O*kgtoGg</f>
        <v>1.1642235299822451E-2</v>
      </c>
      <c r="AI1544" s="22">
        <f>Constants!$H76*'Activity data'!BB18*Constants!$H94*EF!$H219*MMVolatEF*NtoN2O*kgtoGg</f>
        <v>1.1856009075358243E-2</v>
      </c>
      <c r="AJ1544" s="22">
        <f>Constants!$H76*'Activity data'!BC18*Constants!$H94*EF!$H219*MMVolatEF*NtoN2O*kgtoGg</f>
        <v>1.2101393195511182E-2</v>
      </c>
      <c r="AK1544" s="22">
        <f>Constants!$H76*'Activity data'!BD18*Constants!$H94*EF!$H219*MMVolatEF*NtoN2O*kgtoGg</f>
        <v>1.230938768534566E-2</v>
      </c>
      <c r="AL1544" s="22">
        <f>Constants!$H76*'Activity data'!BE18*Constants!$H94*EF!$H219*MMVolatEF*NtoN2O*kgtoGg</f>
        <v>1.2516316305455655E-2</v>
      </c>
      <c r="AM1544" s="22">
        <f>Constants!$H76*'Activity data'!BF18*Constants!$H94*EF!$H219*MMVolatEF*NtoN2O*kgtoGg</f>
        <v>1.2716243856064072E-2</v>
      </c>
      <c r="AN1544" s="22">
        <f>Constants!$H76*'Activity data'!BG18*Constants!$H94*EF!$H219*MMVolatEF*NtoN2O*kgtoGg</f>
        <v>1.2948477929780244E-2</v>
      </c>
      <c r="AO1544" s="22">
        <f>Constants!$H76*'Activity data'!BH18*Constants!$H94*EF!$H219*MMVolatEF*NtoN2O*kgtoGg</f>
        <v>1.3144509967571915E-2</v>
      </c>
      <c r="AP1544" s="22">
        <f>Constants!$H76*'Activity data'!BI18*Constants!$H94*EF!$H219*MMVolatEF*NtoN2O*kgtoGg</f>
        <v>1.3336652672381962E-2</v>
      </c>
      <c r="AQ1544" s="22">
        <f>Constants!$H76*'Activity data'!BJ18*Constants!$H94*EF!$H219*MMVolatEF*NtoN2O*kgtoGg</f>
        <v>1.3532393363957198E-2</v>
      </c>
      <c r="AR1544" s="22">
        <f>Constants!$H76*'Activity data'!BK18*Constants!$H94*EF!$H219*MMVolatEF*NtoN2O*kgtoGg</f>
        <v>1.3733494191699147E-2</v>
      </c>
      <c r="AS1544" s="22">
        <f>Constants!$H76*'Activity data'!BL18*Constants!$H94*EF!$H219*MMVolatEF*NtoN2O*kgtoGg</f>
        <v>1.3934802003221948E-2</v>
      </c>
      <c r="AT1544" s="22">
        <f>Constants!$H76*'Activity data'!BM18*Constants!$H94*EF!$H219*MMVolatEF*NtoN2O*kgtoGg</f>
        <v>1.3769596977439586E-2</v>
      </c>
      <c r="AU1544" s="22">
        <f>Constants!$H76*'Activity data'!BN18*Constants!$H94*EF!$H219*MMVolatEF*NtoN2O*kgtoGg</f>
        <v>1.3534089946748597E-2</v>
      </c>
      <c r="AV1544" s="22">
        <f>Constants!$H76*'Activity data'!BO18*Constants!$H94*EF!$H219*MMVolatEF*NtoN2O*kgtoGg</f>
        <v>1.3297753875934681E-2</v>
      </c>
      <c r="AW1544" s="22">
        <f>Constants!$H76*'Activity data'!BP18*Constants!$H94*EF!$H219*MMVolatEF*NtoN2O*kgtoGg</f>
        <v>1.3034125183701499E-2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6.4453339767617121E-2</v>
      </c>
      <c r="L1545" s="22">
        <f>Constants!$H77*'Activity data'!AE19*Constants!$H95*EF!$H220*MMVolatEF*NtoN2O*kgtoGg</f>
        <v>6.5763803942104557E-2</v>
      </c>
      <c r="M1545" s="22">
        <f>Constants!$H77*'Activity data'!AF19*Constants!$H95*EF!$H220*MMVolatEF*NtoN2O*kgtoGg</f>
        <v>6.7295612361813639E-2</v>
      </c>
      <c r="N1545" s="22">
        <f>Constants!$H77*'Activity data'!AG19*Constants!$H95*EF!$H220*MMVolatEF*NtoN2O*kgtoGg</f>
        <v>6.8471619369899747E-2</v>
      </c>
      <c r="O1545" s="22">
        <f>Constants!$H77*'Activity data'!AH19*Constants!$H95*EF!$H220*MMVolatEF*NtoN2O*kgtoGg</f>
        <v>6.9415657765503513E-2</v>
      </c>
      <c r="P1545" s="22">
        <f>Constants!$H77*'Activity data'!AI19*Constants!$H95*EF!$H220*MMVolatEF*NtoN2O*kgtoGg</f>
        <v>7.0122113289878357E-2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6.8766561354121403E-2</v>
      </c>
      <c r="T1545" s="22">
        <f>Constants!$H77*'Activity data'!AM19*Constants!$H95*EF!$H220*MMVolatEF*NtoN2O*kgtoGg</f>
        <v>7.0478155574691351E-2</v>
      </c>
      <c r="U1545" s="22">
        <f>Constants!$H77*'Activity data'!AN19*Constants!$H95*EF!$H220*MMVolatEF*NtoN2O*kgtoGg</f>
        <v>7.1687438875068552E-2</v>
      </c>
      <c r="V1545" s="22">
        <f>Constants!$H77*'Activity data'!AO19*Constants!$H95*EF!$H220*MMVolatEF*NtoN2O*kgtoGg</f>
        <v>7.2773902727780379E-2</v>
      </c>
      <c r="W1545" s="22">
        <f>Constants!$H77*'Activity data'!AP19*Constants!$H95*EF!$H220*MMVolatEF*NtoN2O*kgtoGg</f>
        <v>7.3965586831732863E-2</v>
      </c>
      <c r="X1545" s="22">
        <f>Constants!$H77*'Activity data'!AQ19*Constants!$H95*EF!$H220*MMVolatEF*NtoN2O*kgtoGg</f>
        <v>7.5307129485095534E-2</v>
      </c>
      <c r="Y1545" s="22">
        <f>Constants!$H77*'Activity data'!AR19*Constants!$H95*EF!$H220*MMVolatEF*NtoN2O*kgtoGg</f>
        <v>7.6675484159145477E-2</v>
      </c>
      <c r="Z1545" s="22">
        <f>Constants!$H77*'Activity data'!AS19*Constants!$H95*EF!$H220*MMVolatEF*NtoN2O*kgtoGg</f>
        <v>7.8173836938361371E-2</v>
      </c>
      <c r="AA1545" s="22">
        <f>Constants!$H77*'Activity data'!AT19*Constants!$H95*EF!$H220*MMVolatEF*NtoN2O*kgtoGg</f>
        <v>7.9763149300346448E-2</v>
      </c>
      <c r="AB1545" s="22">
        <f>Constants!$H77*'Activity data'!AU19*Constants!$H95*EF!$H220*MMVolatEF*NtoN2O*kgtoGg</f>
        <v>8.1421693977763471E-2</v>
      </c>
      <c r="AC1545" s="22">
        <f>Constants!$H77*'Activity data'!AV19*Constants!$H95*EF!$H220*MMVolatEF*NtoN2O*kgtoGg</f>
        <v>8.3081264166084148E-2</v>
      </c>
      <c r="AD1545" s="22">
        <f>Constants!$H77*'Activity data'!AW19*Constants!$H95*EF!$H220*MMVolatEF*NtoN2O*kgtoGg</f>
        <v>8.4976160867746633E-2</v>
      </c>
      <c r="AE1545" s="22">
        <f>Constants!$H77*'Activity data'!AX19*Constants!$H95*EF!$H220*MMVolatEF*NtoN2O*kgtoGg</f>
        <v>8.6975326167795686E-2</v>
      </c>
      <c r="AF1545" s="22">
        <f>Constants!$H77*'Activity data'!AY19*Constants!$H95*EF!$H220*MMVolatEF*NtoN2O*kgtoGg</f>
        <v>8.9080782821135934E-2</v>
      </c>
      <c r="AG1545" s="22">
        <f>Constants!$H77*'Activity data'!AZ19*Constants!$H95*EF!$H220*MMVolatEF*NtoN2O*kgtoGg</f>
        <v>9.1464139350533755E-2</v>
      </c>
      <c r="AH1545" s="22">
        <f>Constants!$H77*'Activity data'!BA19*Constants!$H95*EF!$H220*MMVolatEF*NtoN2O*kgtoGg</f>
        <v>9.3744446842035839E-2</v>
      </c>
      <c r="AI1545" s="22">
        <f>Constants!$H77*'Activity data'!BB19*Constants!$H95*EF!$H220*MMVolatEF*NtoN2O*kgtoGg</f>
        <v>9.6141045661249105E-2</v>
      </c>
      <c r="AJ1545" s="22">
        <f>Constants!$H77*'Activity data'!BC19*Constants!$H95*EF!$H220*MMVolatEF*NtoN2O*kgtoGg</f>
        <v>9.8747362434866398E-2</v>
      </c>
      <c r="AK1545" s="22">
        <f>Constants!$H77*'Activity data'!BD19*Constants!$H95*EF!$H220*MMVolatEF*NtoN2O*kgtoGg</f>
        <v>0.10123005578156853</v>
      </c>
      <c r="AL1545" s="22">
        <f>Constants!$H77*'Activity data'!BE19*Constants!$H95*EF!$H220*MMVolatEF*NtoN2O*kgtoGg</f>
        <v>0.10376440206494507</v>
      </c>
      <c r="AM1545" s="22">
        <f>Constants!$H77*'Activity data'!BF19*Constants!$H95*EF!$H220*MMVolatEF*NtoN2O*kgtoGg</f>
        <v>0.10632089496141642</v>
      </c>
      <c r="AN1545" s="22">
        <f>Constants!$H77*'Activity data'!BG19*Constants!$H95*EF!$H220*MMVolatEF*NtoN2O*kgtoGg</f>
        <v>0.10905755311835959</v>
      </c>
      <c r="AO1545" s="22">
        <f>Constants!$H77*'Activity data'!BH19*Constants!$H95*EF!$H220*MMVolatEF*NtoN2O*kgtoGg</f>
        <v>0.11166573328272066</v>
      </c>
      <c r="AP1545" s="22">
        <f>Constants!$H77*'Activity data'!BI19*Constants!$H95*EF!$H220*MMVolatEF*NtoN2O*kgtoGg</f>
        <v>0.11431298807220699</v>
      </c>
      <c r="AQ1545" s="22">
        <f>Constants!$H77*'Activity data'!BJ19*Constants!$H95*EF!$H220*MMVolatEF*NtoN2O*kgtoGg</f>
        <v>0.11704151133344828</v>
      </c>
      <c r="AR1545" s="22">
        <f>Constants!$H77*'Activity data'!BK19*Constants!$H95*EF!$H220*MMVolatEF*NtoN2O*kgtoGg</f>
        <v>0.11986414616687295</v>
      </c>
      <c r="AS1545" s="22">
        <f>Constants!$H77*'Activity data'!BL19*Constants!$H95*EF!$H220*MMVolatEF*NtoN2O*kgtoGg</f>
        <v>0.12270469662876107</v>
      </c>
      <c r="AT1545" s="22">
        <f>Constants!$H77*'Activity data'!BM19*Constants!$H95*EF!$H220*MMVolatEF*NtoN2O*kgtoGg</f>
        <v>0.12345592258908764</v>
      </c>
      <c r="AU1545" s="22">
        <f>Constants!$H77*'Activity data'!BN19*Constants!$H95*EF!$H220*MMVolatEF*NtoN2O*kgtoGg</f>
        <v>0.12377593599665673</v>
      </c>
      <c r="AV1545" s="22">
        <f>Constants!$H77*'Activity data'!BO19*Constants!$H95*EF!$H220*MMVolatEF*NtoN2O*kgtoGg</f>
        <v>0.12406559493377273</v>
      </c>
      <c r="AW1545" s="22">
        <f>Constants!$H77*'Activity data'!BP19*Constants!$H95*EF!$H220*MMVolatEF*NtoN2O*kgtoGg</f>
        <v>0.1241596603487197</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0.31034319165291735</v>
      </c>
      <c r="L1546" s="22">
        <f>Constants!$H78*'Activity data'!AE20*Constants!$H96*EF!$H221*MMVolatEF*NtoN2O*kgtoGg</f>
        <v>0.31442985679016994</v>
      </c>
      <c r="M1546" s="22">
        <f>Constants!$H78*'Activity data'!AF20*Constants!$H96*EF!$H221*MMVolatEF*NtoN2O*kgtoGg</f>
        <v>0.32099421325528482</v>
      </c>
      <c r="N1546" s="22">
        <f>Constants!$H78*'Activity data'!AG20*Constants!$H96*EF!$H221*MMVolatEF*NtoN2O*kgtoGg</f>
        <v>0.32287903178152944</v>
      </c>
      <c r="O1546" s="22">
        <f>Constants!$H78*'Activity data'!AH20*Constants!$H96*EF!$H221*MMVolatEF*NtoN2O*kgtoGg</f>
        <v>0.32172327535887107</v>
      </c>
      <c r="P1546" s="22">
        <f>Constants!$H78*'Activity data'!AI20*Constants!$H96*EF!$H221*MMVolatEF*NtoN2O*kgtoGg</f>
        <v>0.31753924052538918</v>
      </c>
      <c r="Q1546" s="22">
        <f>Constants!$H78*'Activity data'!AJ20*Constants!$H96*EF!$H221*MMVolatEF*NtoN2O*kgtoGg</f>
        <v>0.31577785743754255</v>
      </c>
      <c r="R1546" s="22">
        <f>Constants!$H78*'Activity data'!AK20*Constants!$H96*EF!$H221*MMVolatEF*NtoN2O*kgtoGg</f>
        <v>0.31441607582114939</v>
      </c>
      <c r="S1546" s="22">
        <f>Constants!$H78*'Activity data'!AL20*Constants!$H96*EF!$H221*MMVolatEF*NtoN2O*kgtoGg</f>
        <v>0.26503640685083257</v>
      </c>
      <c r="T1546" s="22">
        <f>Constants!$H78*'Activity data'!AM20*Constants!$H96*EF!$H221*MMVolatEF*NtoN2O*kgtoGg</f>
        <v>0.27553319962484762</v>
      </c>
      <c r="U1546" s="22">
        <f>Constants!$H78*'Activity data'!AN20*Constants!$H96*EF!$H221*MMVolatEF*NtoN2O*kgtoGg</f>
        <v>0.28011246601536188</v>
      </c>
      <c r="V1546" s="22">
        <f>Constants!$H78*'Activity data'!AO20*Constants!$H96*EF!$H221*MMVolatEF*NtoN2O*kgtoGg</f>
        <v>0.28320648287278166</v>
      </c>
      <c r="W1546" s="22">
        <f>Constants!$H78*'Activity data'!AP20*Constants!$H96*EF!$H221*MMVolatEF*NtoN2O*kgtoGg</f>
        <v>0.28739674652836844</v>
      </c>
      <c r="X1546" s="22">
        <f>Constants!$H78*'Activity data'!AQ20*Constants!$H96*EF!$H221*MMVolatEF*NtoN2O*kgtoGg</f>
        <v>0.29314685098328896</v>
      </c>
      <c r="Y1546" s="22">
        <f>Constants!$H78*'Activity data'!AR20*Constants!$H96*EF!$H221*MMVolatEF*NtoN2O*kgtoGg</f>
        <v>0.300032895456538</v>
      </c>
      <c r="Z1546" s="22">
        <f>Constants!$H78*'Activity data'!AS20*Constants!$H96*EF!$H221*MMVolatEF*NtoN2O*kgtoGg</f>
        <v>0.30821144929016975</v>
      </c>
      <c r="AA1546" s="22">
        <f>Constants!$H78*'Activity data'!AT20*Constants!$H96*EF!$H221*MMVolatEF*NtoN2O*kgtoGg</f>
        <v>0.31723041742861824</v>
      </c>
      <c r="AB1546" s="22">
        <f>Constants!$H78*'Activity data'!AU20*Constants!$H96*EF!$H221*MMVolatEF*NtoN2O*kgtoGg</f>
        <v>0.32683803571801312</v>
      </c>
      <c r="AC1546" s="22">
        <f>Constants!$H78*'Activity data'!AV20*Constants!$H96*EF!$H221*MMVolatEF*NtoN2O*kgtoGg</f>
        <v>0.33629611478109744</v>
      </c>
      <c r="AD1546" s="22">
        <f>Constants!$H78*'Activity data'!AW20*Constants!$H96*EF!$H221*MMVolatEF*NtoN2O*kgtoGg</f>
        <v>0.34885207487336911</v>
      </c>
      <c r="AE1546" s="22">
        <f>Constants!$H78*'Activity data'!AX20*Constants!$H96*EF!$H221*MMVolatEF*NtoN2O*kgtoGg</f>
        <v>0.36231677891876807</v>
      </c>
      <c r="AF1546" s="22">
        <f>Constants!$H78*'Activity data'!AY20*Constants!$H96*EF!$H221*MMVolatEF*NtoN2O*kgtoGg</f>
        <v>0.37669399446438362</v>
      </c>
      <c r="AG1546" s="22">
        <f>Constants!$H78*'Activity data'!AZ20*Constants!$H96*EF!$H221*MMVolatEF*NtoN2O*kgtoGg</f>
        <v>0.39374172099975535</v>
      </c>
      <c r="AH1546" s="22">
        <f>Constants!$H78*'Activity data'!BA20*Constants!$H96*EF!$H221*MMVolatEF*NtoN2O*kgtoGg</f>
        <v>0.40949476161521309</v>
      </c>
      <c r="AI1546" s="22">
        <f>Constants!$H78*'Activity data'!BB20*Constants!$H96*EF!$H221*MMVolatEF*NtoN2O*kgtoGg</f>
        <v>0.42693639911582354</v>
      </c>
      <c r="AJ1546" s="22">
        <f>Constants!$H78*'Activity data'!BC20*Constants!$H96*EF!$H221*MMVolatEF*NtoN2O*kgtoGg</f>
        <v>0.44628261677312608</v>
      </c>
      <c r="AK1546" s="22">
        <f>Constants!$H78*'Activity data'!BD20*Constants!$H96*EF!$H221*MMVolatEF*NtoN2O*kgtoGg</f>
        <v>0.46414086365065893</v>
      </c>
      <c r="AL1546" s="22">
        <f>Constants!$H78*'Activity data'!BE20*Constants!$H96*EF!$H221*MMVolatEF*NtoN2O*kgtoGg</f>
        <v>0.48229667450006081</v>
      </c>
      <c r="AM1546" s="22">
        <f>Constants!$H78*'Activity data'!BF20*Constants!$H96*EF!$H221*MMVolatEF*NtoN2O*kgtoGg</f>
        <v>0.50045311821249594</v>
      </c>
      <c r="AN1546" s="22">
        <f>Constants!$H78*'Activity data'!BG20*Constants!$H96*EF!$H221*MMVolatEF*NtoN2O*kgtoGg</f>
        <v>0.5208352044245389</v>
      </c>
      <c r="AO1546" s="22">
        <f>Constants!$H78*'Activity data'!BH20*Constants!$H96*EF!$H221*MMVolatEF*NtoN2O*kgtoGg</f>
        <v>0.5397232528286966</v>
      </c>
      <c r="AP1546" s="22">
        <f>Constants!$H78*'Activity data'!BI20*Constants!$H96*EF!$H221*MMVolatEF*NtoN2O*kgtoGg</f>
        <v>0.5587839587516773</v>
      </c>
      <c r="AQ1546" s="22">
        <f>Constants!$H78*'Activity data'!BJ20*Constants!$H96*EF!$H221*MMVolatEF*NtoN2O*kgtoGg</f>
        <v>0.57842657568398048</v>
      </c>
      <c r="AR1546" s="22">
        <f>Constants!$H78*'Activity data'!BK20*Constants!$H96*EF!$H221*MMVolatEF*NtoN2O*kgtoGg</f>
        <v>0.59876737138810709</v>
      </c>
      <c r="AS1546" s="22">
        <f>Constants!$H78*'Activity data'!BL20*Constants!$H96*EF!$H221*MMVolatEF*NtoN2O*kgtoGg</f>
        <v>0.61972276959193795</v>
      </c>
      <c r="AT1546" s="22">
        <f>Constants!$H78*'Activity data'!BM20*Constants!$H96*EF!$H221*MMVolatEF*NtoN2O*kgtoGg</f>
        <v>0.62048676557725702</v>
      </c>
      <c r="AU1546" s="22">
        <f>Constants!$H78*'Activity data'!BN20*Constants!$H96*EF!$H221*MMVolatEF*NtoN2O*kgtoGg</f>
        <v>0.61715661626430041</v>
      </c>
      <c r="AV1546" s="22">
        <f>Constants!$H78*'Activity data'!BO20*Constants!$H96*EF!$H221*MMVolatEF*NtoN2O*kgtoGg</f>
        <v>0.61358866383131794</v>
      </c>
      <c r="AW1546" s="22">
        <f>Constants!$H78*'Activity data'!BP20*Constants!$H96*EF!$H221*MMVolatEF*NtoN2O*kgtoGg</f>
        <v>0.60822995480625597</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8.9709854381943815E-2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9.1174361291842948E-2</v>
      </c>
      <c r="P1547" s="22">
        <f>Constants!$H63*'Activity data'!AI5*Constants!$H81*FracLEACHMM*MMLeachEF*NtoN2O*kgtoGg</f>
        <v>9.1320994898161756E-2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8.9250625029696246E-2</v>
      </c>
      <c r="T1547" s="22">
        <f>Constants!$H63*'Activity data'!AM5*Constants!$H81*FracLEACHMM*MMLeachEF*NtoN2O*kgtoGg</f>
        <v>9.0189110025271801E-2</v>
      </c>
      <c r="U1547" s="22">
        <f>Constants!$H63*'Activity data'!AN5*Constants!$H81*FracLEACHMM*MMLeachEF*NtoN2O*kgtoGg</f>
        <v>9.0756386376235856E-2</v>
      </c>
      <c r="V1547" s="22">
        <f>Constants!$H63*'Activity data'!AO5*Constants!$H81*FracLEACHMM*MMLeachEF*NtoN2O*kgtoGg</f>
        <v>9.1241975995008148E-2</v>
      </c>
      <c r="W1547" s="22">
        <f>Constants!$H63*'Activity data'!AP5*Constants!$H81*FracLEACHMM*MMLeachEF*NtoN2O*kgtoGg</f>
        <v>9.1816227619415533E-2</v>
      </c>
      <c r="X1547" s="22">
        <f>Constants!$H63*'Activity data'!AQ5*Constants!$H81*FracLEACHMM*MMLeachEF*NtoN2O*kgtoGg</f>
        <v>9.2510170679410794E-2</v>
      </c>
      <c r="Y1547" s="22">
        <f>Constants!$H63*'Activity data'!AR5*Constants!$H81*FracLEACHMM*MMLeachEF*NtoN2O*kgtoGg</f>
        <v>9.3205336582555712E-2</v>
      </c>
      <c r="Z1547" s="22">
        <f>Constants!$H63*'Activity data'!AS5*Constants!$H81*FracLEACHMM*MMLeachEF*NtoN2O*kgtoGg</f>
        <v>9.4001725839704633E-2</v>
      </c>
      <c r="AA1547" s="22">
        <f>Constants!$H63*'Activity data'!AT5*Constants!$H81*FracLEACHMM*MMLeachEF*NtoN2O*kgtoGg</f>
        <v>9.4869016122447317E-2</v>
      </c>
      <c r="AB1547" s="22">
        <f>Constants!$H63*'Activity data'!AU5*Constants!$H81*FracLEACHMM*MMLeachEF*NtoN2O*kgtoGg</f>
        <v>9.5790122133852532E-2</v>
      </c>
      <c r="AC1547" s="22">
        <f>Constants!$H63*'Activity data'!AV5*Constants!$H81*FracLEACHMM*MMLeachEF*NtoN2O*kgtoGg</f>
        <v>9.671473247430501E-2</v>
      </c>
      <c r="AD1547" s="22">
        <f>Constants!$H63*'Activity data'!AW5*Constants!$H81*FracLEACHMM*MMLeachEF*NtoN2O*kgtoGg</f>
        <v>9.7790682208780219E-2</v>
      </c>
      <c r="AE1547" s="22">
        <f>Constants!$H63*'Activity data'!AX5*Constants!$H81*FracLEACHMM*MMLeachEF*NtoN2O*kgtoGg</f>
        <v>9.8941991144077271E-2</v>
      </c>
      <c r="AF1547" s="22">
        <f>Constants!$H63*'Activity data'!AY5*Constants!$H81*FracLEACHMM*MMLeachEF*NtoN2O*kgtoGg</f>
        <v>0.1001690158795282</v>
      </c>
      <c r="AG1547" s="22">
        <f>Constants!$H63*'Activity data'!AZ5*Constants!$H81*FracLEACHMM*MMLeachEF*NtoN2O*kgtoGg</f>
        <v>0.1015927268927518</v>
      </c>
      <c r="AH1547" s="22">
        <f>Constants!$H63*'Activity data'!BA5*Constants!$H81*FracLEACHMM*MMLeachEF*NtoN2O*kgtoGg</f>
        <v>0.1029409355559671</v>
      </c>
      <c r="AI1547" s="22">
        <f>Constants!$H63*'Activity data'!BB5*Constants!$H81*FracLEACHMM*MMLeachEF*NtoN2O*kgtoGg</f>
        <v>0.10434976804643124</v>
      </c>
      <c r="AJ1547" s="22">
        <f>Constants!$H63*'Activity data'!BC5*Constants!$H81*FracLEACHMM*MMLeachEF*NtoN2O*kgtoGg</f>
        <v>0.10590320655274854</v>
      </c>
      <c r="AK1547" s="22">
        <f>Constants!$H63*'Activity data'!BD5*Constants!$H81*FracLEACHMM*MMLeachEF*NtoN2O*kgtoGg</f>
        <v>0.1073662436226855</v>
      </c>
      <c r="AL1547" s="22">
        <f>Constants!$H63*'Activity data'!BE5*Constants!$H81*FracLEACHMM*MMLeachEF*NtoN2O*kgtoGg</f>
        <v>0.10886213747822628</v>
      </c>
      <c r="AM1547" s="22">
        <f>Constants!$H63*'Activity data'!BF5*Constants!$H81*FracLEACHMM*MMLeachEF*NtoN2O*kgtoGg</f>
        <v>0.11037002214389161</v>
      </c>
      <c r="AN1547" s="22">
        <f>Constants!$H63*'Activity data'!BG5*Constants!$H81*FracLEACHMM*MMLeachEF*NtoN2O*kgtoGg</f>
        <v>0.11198109961767445</v>
      </c>
      <c r="AO1547" s="22">
        <f>Constants!$H63*'Activity data'!BH5*Constants!$H81*FracLEACHMM*MMLeachEF*NtoN2O*kgtoGg</f>
        <v>0.11349909182768024</v>
      </c>
      <c r="AP1547" s="22">
        <f>Constants!$H63*'Activity data'!BI5*Constants!$H81*FracLEACHMM*MMLeachEF*NtoN2O*kgtoGg</f>
        <v>0.11504022559618203</v>
      </c>
      <c r="AQ1547" s="22">
        <f>Constants!$H63*'Activity data'!BJ5*Constants!$H81*FracLEACHMM*MMLeachEF*NtoN2O*kgtoGg</f>
        <v>0.1166332119939366</v>
      </c>
      <c r="AR1547" s="22">
        <f>Constants!$H63*'Activity data'!BK5*Constants!$H81*FracLEACHMM*MMLeachEF*NtoN2O*kgtoGg</f>
        <v>0.11828633867698118</v>
      </c>
      <c r="AS1547" s="22">
        <f>Constants!$H63*'Activity data'!BL5*Constants!$H81*FracLEACHMM*MMLeachEF*NtoN2O*kgtoGg</f>
        <v>0.11992882982268192</v>
      </c>
      <c r="AT1547" s="22">
        <f>Constants!$H63*'Activity data'!BM5*Constants!$H81*FracLEACHMM*MMLeachEF*NtoN2O*kgtoGg</f>
        <v>0.12014786209757918</v>
      </c>
      <c r="AU1547" s="22">
        <f>Constants!$H63*'Activity data'!BN5*Constants!$H81*FracLEACHMM*MMLeachEF*NtoN2O*kgtoGg</f>
        <v>0.12007917719268496</v>
      </c>
      <c r="AV1547" s="22">
        <f>Constants!$H63*'Activity data'!BO5*Constants!$H81*FracLEACHMM*MMLeachEF*NtoN2O*kgtoGg</f>
        <v>0.1199958046222647</v>
      </c>
      <c r="AW1547" s="22">
        <f>Constants!$H63*'Activity data'!BP5*Constants!$H81*FracLEACHMM*MMLeachEF*NtoN2O*kgtoGg</f>
        <v>0.11978651047256277</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2.757662364319367E-2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2.6951424468255294E-2</v>
      </c>
      <c r="T1548" s="22">
        <f>Constants!$H64*'Activity data'!AM6*Constants!$H82*FracLEACHMM*MMLeachEF*NtoN2O*kgtoGg</f>
        <v>2.7234823127530002E-2</v>
      </c>
      <c r="U1548" s="22">
        <f>Constants!$H64*'Activity data'!AN6*Constants!$H82*FracLEACHMM*MMLeachEF*NtoN2O*kgtoGg</f>
        <v>2.7406126193705155E-2</v>
      </c>
      <c r="V1548" s="22">
        <f>Constants!$H64*'Activity data'!AO6*Constants!$H82*FracLEACHMM*MMLeachEF*NtoN2O*kgtoGg</f>
        <v>2.7552761939152935E-2</v>
      </c>
      <c r="W1548" s="22">
        <f>Constants!$H64*'Activity data'!AP6*Constants!$H82*FracLEACHMM*MMLeachEF*NtoN2O*kgtoGg</f>
        <v>2.7726171360945087E-2</v>
      </c>
      <c r="X1548" s="22">
        <f>Constants!$H64*'Activity data'!AQ6*Constants!$H82*FracLEACHMM*MMLeachEF*NtoN2O*kgtoGg</f>
        <v>2.7935724559709919E-2</v>
      </c>
      <c r="Y1548" s="22">
        <f>Constants!$H64*'Activity data'!AR6*Constants!$H82*FracLEACHMM*MMLeachEF*NtoN2O*kgtoGg</f>
        <v>2.8145647026082365E-2</v>
      </c>
      <c r="Z1548" s="22">
        <f>Constants!$H64*'Activity data'!AS6*Constants!$H82*FracLEACHMM*MMLeachEF*NtoN2O*kgtoGg</f>
        <v>2.8386136377324862E-2</v>
      </c>
      <c r="AA1548" s="22">
        <f>Constants!$H64*'Activity data'!AT6*Constants!$H82*FracLEACHMM*MMLeachEF*NtoN2O*kgtoGg</f>
        <v>2.8648036039535779E-2</v>
      </c>
      <c r="AB1548" s="22">
        <f>Constants!$H64*'Activity data'!AU6*Constants!$H82*FracLEACHMM*MMLeachEF*NtoN2O*kgtoGg</f>
        <v>2.8926186686496342E-2</v>
      </c>
      <c r="AC1548" s="22">
        <f>Constants!$H64*'Activity data'!AV6*Constants!$H82*FracLEACHMM*MMLeachEF*NtoN2O*kgtoGg</f>
        <v>2.9205395551924244E-2</v>
      </c>
      <c r="AD1548" s="22">
        <f>Constants!$H64*'Activity data'!AW6*Constants!$H82*FracLEACHMM*MMLeachEF*NtoN2O*kgtoGg</f>
        <v>2.9530305074862588E-2</v>
      </c>
      <c r="AE1548" s="22">
        <f>Constants!$H64*'Activity data'!AX6*Constants!$H82*FracLEACHMM*MMLeachEF*NtoN2O*kgtoGg</f>
        <v>2.9877971164584224E-2</v>
      </c>
      <c r="AF1548" s="22">
        <f>Constants!$H64*'Activity data'!AY6*Constants!$H82*FracLEACHMM*MMLeachEF*NtoN2O*kgtoGg</f>
        <v>3.0248501505040468E-2</v>
      </c>
      <c r="AG1548" s="22">
        <f>Constants!$H64*'Activity data'!AZ6*Constants!$H82*FracLEACHMM*MMLeachEF*NtoN2O*kgtoGg</f>
        <v>3.0678426111448002E-2</v>
      </c>
      <c r="AH1548" s="22">
        <f>Constants!$H64*'Activity data'!BA6*Constants!$H82*FracLEACHMM*MMLeachEF*NtoN2O*kgtoGg</f>
        <v>3.108555092364966E-2</v>
      </c>
      <c r="AI1548" s="22">
        <f>Constants!$H64*'Activity data'!BB6*Constants!$H82*FracLEACHMM*MMLeachEF*NtoN2O*kgtoGg</f>
        <v>3.1510982593652363E-2</v>
      </c>
      <c r="AJ1548" s="22">
        <f>Constants!$H64*'Activity data'!BC6*Constants!$H82*FracLEACHMM*MMLeachEF*NtoN2O*kgtoGg</f>
        <v>3.198008161178427E-2</v>
      </c>
      <c r="AK1548" s="22">
        <f>Constants!$H64*'Activity data'!BD6*Constants!$H82*FracLEACHMM*MMLeachEF*NtoN2O*kgtoGg</f>
        <v>3.2421881689616149E-2</v>
      </c>
      <c r="AL1548" s="22">
        <f>Constants!$H64*'Activity data'!BE6*Constants!$H82*FracLEACHMM*MMLeachEF*NtoN2O*kgtoGg</f>
        <v>3.2873603683122858E-2</v>
      </c>
      <c r="AM1548" s="22">
        <f>Constants!$H64*'Activity data'!BF6*Constants!$H82*FracLEACHMM*MMLeachEF*NtoN2O*kgtoGg</f>
        <v>3.3328946597080022E-2</v>
      </c>
      <c r="AN1548" s="22">
        <f>Constants!$H64*'Activity data'!BG6*Constants!$H82*FracLEACHMM*MMLeachEF*NtoN2O*kgtoGg</f>
        <v>3.3815451121084403E-2</v>
      </c>
      <c r="AO1548" s="22">
        <f>Constants!$H64*'Activity data'!BH6*Constants!$H82*FracLEACHMM*MMLeachEF*NtoN2O*kgtoGg</f>
        <v>3.4273846257003714E-2</v>
      </c>
      <c r="AP1548" s="22">
        <f>Constants!$H64*'Activity data'!BI6*Constants!$H82*FracLEACHMM*MMLeachEF*NtoN2O*kgtoGg</f>
        <v>3.473922955648686E-2</v>
      </c>
      <c r="AQ1548" s="22">
        <f>Constants!$H64*'Activity data'!BJ6*Constants!$H82*FracLEACHMM*MMLeachEF*NtoN2O*kgtoGg</f>
        <v>3.5220271034501774E-2</v>
      </c>
      <c r="AR1548" s="22">
        <f>Constants!$H64*'Activity data'!BK6*Constants!$H82*FracLEACHMM*MMLeachEF*NtoN2O*kgtoGg</f>
        <v>3.5719473352913658E-2</v>
      </c>
      <c r="AS1548" s="22">
        <f>Constants!$H64*'Activity data'!BL6*Constants!$H82*FracLEACHMM*MMLeachEF*NtoN2O*kgtoGg</f>
        <v>3.6215464008871552E-2</v>
      </c>
      <c r="AT1548" s="22">
        <f>Constants!$H64*'Activity data'!BM6*Constants!$H82*FracLEACHMM*MMLeachEF*NtoN2O*kgtoGg</f>
        <v>3.6281606199035935E-2</v>
      </c>
      <c r="AU1548" s="22">
        <f>Constants!$H64*'Activity data'!BN6*Constants!$H82*FracLEACHMM*MMLeachEF*NtoN2O*kgtoGg</f>
        <v>3.6260865100295726E-2</v>
      </c>
      <c r="AV1548" s="22">
        <f>Constants!$H64*'Activity data'!BO6*Constants!$H82*FracLEACHMM*MMLeachEF*NtoN2O*kgtoGg</f>
        <v>3.6235688699193122E-2</v>
      </c>
      <c r="AW1548" s="22">
        <f>Constants!$H64*'Activity data'!BP6*Constants!$H82*FracLEACHMM*MMLeachEF*NtoN2O*kgtoGg</f>
        <v>3.617248717578124E-2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1.4564639612104711E-3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1.4802406304505133E-3</v>
      </c>
      <c r="P1549" s="22">
        <f>Constants!$H65*'Activity data'!AI7*Constants!$H83*FracLEACHMM*MMLeachEF*NtoN2O*kgtoGg</f>
        <v>1.4826212670547866E-3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1.4490082473863142E-3</v>
      </c>
      <c r="T1549" s="22">
        <f>Constants!$H65*'Activity data'!AM7*Constants!$H83*FracLEACHMM*MMLeachEF*NtoN2O*kgtoGg</f>
        <v>1.4642448073340431E-3</v>
      </c>
      <c r="U1549" s="22">
        <f>Constants!$H65*'Activity data'!AN7*Constants!$H83*FracLEACHMM*MMLeachEF*NtoN2O*kgtoGg</f>
        <v>1.4734546936605608E-3</v>
      </c>
      <c r="V1549" s="22">
        <f>Constants!$H65*'Activity data'!AO7*Constants!$H83*FracLEACHMM*MMLeachEF*NtoN2O*kgtoGg</f>
        <v>1.4813383736035544E-3</v>
      </c>
      <c r="W1549" s="22">
        <f>Constants!$H65*'Activity data'!AP7*Constants!$H83*FracLEACHMM*MMLeachEF*NtoN2O*kgtoGg</f>
        <v>1.4906615053974703E-3</v>
      </c>
      <c r="X1549" s="22">
        <f>Constants!$H65*'Activity data'!AQ7*Constants!$H83*FracLEACHMM*MMLeachEF*NtoN2O*kgtoGg</f>
        <v>1.5019278603032773E-3</v>
      </c>
      <c r="Y1549" s="22">
        <f>Constants!$H65*'Activity data'!AR7*Constants!$H83*FracLEACHMM*MMLeachEF*NtoN2O*kgtoGg</f>
        <v>1.513214068401244E-3</v>
      </c>
      <c r="Z1549" s="22">
        <f>Constants!$H65*'Activity data'!AS7*Constants!$H83*FracLEACHMM*MMLeachEF*NtoN2O*kgtoGg</f>
        <v>1.526143665267985E-3</v>
      </c>
      <c r="AA1549" s="22">
        <f>Constants!$H65*'Activity data'!AT7*Constants!$H83*FracLEACHMM*MMLeachEF*NtoN2O*kgtoGg</f>
        <v>1.5402243596289937E-3</v>
      </c>
      <c r="AB1549" s="22">
        <f>Constants!$H65*'Activity data'!AU7*Constants!$H83*FracLEACHMM*MMLeachEF*NtoN2O*kgtoGg</f>
        <v>1.5551787670272522E-3</v>
      </c>
      <c r="AC1549" s="22">
        <f>Constants!$H65*'Activity data'!AV7*Constants!$H83*FracLEACHMM*MMLeachEF*NtoN2O*kgtoGg</f>
        <v>1.5701900681636706E-3</v>
      </c>
      <c r="AD1549" s="22">
        <f>Constants!$H65*'Activity data'!AW7*Constants!$H83*FracLEACHMM*MMLeachEF*NtoN2O*kgtoGg</f>
        <v>1.5876584056516031E-3</v>
      </c>
      <c r="AE1549" s="22">
        <f>Constants!$H65*'Activity data'!AX7*Constants!$H83*FracLEACHMM*MMLeachEF*NtoN2O*kgtoGg</f>
        <v>1.6063502203249454E-3</v>
      </c>
      <c r="AF1549" s="22">
        <f>Constants!$H65*'Activity data'!AY7*Constants!$H83*FracLEACHMM*MMLeachEF*NtoN2O*kgtoGg</f>
        <v>1.6262713016711409E-3</v>
      </c>
      <c r="AG1549" s="22">
        <f>Constants!$H65*'Activity data'!AZ7*Constants!$H83*FracLEACHMM*MMLeachEF*NtoN2O*kgtoGg</f>
        <v>1.6493856383984103E-3</v>
      </c>
      <c r="AH1549" s="22">
        <f>Constants!$H65*'Activity data'!BA7*Constants!$H83*FracLEACHMM*MMLeachEF*NtoN2O*kgtoGg</f>
        <v>1.6712741738741754E-3</v>
      </c>
      <c r="AI1549" s="22">
        <f>Constants!$H65*'Activity data'!BB7*Constants!$H83*FracLEACHMM*MMLeachEF*NtoN2O*kgtoGg</f>
        <v>1.6941469537251745E-3</v>
      </c>
      <c r="AJ1549" s="22">
        <f>Constants!$H65*'Activity data'!BC7*Constants!$H83*FracLEACHMM*MMLeachEF*NtoN2O*kgtoGg</f>
        <v>1.719367451696055E-3</v>
      </c>
      <c r="AK1549" s="22">
        <f>Constants!$H65*'Activity data'!BD7*Constants!$H83*FracLEACHMM*MMLeachEF*NtoN2O*kgtoGg</f>
        <v>1.7431202576832982E-3</v>
      </c>
      <c r="AL1549" s="22">
        <f>Constants!$H65*'Activity data'!BE7*Constants!$H83*FracLEACHMM*MMLeachEF*NtoN2O*kgtoGg</f>
        <v>1.7674065025490553E-3</v>
      </c>
      <c r="AM1549" s="22">
        <f>Constants!$H65*'Activity data'!BF7*Constants!$H83*FracLEACHMM*MMLeachEF*NtoN2O*kgtoGg</f>
        <v>1.7918874214886084E-3</v>
      </c>
      <c r="AN1549" s="22">
        <f>Constants!$H65*'Activity data'!BG7*Constants!$H83*FracLEACHMM*MMLeachEF*NtoN2O*kgtoGg</f>
        <v>1.8180437038217894E-3</v>
      </c>
      <c r="AO1549" s="22">
        <f>Constants!$H65*'Activity data'!BH7*Constants!$H83*FracLEACHMM*MMLeachEF*NtoN2O*kgtoGg</f>
        <v>1.8426887215013264E-3</v>
      </c>
      <c r="AP1549" s="22">
        <f>Constants!$H65*'Activity data'!BI7*Constants!$H83*FracLEACHMM*MMLeachEF*NtoN2O*kgtoGg</f>
        <v>1.8677094486967004E-3</v>
      </c>
      <c r="AQ1549" s="22">
        <f>Constants!$H65*'Activity data'!BJ7*Constants!$H83*FracLEACHMM*MMLeachEF*NtoN2O*kgtoGg</f>
        <v>1.893572017474819E-3</v>
      </c>
      <c r="AR1549" s="22">
        <f>Constants!$H65*'Activity data'!BK7*Constants!$H83*FracLEACHMM*MMLeachEF*NtoN2O*kgtoGg</f>
        <v>1.9204109801925469E-3</v>
      </c>
      <c r="AS1549" s="22">
        <f>Constants!$H65*'Activity data'!BL7*Constants!$H83*FracLEACHMM*MMLeachEF*NtoN2O*kgtoGg</f>
        <v>1.9470772720598308E-3</v>
      </c>
      <c r="AT1549" s="22">
        <f>Constants!$H65*'Activity data'!BM7*Constants!$H83*FracLEACHMM*MMLeachEF*NtoN2O*kgtoGg</f>
        <v>1.950633320800826E-3</v>
      </c>
      <c r="AU1549" s="22">
        <f>Constants!$H65*'Activity data'!BN7*Constants!$H83*FracLEACHMM*MMLeachEF*NtoN2O*kgtoGg</f>
        <v>1.9495182026307342E-3</v>
      </c>
      <c r="AV1549" s="22">
        <f>Constants!$H65*'Activity data'!BO7*Constants!$H83*FracLEACHMM*MMLeachEF*NtoN2O*kgtoGg</f>
        <v>1.9481646262036276E-3</v>
      </c>
      <c r="AW1549" s="22">
        <f>Constants!$H65*'Activity data'!BP7*Constants!$H83*FracLEACHMM*MMLeachEF*NtoN2O*kgtoGg</f>
        <v>1.9447666785820073E-3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3.0040206026371367E-2</v>
      </c>
      <c r="M1550" s="22">
        <f>Constants!$H66*'Activity data'!AF8*Constants!$H84*FracLEACHMM*MMLeachEF*NtoN2O*kgtoGg</f>
        <v>2.994016283719321E-2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2.7620505669412019E-2</v>
      </c>
      <c r="R1550" s="22">
        <f>Constants!$H66*'Activity data'!AK8*Constants!$H84*FracLEACHMM*MMLeachEF*NtoN2O*kgtoGg</f>
        <v>2.7061685185942385E-2</v>
      </c>
      <c r="S1550" s="22">
        <f>Constants!$H66*'Activity data'!AL8*Constants!$H84*FracLEACHMM*MMLeachEF*NtoN2O*kgtoGg</f>
        <v>2.3806392540351405E-2</v>
      </c>
      <c r="T1550" s="22">
        <f>Constants!$H66*'Activity data'!AM8*Constants!$H84*FracLEACHMM*MMLeachEF*NtoN2O*kgtoGg</f>
        <v>2.4193083541638325E-2</v>
      </c>
      <c r="U1550" s="22">
        <f>Constants!$H66*'Activity data'!AN8*Constants!$H84*FracLEACHMM*MMLeachEF*NtoN2O*kgtoGg</f>
        <v>2.4244751236175342E-2</v>
      </c>
      <c r="V1550" s="22">
        <f>Constants!$H66*'Activity data'!AO8*Constants!$H84*FracLEACHMM*MMLeachEF*NtoN2O*kgtoGg</f>
        <v>2.4213542757026627E-2</v>
      </c>
      <c r="W1550" s="22">
        <f>Constants!$H66*'Activity data'!AP8*Constants!$H84*FracLEACHMM*MMLeachEF*NtoN2O*kgtoGg</f>
        <v>2.4240806999592503E-2</v>
      </c>
      <c r="X1550" s="22">
        <f>Constants!$H66*'Activity data'!AQ8*Constants!$H84*FracLEACHMM*MMLeachEF*NtoN2O*kgtoGg</f>
        <v>2.4348932328445559E-2</v>
      </c>
      <c r="Y1550" s="22">
        <f>Constants!$H66*'Activity data'!AR8*Constants!$H84*FracLEACHMM*MMLeachEF*NtoN2O*kgtoGg</f>
        <v>2.4490511284030972E-2</v>
      </c>
      <c r="Z1550" s="22">
        <f>Constants!$H66*'Activity data'!AS8*Constants!$H84*FracLEACHMM*MMLeachEF*NtoN2O*kgtoGg</f>
        <v>2.4693995717248608E-2</v>
      </c>
      <c r="AA1550" s="22">
        <f>Constants!$H66*'Activity data'!AT8*Constants!$H84*FracLEACHMM*MMLeachEF*NtoN2O*kgtoGg</f>
        <v>2.4933755629167303E-2</v>
      </c>
      <c r="AB1550" s="22">
        <f>Constants!$H66*'Activity data'!AU8*Constants!$H84*FracLEACHMM*MMLeachEF*NtoN2O*kgtoGg</f>
        <v>2.5195456120674233E-2</v>
      </c>
      <c r="AC1550" s="22">
        <f>Constants!$H66*'Activity data'!AV8*Constants!$H84*FracLEACHMM*MMLeachEF*NtoN2O*kgtoGg</f>
        <v>2.5440996600346759E-2</v>
      </c>
      <c r="AD1550" s="22">
        <f>Constants!$H66*'Activity data'!AW8*Constants!$H84*FracLEACHMM*MMLeachEF*NtoN2O*kgtoGg</f>
        <v>2.5598070309367119E-2</v>
      </c>
      <c r="AE1550" s="22">
        <f>Constants!$H66*'Activity data'!AX8*Constants!$H84*FracLEACHMM*MMLeachEF*NtoN2O*kgtoGg</f>
        <v>2.5777319387410531E-2</v>
      </c>
      <c r="AF1550" s="22">
        <f>Constants!$H66*'Activity data'!AY8*Constants!$H84*FracLEACHMM*MMLeachEF*NtoN2O*kgtoGg</f>
        <v>2.5976317402752185E-2</v>
      </c>
      <c r="AG1550" s="22">
        <f>Constants!$H66*'Activity data'!AZ8*Constants!$H84*FracLEACHMM*MMLeachEF*NtoN2O*kgtoGg</f>
        <v>2.627372867492429E-2</v>
      </c>
      <c r="AH1550" s="22">
        <f>Constants!$H66*'Activity data'!BA8*Constants!$H84*FracLEACHMM*MMLeachEF*NtoN2O*kgtoGg</f>
        <v>2.6482535929321333E-2</v>
      </c>
      <c r="AI1550" s="22">
        <f>Constants!$H66*'Activity data'!BB8*Constants!$H84*FracLEACHMM*MMLeachEF*NtoN2O*kgtoGg</f>
        <v>2.6724933781653751E-2</v>
      </c>
      <c r="AJ1550" s="22">
        <f>Constants!$H66*'Activity data'!BC8*Constants!$H84*FracLEACHMM*MMLeachEF*NtoN2O*kgtoGg</f>
        <v>2.7019975260661341E-2</v>
      </c>
      <c r="AK1550" s="22">
        <f>Constants!$H66*'Activity data'!BD8*Constants!$H84*FracLEACHMM*MMLeachEF*NtoN2O*kgtoGg</f>
        <v>2.721865824122132E-2</v>
      </c>
      <c r="AL1550" s="22">
        <f>Constants!$H66*'Activity data'!BE8*Constants!$H84*FracLEACHMM*MMLeachEF*NtoN2O*kgtoGg</f>
        <v>2.7399388894615552E-2</v>
      </c>
      <c r="AM1550" s="22">
        <f>Constants!$H66*'Activity data'!BF8*Constants!$H84*FracLEACHMM*MMLeachEF*NtoN2O*kgtoGg</f>
        <v>2.7549495314602303E-2</v>
      </c>
      <c r="AN1550" s="22">
        <f>Constants!$H66*'Activity data'!BG8*Constants!$H84*FracLEACHMM*MMLeachEF*NtoN2O*kgtoGg</f>
        <v>2.7887421185767935E-2</v>
      </c>
      <c r="AO1550" s="22">
        <f>Constants!$H66*'Activity data'!BH8*Constants!$H84*FracLEACHMM*MMLeachEF*NtoN2O*kgtoGg</f>
        <v>2.8140730091611818E-2</v>
      </c>
      <c r="AP1550" s="22">
        <f>Constants!$H66*'Activity data'!BI8*Constants!$H84*FracLEACHMM*MMLeachEF*NtoN2O*kgtoGg</f>
        <v>2.8376706221257122E-2</v>
      </c>
      <c r="AQ1550" s="22">
        <f>Constants!$H66*'Activity data'!BJ8*Constants!$H84*FracLEACHMM*MMLeachEF*NtoN2O*kgtoGg</f>
        <v>2.8610530774908279E-2</v>
      </c>
      <c r="AR1550" s="22">
        <f>Constants!$H66*'Activity data'!BK8*Constants!$H84*FracLEACHMM*MMLeachEF*NtoN2O*kgtoGg</f>
        <v>2.884541432086454E-2</v>
      </c>
      <c r="AS1550" s="22">
        <f>Constants!$H66*'Activity data'!BL8*Constants!$H84*FracLEACHMM*MMLeachEF*NtoN2O*kgtoGg</f>
        <v>2.906663219106943E-2</v>
      </c>
      <c r="AT1550" s="22">
        <f>Constants!$H66*'Activity data'!BM8*Constants!$H84*FracLEACHMM*MMLeachEF*NtoN2O*kgtoGg</f>
        <v>2.854486488328653E-2</v>
      </c>
      <c r="AU1550" s="22">
        <f>Constants!$H66*'Activity data'!BN8*Constants!$H84*FracLEACHMM*MMLeachEF*NtoN2O*kgtoGg</f>
        <v>2.7882896926607576E-2</v>
      </c>
      <c r="AV1550" s="22">
        <f>Constants!$H66*'Activity data'!BO8*Constants!$H84*FracLEACHMM*MMLeachEF*NtoN2O*kgtoGg</f>
        <v>2.7220745297735088E-2</v>
      </c>
      <c r="AW1550" s="22">
        <f>Constants!$H66*'Activity data'!BP8*Constants!$H84*FracLEACHMM*MMLeachEF*NtoN2O*kgtoGg</f>
        <v>2.6506822033700889E-2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4.0226293185258929E-2</v>
      </c>
      <c r="L1551" s="22">
        <f>Constants!$H67*'Activity data'!AE9*Constants!$H85*FracLEACHMM*MMLeachEF*NtoN2O*kgtoGg</f>
        <v>3.9877423391049029E-2</v>
      </c>
      <c r="M1551" s="22">
        <f>Constants!$H67*'Activity data'!AF9*Constants!$H85*FracLEACHMM*MMLeachEF*NtoN2O*kgtoGg</f>
        <v>3.9744619221572103E-2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3.6665347697252743E-2</v>
      </c>
      <c r="R1551" s="22">
        <f>Constants!$H67*'Activity data'!AK9*Constants!$H85*FracLEACHMM*MMLeachEF*NtoN2O*kgtoGg</f>
        <v>3.5923531179771248E-2</v>
      </c>
      <c r="S1551" s="22">
        <f>Constants!$H67*'Activity data'!AL9*Constants!$H85*FracLEACHMM*MMLeachEF*NtoN2O*kgtoGg</f>
        <v>3.1602233150854891E-2</v>
      </c>
      <c r="T1551" s="22">
        <f>Constants!$H67*'Activity data'!AM9*Constants!$H85*FracLEACHMM*MMLeachEF*NtoN2O*kgtoGg</f>
        <v>3.211555322483476E-2</v>
      </c>
      <c r="U1551" s="22">
        <f>Constants!$H67*'Activity data'!AN9*Constants!$H85*FracLEACHMM*MMLeachEF*NtoN2O*kgtoGg</f>
        <v>3.2184140455191405E-2</v>
      </c>
      <c r="V1551" s="22">
        <f>Constants!$H67*'Activity data'!AO9*Constants!$H85*FracLEACHMM*MMLeachEF*NtoN2O*kgtoGg</f>
        <v>3.2142712186180492E-2</v>
      </c>
      <c r="W1551" s="22">
        <f>Constants!$H67*'Activity data'!AP9*Constants!$H85*FracLEACHMM*MMLeachEF*NtoN2O*kgtoGg</f>
        <v>3.2178904605875663E-2</v>
      </c>
      <c r="X1551" s="22">
        <f>Constants!$H67*'Activity data'!AQ9*Constants!$H85*FracLEACHMM*MMLeachEF*NtoN2O*kgtoGg</f>
        <v>3.2322437560149811E-2</v>
      </c>
      <c r="Y1551" s="22">
        <f>Constants!$H67*'Activity data'!AR9*Constants!$H85*FracLEACHMM*MMLeachEF*NtoN2O*kgtoGg</f>
        <v>3.2510379145842865E-2</v>
      </c>
      <c r="Z1551" s="22">
        <f>Constants!$H67*'Activity data'!AS9*Constants!$H85*FracLEACHMM*MMLeachEF*NtoN2O*kgtoGg</f>
        <v>3.2780498295151762E-2</v>
      </c>
      <c r="AA1551" s="22">
        <f>Constants!$H67*'Activity data'!AT9*Constants!$H85*FracLEACHMM*MMLeachEF*NtoN2O*kgtoGg</f>
        <v>3.3098771995118695E-2</v>
      </c>
      <c r="AB1551" s="22">
        <f>Constants!$H67*'Activity data'!AU9*Constants!$H85*FracLEACHMM*MMLeachEF*NtoN2O*kgtoGg</f>
        <v>3.3446171120554334E-2</v>
      </c>
      <c r="AC1551" s="22">
        <f>Constants!$H67*'Activity data'!AV9*Constants!$H85*FracLEACHMM*MMLeachEF*NtoN2O*kgtoGg</f>
        <v>3.37721183413872E-2</v>
      </c>
      <c r="AD1551" s="22">
        <f>Constants!$H67*'Activity data'!AW9*Constants!$H85*FracLEACHMM*MMLeachEF*NtoN2O*kgtoGg</f>
        <v>3.398062872219846E-2</v>
      </c>
      <c r="AE1551" s="22">
        <f>Constants!$H67*'Activity data'!AX9*Constants!$H85*FracLEACHMM*MMLeachEF*NtoN2O*kgtoGg</f>
        <v>3.4218576204027212E-2</v>
      </c>
      <c r="AF1551" s="22">
        <f>Constants!$H67*'Activity data'!AY9*Constants!$H85*FracLEACHMM*MMLeachEF*NtoN2O*kgtoGg</f>
        <v>3.4482739775501765E-2</v>
      </c>
      <c r="AG1551" s="22">
        <f>Constants!$H67*'Activity data'!AZ9*Constants!$H85*FracLEACHMM*MMLeachEF*NtoN2O*kgtoGg</f>
        <v>3.4877543832813024E-2</v>
      </c>
      <c r="AH1551" s="22">
        <f>Constants!$H67*'Activity data'!BA9*Constants!$H85*FracLEACHMM*MMLeachEF*NtoN2O*kgtoGg</f>
        <v>3.5154728858887874E-2</v>
      </c>
      <c r="AI1551" s="22">
        <f>Constants!$H67*'Activity data'!BB9*Constants!$H85*FracLEACHMM*MMLeachEF*NtoN2O*kgtoGg</f>
        <v>3.5476504341321484E-2</v>
      </c>
      <c r="AJ1551" s="22">
        <f>Constants!$H67*'Activity data'!BC9*Constants!$H85*FracLEACHMM*MMLeachEF*NtoN2O*kgtoGg</f>
        <v>3.5868162573158446E-2</v>
      </c>
      <c r="AK1551" s="22">
        <f>Constants!$H67*'Activity data'!BD9*Constants!$H85*FracLEACHMM*MMLeachEF*NtoN2O*kgtoGg</f>
        <v>3.6131907945924219E-2</v>
      </c>
      <c r="AL1551" s="22">
        <f>Constants!$H67*'Activity data'!BE9*Constants!$H85*FracLEACHMM*MMLeachEF*NtoN2O*kgtoGg</f>
        <v>3.637182217217208E-2</v>
      </c>
      <c r="AM1551" s="22">
        <f>Constants!$H67*'Activity data'!BF9*Constants!$H85*FracLEACHMM*MMLeachEF*NtoN2O*kgtoGg</f>
        <v>3.6571083697152014E-2</v>
      </c>
      <c r="AN1551" s="22">
        <f>Constants!$H67*'Activity data'!BG9*Constants!$H85*FracLEACHMM*MMLeachEF*NtoN2O*kgtoGg</f>
        <v>3.701966960323505E-2</v>
      </c>
      <c r="AO1551" s="22">
        <f>Constants!$H67*'Activity data'!BH9*Constants!$H85*FracLEACHMM*MMLeachEF*NtoN2O*kgtoGg</f>
        <v>3.7355929164111297E-2</v>
      </c>
      <c r="AP1551" s="22">
        <f>Constants!$H67*'Activity data'!BI9*Constants!$H85*FracLEACHMM*MMLeachEF*NtoN2O*kgtoGg</f>
        <v>3.7669180012783451E-2</v>
      </c>
      <c r="AQ1551" s="22">
        <f>Constants!$H67*'Activity data'!BJ9*Constants!$H85*FracLEACHMM*MMLeachEF*NtoN2O*kgtoGg</f>
        <v>3.7979574712373218E-2</v>
      </c>
      <c r="AR1551" s="22">
        <f>Constants!$H67*'Activity data'!BK9*Constants!$H85*FracLEACHMM*MMLeachEF*NtoN2O*kgtoGg</f>
        <v>3.8291375190754297E-2</v>
      </c>
      <c r="AS1551" s="22">
        <f>Constants!$H67*'Activity data'!BL9*Constants!$H85*FracLEACHMM*MMLeachEF*NtoN2O*kgtoGg</f>
        <v>3.8585034916792202E-2</v>
      </c>
      <c r="AT1551" s="22">
        <f>Constants!$H67*'Activity data'!BM9*Constants!$H85*FracLEACHMM*MMLeachEF*NtoN2O*kgtoGg</f>
        <v>3.7892405318120319E-2</v>
      </c>
      <c r="AU1551" s="22">
        <f>Constants!$H67*'Activity data'!BN9*Constants!$H85*FracLEACHMM*MMLeachEF*NtoN2O*kgtoGg</f>
        <v>3.7013663792292539E-2</v>
      </c>
      <c r="AV1551" s="22">
        <f>Constants!$H67*'Activity data'!BO9*Constants!$H85*FracLEACHMM*MMLeachEF*NtoN2O*kgtoGg</f>
        <v>3.6134678447437021E-2</v>
      </c>
      <c r="AW1551" s="22">
        <f>Constants!$H67*'Activity data'!BP9*Constants!$H85*FracLEACHMM*MMLeachEF*NtoN2O*kgtoGg</f>
        <v>3.5186967894332989E-2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4.3383434779753489E-2</v>
      </c>
      <c r="M1552" s="22">
        <f>Constants!$H68*'Activity data'!AF10*Constants!$H86*FracLEACHMM*MMLeachEF*NtoN2O*kgtoGg</f>
        <v>4.506300766682491E-2</v>
      </c>
      <c r="N1552" s="22">
        <f>Constants!$H68*'Activity data'!AG10*Constants!$H86*FracLEACHMM*MMLeachEF*NtoN2O*kgtoGg</f>
        <v>4.6315596244033509E-2</v>
      </c>
      <c r="O1552" s="22">
        <f>Constants!$H68*'Activity data'!AH10*Constants!$H86*FracLEACHMM*MMLeachEF*NtoN2O*kgtoGg</f>
        <v>4.7281576900430208E-2</v>
      </c>
      <c r="P1552" s="22">
        <f>Constants!$H68*'Activity data'!AI10*Constants!$H86*FracLEACHMM*MMLeachEF*NtoN2O*kgtoGg</f>
        <v>4.7947144057730852E-2</v>
      </c>
      <c r="Q1552" s="22">
        <f>Constants!$H68*'Activity data'!AJ10*Constants!$H86*FracLEACHMM*MMLeachEF*NtoN2O*kgtoGg</f>
        <v>4.8855920576585839E-2</v>
      </c>
      <c r="R1552" s="22">
        <f>Constants!$H68*'Activity data'!AK10*Constants!$H86*FracLEACHMM*MMLeachEF*NtoN2O*kgtoGg</f>
        <v>4.9808583705724545E-2</v>
      </c>
      <c r="S1552" s="22">
        <f>Constants!$H68*'Activity data'!AL10*Constants!$H86*FracLEACHMM*MMLeachEF*NtoN2O*kgtoGg</f>
        <v>4.5587921766798704E-2</v>
      </c>
      <c r="T1552" s="22">
        <f>Constants!$H68*'Activity data'!AM10*Constants!$H86*FracLEACHMM*MMLeachEF*NtoN2O*kgtoGg</f>
        <v>4.7444589873239178E-2</v>
      </c>
      <c r="U1552" s="22">
        <f>Constants!$H68*'Activity data'!AN10*Constants!$H86*FracLEACHMM*MMLeachEF*NtoN2O*kgtoGg</f>
        <v>4.8675693498531999E-2</v>
      </c>
      <c r="V1552" s="22">
        <f>Constants!$H68*'Activity data'!AO10*Constants!$H86*FracLEACHMM*MMLeachEF*NtoN2O*kgtoGg</f>
        <v>4.9753491367982787E-2</v>
      </c>
      <c r="W1552" s="22">
        <f>Constants!$H68*'Activity data'!AP10*Constants!$H86*FracLEACHMM*MMLeachEF*NtoN2O*kgtoGg</f>
        <v>5.0964282749035708E-2</v>
      </c>
      <c r="X1552" s="22">
        <f>Constants!$H68*'Activity data'!AQ10*Constants!$H86*FracLEACHMM*MMLeachEF*NtoN2O*kgtoGg</f>
        <v>5.2365476718386338E-2</v>
      </c>
      <c r="Y1552" s="22">
        <f>Constants!$H68*'Activity data'!AR10*Constants!$H86*FracLEACHMM*MMLeachEF*NtoN2O*kgtoGg</f>
        <v>5.3865526657034854E-2</v>
      </c>
      <c r="Z1552" s="22">
        <f>Constants!$H68*'Activity data'!AS10*Constants!$H86*FracLEACHMM*MMLeachEF*NtoN2O*kgtoGg</f>
        <v>5.553440351992113E-2</v>
      </c>
      <c r="AA1552" s="22">
        <f>Constants!$H68*'Activity data'!AT10*Constants!$H86*FracLEACHMM*MMLeachEF*NtoN2O*kgtoGg</f>
        <v>5.7323583582187129E-2</v>
      </c>
      <c r="AB1552" s="22">
        <f>Constants!$H68*'Activity data'!AU10*Constants!$H86*FracLEACHMM*MMLeachEF*NtoN2O*kgtoGg</f>
        <v>5.9206144807574981E-2</v>
      </c>
      <c r="AC1552" s="22">
        <f>Constants!$H68*'Activity data'!AV10*Constants!$H86*FracLEACHMM*MMLeachEF*NtoN2O*kgtoGg</f>
        <v>6.1095317274313235E-2</v>
      </c>
      <c r="AD1552" s="22">
        <f>Constants!$H68*'Activity data'!AW10*Constants!$H86*FracLEACHMM*MMLeachEF*NtoN2O*kgtoGg</f>
        <v>6.3511117536360712E-2</v>
      </c>
      <c r="AE1552" s="22">
        <f>Constants!$H68*'Activity data'!AX10*Constants!$H86*FracLEACHMM*MMLeachEF*NtoN2O*kgtoGg</f>
        <v>6.6080865898967542E-2</v>
      </c>
      <c r="AF1552" s="22">
        <f>Constants!$H68*'Activity data'!AY10*Constants!$H86*FracLEACHMM*MMLeachEF*NtoN2O*kgtoGg</f>
        <v>6.8809225199609456E-2</v>
      </c>
      <c r="AG1552" s="22">
        <f>Constants!$H68*'Activity data'!AZ10*Constants!$H86*FracLEACHMM*MMLeachEF*NtoN2O*kgtoGg</f>
        <v>7.192276958910758E-2</v>
      </c>
      <c r="AH1552" s="22">
        <f>Constants!$H68*'Activity data'!BA10*Constants!$H86*FracLEACHMM*MMLeachEF*NtoN2O*kgtoGg</f>
        <v>7.4926099369719654E-2</v>
      </c>
      <c r="AI1552" s="22">
        <f>Constants!$H68*'Activity data'!BB10*Constants!$H86*FracLEACHMM*MMLeachEF*NtoN2O*kgtoGg</f>
        <v>7.8159370531136113E-2</v>
      </c>
      <c r="AJ1552" s="22">
        <f>Constants!$H68*'Activity data'!BC10*Constants!$H86*FracLEACHMM*MMLeachEF*NtoN2O*kgtoGg</f>
        <v>8.1697919874436864E-2</v>
      </c>
      <c r="AK1552" s="22">
        <f>Constants!$H68*'Activity data'!BD10*Constants!$H86*FracLEACHMM*MMLeachEF*NtoN2O*kgtoGg</f>
        <v>8.5100875537397508E-2</v>
      </c>
      <c r="AL1552" s="22">
        <f>Constants!$H68*'Activity data'!BE10*Constants!$H86*FracLEACHMM*MMLeachEF*NtoN2O*kgtoGg</f>
        <v>8.8600884162707408E-2</v>
      </c>
      <c r="AM1552" s="22">
        <f>Constants!$H68*'Activity data'!BF10*Constants!$H86*FracLEACHMM*MMLeachEF*NtoN2O*kgtoGg</f>
        <v>9.2159143373990393E-2</v>
      </c>
      <c r="AN1552" s="22">
        <f>Constants!$H68*'Activity data'!BG10*Constants!$H86*FracLEACHMM*MMLeachEF*NtoN2O*kgtoGg</f>
        <v>9.5921767459323404E-2</v>
      </c>
      <c r="AO1552" s="22">
        <f>Constants!$H68*'Activity data'!BH10*Constants!$H86*FracLEACHMM*MMLeachEF*NtoN2O*kgtoGg</f>
        <v>9.9533530215680496E-2</v>
      </c>
      <c r="AP1552" s="22">
        <f>Constants!$H68*'Activity data'!BI10*Constants!$H86*FracLEACHMM*MMLeachEF*NtoN2O*kgtoGg</f>
        <v>0.10322094567807474</v>
      </c>
      <c r="AQ1552" s="22">
        <f>Constants!$H68*'Activity data'!BJ10*Constants!$H86*FracLEACHMM*MMLeachEF*NtoN2O*kgtoGg</f>
        <v>0.10704232453849112</v>
      </c>
      <c r="AR1552" s="22">
        <f>Constants!$H68*'Activity data'!BK10*Constants!$H86*FracLEACHMM*MMLeachEF*NtoN2O*kgtoGg</f>
        <v>0.11101650720311504</v>
      </c>
      <c r="AS1552" s="22">
        <f>Constants!$H68*'Activity data'!BL10*Constants!$H86*FracLEACHMM*MMLeachEF*NtoN2O*kgtoGg</f>
        <v>0.11509316526147187</v>
      </c>
      <c r="AT1552" s="22">
        <f>Constants!$H68*'Activity data'!BM10*Constants!$H86*FracLEACHMM*MMLeachEF*NtoN2O*kgtoGg</f>
        <v>0.11630417184721657</v>
      </c>
      <c r="AU1552" s="22">
        <f>Constants!$H68*'Activity data'!BN10*Constants!$H86*FracLEACHMM*MMLeachEF*NtoN2O*kgtoGg</f>
        <v>0.11692079991573261</v>
      </c>
      <c r="AV1552" s="22">
        <f>Constants!$H68*'Activity data'!BO10*Constants!$H86*FracLEACHMM*MMLeachEF*NtoN2O*kgtoGg</f>
        <v>0.11749526238619695</v>
      </c>
      <c r="AW1552" s="22">
        <f>Constants!$H68*'Activity data'!BP10*Constants!$H86*FracLEACHMM*MMLeachEF*NtoN2O*kgtoGg</f>
        <v>0.1177959214516491</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4.4829106289562513E-3</v>
      </c>
      <c r="T1553" s="22">
        <f>Constants!$H69*'Activity data'!AM11*Constants!$H87*FracLEACHMM*MMLeachEF*NtoN2O*kgtoGg</f>
        <v>4.48965560494188E-3</v>
      </c>
      <c r="U1553" s="22">
        <f>Constants!$H69*'Activity data'!AN11*Constants!$H87*FracLEACHMM*MMLeachEF*NtoN2O*kgtoGg</f>
        <v>4.4971535974653457E-3</v>
      </c>
      <c r="V1553" s="22">
        <f>Constants!$H69*'Activity data'!AO11*Constants!$H87*FracLEACHMM*MMLeachEF*NtoN2O*kgtoGg</f>
        <v>4.505604120735569E-3</v>
      </c>
      <c r="W1553" s="22">
        <f>Constants!$H69*'Activity data'!AP11*Constants!$H87*FracLEACHMM*MMLeachEF*NtoN2O*kgtoGg</f>
        <v>4.5151052075954505E-3</v>
      </c>
      <c r="X1553" s="22">
        <f>Constants!$H69*'Activity data'!AQ11*Constants!$H87*FracLEACHMM*MMLeachEF*NtoN2O*kgtoGg</f>
        <v>4.5256339463796754E-3</v>
      </c>
      <c r="Y1553" s="22">
        <f>Constants!$H69*'Activity data'!AR11*Constants!$H87*FracLEACHMM*MMLeachEF*NtoN2O*kgtoGg</f>
        <v>4.5321072345291145E-3</v>
      </c>
      <c r="Z1553" s="22">
        <f>Constants!$H69*'Activity data'!AS11*Constants!$H87*FracLEACHMM*MMLeachEF*NtoN2O*kgtoGg</f>
        <v>4.5394507130689567E-3</v>
      </c>
      <c r="AA1553" s="22">
        <f>Constants!$H69*'Activity data'!AT11*Constants!$H87*FracLEACHMM*MMLeachEF*NtoN2O*kgtoGg</f>
        <v>4.5475979767254163E-3</v>
      </c>
      <c r="AB1553" s="22">
        <f>Constants!$H69*'Activity data'!AU11*Constants!$H87*FracLEACHMM*MMLeachEF*NtoN2O*kgtoGg</f>
        <v>4.5564986955605171E-3</v>
      </c>
      <c r="AC1553" s="22">
        <f>Constants!$H69*'Activity data'!AV11*Constants!$H87*FracLEACHMM*MMLeachEF*NtoN2O*kgtoGg</f>
        <v>4.5660756102727657E-3</v>
      </c>
      <c r="AD1553" s="22">
        <f>Constants!$H69*'Activity data'!AW11*Constants!$H87*FracLEACHMM*MMLeachEF*NtoN2O*kgtoGg</f>
        <v>4.5724598894970733E-3</v>
      </c>
      <c r="AE1553" s="22">
        <f>Constants!$H69*'Activity data'!AX11*Constants!$H87*FracLEACHMM*MMLeachEF*NtoN2O*kgtoGg</f>
        <v>4.5794949947998683E-3</v>
      </c>
      <c r="AF1553" s="22">
        <f>Constants!$H69*'Activity data'!AY11*Constants!$H87*FracLEACHMM*MMLeachEF*NtoN2O*kgtoGg</f>
        <v>4.5871565472346268E-3</v>
      </c>
      <c r="AG1553" s="22">
        <f>Constants!$H69*'Activity data'!AZ11*Constants!$H87*FracLEACHMM*MMLeachEF*NtoN2O*kgtoGg</f>
        <v>4.5955325829946797E-3</v>
      </c>
      <c r="AH1553" s="22">
        <f>Constants!$H69*'Activity data'!BA11*Constants!$H87*FracLEACHMM*MMLeachEF*NtoN2O*kgtoGg</f>
        <v>4.6043537276849655E-3</v>
      </c>
      <c r="AI1553" s="22">
        <f>Constants!$H69*'Activity data'!BB11*Constants!$H87*FracLEACHMM*MMLeachEF*NtoN2O*kgtoGg</f>
        <v>4.6099711610644188E-3</v>
      </c>
      <c r="AJ1553" s="22">
        <f>Constants!$H69*'Activity data'!BC11*Constants!$H87*FracLEACHMM*MMLeachEF*NtoN2O*kgtoGg</f>
        <v>4.6161692861023612E-3</v>
      </c>
      <c r="AK1553" s="22">
        <f>Constants!$H69*'Activity data'!BD11*Constants!$H87*FracLEACHMM*MMLeachEF*NtoN2O*kgtoGg</f>
        <v>4.6227164509916301E-3</v>
      </c>
      <c r="AL1553" s="22">
        <f>Constants!$H69*'Activity data'!BE11*Constants!$H87*FracLEACHMM*MMLeachEF*NtoN2O*kgtoGg</f>
        <v>4.6297096077087705E-3</v>
      </c>
      <c r="AM1553" s="22">
        <f>Constants!$H69*'Activity data'!BF11*Constants!$H87*FracLEACHMM*MMLeachEF*NtoN2O*kgtoGg</f>
        <v>4.6371152352036576E-3</v>
      </c>
      <c r="AN1553" s="22">
        <f>Constants!$H69*'Activity data'!BG11*Constants!$H87*FracLEACHMM*MMLeachEF*NtoN2O*kgtoGg</f>
        <v>4.6415070170726727E-3</v>
      </c>
      <c r="AO1553" s="22">
        <f>Constants!$H69*'Activity data'!BH11*Constants!$H87*FracLEACHMM*MMLeachEF*NtoN2O*kgtoGg</f>
        <v>4.6461675491862534E-3</v>
      </c>
      <c r="AP1553" s="22">
        <f>Constants!$H69*'Activity data'!BI11*Constants!$H87*FracLEACHMM*MMLeachEF*NtoN2O*kgtoGg</f>
        <v>4.6511906117678676E-3</v>
      </c>
      <c r="AQ1553" s="22">
        <f>Constants!$H69*'Activity data'!BJ11*Constants!$H87*FracLEACHMM*MMLeachEF*NtoN2O*kgtoGg</f>
        <v>4.6565909141927618E-3</v>
      </c>
      <c r="AR1553" s="22">
        <f>Constants!$H69*'Activity data'!BK11*Constants!$H87*FracLEACHMM*MMLeachEF*NtoN2O*kgtoGg</f>
        <v>4.6623652909472532E-3</v>
      </c>
      <c r="AS1553" s="22">
        <f>Constants!$H69*'Activity data'!BL11*Constants!$H87*FracLEACHMM*MMLeachEF*NtoN2O*kgtoGg</f>
        <v>4.6649083535143842E-3</v>
      </c>
      <c r="AT1553" s="22">
        <f>Constants!$H69*'Activity data'!BM11*Constants!$H87*FracLEACHMM*MMLeachEF*NtoN2O*kgtoGg</f>
        <v>4.6664367174679752E-3</v>
      </c>
      <c r="AU1553" s="22">
        <f>Constants!$H69*'Activity data'!BN11*Constants!$H87*FracLEACHMM*MMLeachEF*NtoN2O*kgtoGg</f>
        <v>4.6679770682306323E-3</v>
      </c>
      <c r="AV1553" s="22">
        <f>Constants!$H69*'Activity data'!BO11*Constants!$H87*FracLEACHMM*MMLeachEF*NtoN2O*kgtoGg</f>
        <v>4.6697695871623975E-3</v>
      </c>
      <c r="AW1553" s="22">
        <f>Constants!$H69*'Activity data'!BP11*Constants!$H87*FracLEACHMM*MMLeachEF*NtoN2O*kgtoGg</f>
        <v>4.6717046078673255E-3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3.7289748230975848E-3</v>
      </c>
      <c r="T1554" s="22">
        <f>Constants!$H70*'Activity data'!AM12*Constants!$H88*FracLEACHMM*MMLeachEF*NtoN2O*kgtoGg</f>
        <v>3.7345854291780068E-3</v>
      </c>
      <c r="U1554" s="22">
        <f>Constants!$H70*'Activity data'!AN12*Constants!$H88*FracLEACHMM*MMLeachEF*NtoN2O*kgtoGg</f>
        <v>3.7408224094923528E-3</v>
      </c>
      <c r="V1554" s="22">
        <f>Constants!$H70*'Activity data'!AO12*Constants!$H88*FracLEACHMM*MMLeachEF*NtoN2O*kgtoGg</f>
        <v>3.7478517239545078E-3</v>
      </c>
      <c r="W1554" s="22">
        <f>Constants!$H70*'Activity data'!AP12*Constants!$H88*FracLEACHMM*MMLeachEF*NtoN2O*kgtoGg</f>
        <v>3.755754918246115E-3</v>
      </c>
      <c r="X1554" s="22">
        <f>Constants!$H70*'Activity data'!AQ12*Constants!$H88*FracLEACHMM*MMLeachEF*NtoN2O*kgtoGg</f>
        <v>3.7645129339852093E-3</v>
      </c>
      <c r="Y1554" s="22">
        <f>Constants!$H70*'Activity data'!AR12*Constants!$H88*FracLEACHMM*MMLeachEF*NtoN2O*kgtoGg</f>
        <v>3.7698975446834454E-3</v>
      </c>
      <c r="Z1554" s="22">
        <f>Constants!$H70*'Activity data'!AS12*Constants!$H88*FracLEACHMM*MMLeachEF*NtoN2O*kgtoGg</f>
        <v>3.7760059971723601E-3</v>
      </c>
      <c r="AA1554" s="22">
        <f>Constants!$H70*'Activity data'!AT12*Constants!$H88*FracLEACHMM*MMLeachEF*NtoN2O*kgtoGg</f>
        <v>3.7827830542155757E-3</v>
      </c>
      <c r="AB1554" s="22">
        <f>Constants!$H70*'Activity data'!AU12*Constants!$H88*FracLEACHMM*MMLeachEF*NtoN2O*kgtoGg</f>
        <v>3.7901868503629212E-3</v>
      </c>
      <c r="AC1554" s="22">
        <f>Constants!$H70*'Activity data'!AV12*Constants!$H88*FracLEACHMM*MMLeachEF*NtoN2O*kgtoGg</f>
        <v>3.7981531197804411E-3</v>
      </c>
      <c r="AD1554" s="22">
        <f>Constants!$H70*'Activity data'!AW12*Constants!$H88*FracLEACHMM*MMLeachEF*NtoN2O*kgtoGg</f>
        <v>3.8034636910725143E-3</v>
      </c>
      <c r="AE1554" s="22">
        <f>Constants!$H70*'Activity data'!AX12*Constants!$H88*FracLEACHMM*MMLeachEF*NtoN2O*kgtoGg</f>
        <v>3.8093156325282552E-3</v>
      </c>
      <c r="AF1554" s="22">
        <f>Constants!$H70*'Activity data'!AY12*Constants!$H88*FracLEACHMM*MMLeachEF*NtoN2O*kgtoGg</f>
        <v>3.8156886652517962E-3</v>
      </c>
      <c r="AG1554" s="22">
        <f>Constants!$H70*'Activity data'!AZ12*Constants!$H88*FracLEACHMM*MMLeachEF*NtoN2O*kgtoGg</f>
        <v>3.8226560195115172E-3</v>
      </c>
      <c r="AH1554" s="22">
        <f>Constants!$H70*'Activity data'!BA12*Constants!$H88*FracLEACHMM*MMLeachEF*NtoN2O*kgtoGg</f>
        <v>3.8299936242918819E-3</v>
      </c>
      <c r="AI1554" s="22">
        <f>Constants!$H70*'Activity data'!BB12*Constants!$H88*FracLEACHMM*MMLeachEF*NtoN2O*kgtoGg</f>
        <v>3.8346663178555475E-3</v>
      </c>
      <c r="AJ1554" s="22">
        <f>Constants!$H70*'Activity data'!BC12*Constants!$H88*FracLEACHMM*MMLeachEF*NtoN2O*kgtoGg</f>
        <v>3.8398220423680111E-3</v>
      </c>
      <c r="AK1554" s="22">
        <f>Constants!$H70*'Activity data'!BD12*Constants!$H88*FracLEACHMM*MMLeachEF*NtoN2O*kgtoGg</f>
        <v>3.8452681052176816E-3</v>
      </c>
      <c r="AL1554" s="22">
        <f>Constants!$H70*'Activity data'!BE12*Constants!$H88*FracLEACHMM*MMLeachEF*NtoN2O*kgtoGg</f>
        <v>3.8510851529999311E-3</v>
      </c>
      <c r="AM1554" s="22">
        <f>Constants!$H70*'Activity data'!BF12*Constants!$H88*FracLEACHMM*MMLeachEF*NtoN2O*kgtoGg</f>
        <v>3.8572453022340698E-3</v>
      </c>
      <c r="AN1554" s="22">
        <f>Constants!$H70*'Activity data'!BG12*Constants!$H88*FracLEACHMM*MMLeachEF*NtoN2O*kgtoGg</f>
        <v>3.8608984743299644E-3</v>
      </c>
      <c r="AO1554" s="22">
        <f>Constants!$H70*'Activity data'!BH12*Constants!$H88*FracLEACHMM*MMLeachEF*NtoN2O*kgtoGg</f>
        <v>3.8647751982605109E-3</v>
      </c>
      <c r="AP1554" s="22">
        <f>Constants!$H70*'Activity data'!BI12*Constants!$H88*FracLEACHMM*MMLeachEF*NtoN2O*kgtoGg</f>
        <v>3.8689534822933655E-3</v>
      </c>
      <c r="AQ1554" s="22">
        <f>Constants!$H70*'Activity data'!BJ12*Constants!$H88*FracLEACHMM*MMLeachEF*NtoN2O*kgtoGg</f>
        <v>3.8734455619813856E-3</v>
      </c>
      <c r="AR1554" s="22">
        <f>Constants!$H70*'Activity data'!BK12*Constants!$H88*FracLEACHMM*MMLeachEF*NtoN2O*kgtoGg</f>
        <v>3.8782488041869062E-3</v>
      </c>
      <c r="AS1554" s="22">
        <f>Constants!$H70*'Activity data'!BL12*Constants!$H88*FracLEACHMM*MMLeachEF*NtoN2O*kgtoGg</f>
        <v>3.8803641745503359E-3</v>
      </c>
      <c r="AT1554" s="22">
        <f>Constants!$H70*'Activity data'!BM12*Constants!$H88*FracLEACHMM*MMLeachEF*NtoN2O*kgtoGg</f>
        <v>3.8816354982895724E-3</v>
      </c>
      <c r="AU1554" s="22">
        <f>Constants!$H70*'Activity data'!BN12*Constants!$H88*FracLEACHMM*MMLeachEF*NtoN2O*kgtoGg</f>
        <v>3.8829167928966031E-3</v>
      </c>
      <c r="AV1554" s="22">
        <f>Constants!$H70*'Activity data'!BO12*Constants!$H88*FracLEACHMM*MMLeachEF*NtoN2O*kgtoGg</f>
        <v>3.8844078460358979E-3</v>
      </c>
      <c r="AW1554" s="22">
        <f>Constants!$H70*'Activity data'!BP12*Constants!$H88*FracLEACHMM*MMLeachEF*NtoN2O*kgtoGg</f>
        <v>3.8860174350034411E-3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5.4322987485311551E-4</v>
      </c>
      <c r="L1555" s="22">
        <f>Constants!$H71*'Activity data'!AE13*Constants!$H89*FracLEACHMM*MMLeachEF*NtoN2O*kgtoGg</f>
        <v>5.4464201031358161E-4</v>
      </c>
      <c r="M1555" s="22">
        <f>Constants!$H71*'Activity data'!AF13*Constants!$H89*FracLEACHMM*MMLeachEF*NtoN2O*kgtoGg</f>
        <v>5.4659000127818633E-4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5.5840147541839707E-4</v>
      </c>
      <c r="R1555" s="22">
        <f>Constants!$H71*'Activity data'!AK13*Constants!$H89*FracLEACHMM*MMLeachEF*NtoN2O*kgtoGg</f>
        <v>5.620753208024884E-4</v>
      </c>
      <c r="S1555" s="22">
        <f>Constants!$H71*'Activity data'!AL13*Constants!$H89*FracLEACHMM*MMLeachEF*NtoN2O*kgtoGg</f>
        <v>5.6540708222041177E-4</v>
      </c>
      <c r="T1555" s="22">
        <f>Constants!$H71*'Activity data'!AM13*Constants!$H89*FracLEACHMM*MMLeachEF*NtoN2O*kgtoGg</f>
        <v>5.6703451796367857E-4</v>
      </c>
      <c r="U1555" s="22">
        <f>Constants!$H71*'Activity data'!AN13*Constants!$H89*FracLEACHMM*MMLeachEF*NtoN2O*kgtoGg</f>
        <v>5.6875902125281142E-4</v>
      </c>
      <c r="V1555" s="22">
        <f>Constants!$H71*'Activity data'!AO13*Constants!$H89*FracLEACHMM*MMLeachEF*NtoN2O*kgtoGg</f>
        <v>5.7062145320981202E-4</v>
      </c>
      <c r="W1555" s="22">
        <f>Constants!$H71*'Activity data'!AP13*Constants!$H89*FracLEACHMM*MMLeachEF*NtoN2O*kgtoGg</f>
        <v>5.7264263424993431E-4</v>
      </c>
      <c r="X1555" s="22">
        <f>Constants!$H71*'Activity data'!AQ13*Constants!$H89*FracLEACHMM*MMLeachEF*NtoN2O*kgtoGg</f>
        <v>5.7481997628860461E-4</v>
      </c>
      <c r="Y1555" s="22">
        <f>Constants!$H71*'Activity data'!AR13*Constants!$H89*FracLEACHMM*MMLeachEF*NtoN2O*kgtoGg</f>
        <v>5.7619508147860592E-4</v>
      </c>
      <c r="Z1555" s="22">
        <f>Constants!$H71*'Activity data'!AS13*Constants!$H89*FracLEACHMM*MMLeachEF*NtoN2O*kgtoGg</f>
        <v>5.7770373840752148E-4</v>
      </c>
      <c r="AA1555" s="22">
        <f>Constants!$H71*'Activity data'!AT13*Constants!$H89*FracLEACHMM*MMLeachEF*NtoN2O*kgtoGg</f>
        <v>5.793345579171859E-4</v>
      </c>
      <c r="AB1555" s="22">
        <f>Constants!$H71*'Activity data'!AU13*Constants!$H89*FracLEACHMM*MMLeachEF*NtoN2O*kgtoGg</f>
        <v>5.8107910018373368E-4</v>
      </c>
      <c r="AC1555" s="22">
        <f>Constants!$H71*'Activity data'!AV13*Constants!$H89*FracLEACHMM*MMLeachEF*NtoN2O*kgtoGg</f>
        <v>5.8292381082324085E-4</v>
      </c>
      <c r="AD1555" s="22">
        <f>Constants!$H71*'Activity data'!AW13*Constants!$H89*FracLEACHMM*MMLeachEF*NtoN2O*kgtoGg</f>
        <v>5.84146805418094E-4</v>
      </c>
      <c r="AE1555" s="22">
        <f>Constants!$H71*'Activity data'!AX13*Constants!$H89*FracLEACHMM*MMLeachEF*NtoN2O*kgtoGg</f>
        <v>5.8546978628344225E-4</v>
      </c>
      <c r="AF1555" s="22">
        <f>Constants!$H71*'Activity data'!AY13*Constants!$H89*FracLEACHMM*MMLeachEF*NtoN2O*kgtoGg</f>
        <v>5.868887967513984E-4</v>
      </c>
      <c r="AG1555" s="22">
        <f>Constants!$H71*'Activity data'!AZ13*Constants!$H89*FracLEACHMM*MMLeachEF*NtoN2O*kgtoGg</f>
        <v>5.8842070274036111E-4</v>
      </c>
      <c r="AH1555" s="22">
        <f>Constants!$H71*'Activity data'!BA13*Constants!$H89*FracLEACHMM*MMLeachEF*NtoN2O*kgtoGg</f>
        <v>5.9001592469927011E-4</v>
      </c>
      <c r="AI1555" s="22">
        <f>Constants!$H71*'Activity data'!BB13*Constants!$H89*FracLEACHMM*MMLeachEF*NtoN2O*kgtoGg</f>
        <v>5.9100005640467634E-4</v>
      </c>
      <c r="AJ1555" s="22">
        <f>Constants!$H71*'Activity data'!BC13*Constants!$H89*FracLEACHMM*MMLeachEF*NtoN2O*kgtoGg</f>
        <v>5.9207612635205867E-4</v>
      </c>
      <c r="AK1555" s="22">
        <f>Constants!$H71*'Activity data'!BD13*Constants!$H89*FracLEACHMM*MMLeachEF*NtoN2O*kgtoGg</f>
        <v>5.9320167613261812E-4</v>
      </c>
      <c r="AL1555" s="22">
        <f>Constants!$H71*'Activity data'!BE13*Constants!$H89*FracLEACHMM*MMLeachEF*NtoN2O*kgtoGg</f>
        <v>5.9439496284276454E-4</v>
      </c>
      <c r="AM1555" s="22">
        <f>Constants!$H71*'Activity data'!BF13*Constants!$H89*FracLEACHMM*MMLeachEF*NtoN2O*kgtoGg</f>
        <v>5.9565010910208878E-4</v>
      </c>
      <c r="AN1555" s="22">
        <f>Constants!$H71*'Activity data'!BG13*Constants!$H89*FracLEACHMM*MMLeachEF*NtoN2O*kgtoGg</f>
        <v>5.9633931391522366E-4</v>
      </c>
      <c r="AO1555" s="22">
        <f>Constants!$H71*'Activity data'!BH13*Constants!$H89*FracLEACHMM*MMLeachEF*NtoN2O*kgtoGg</f>
        <v>5.9706677218228225E-4</v>
      </c>
      <c r="AP1555" s="22">
        <f>Constants!$H71*'Activity data'!BI13*Constants!$H89*FracLEACHMM*MMLeachEF*NtoN2O*kgtoGg</f>
        <v>5.9784990336629216E-4</v>
      </c>
      <c r="AQ1555" s="22">
        <f>Constants!$H71*'Activity data'!BJ13*Constants!$H89*FracLEACHMM*MMLeachEF*NtoN2O*kgtoGg</f>
        <v>5.9869155998021925E-4</v>
      </c>
      <c r="AR1555" s="22">
        <f>Constants!$H71*'Activity data'!BK13*Constants!$H89*FracLEACHMM*MMLeachEF*NtoN2O*kgtoGg</f>
        <v>5.9959129676664838E-4</v>
      </c>
      <c r="AS1555" s="22">
        <f>Constants!$H71*'Activity data'!BL13*Constants!$H89*FracLEACHMM*MMLeachEF*NtoN2O*kgtoGg</f>
        <v>5.9989391616373721E-4</v>
      </c>
      <c r="AT1555" s="22">
        <f>Constants!$H71*'Activity data'!BM13*Constants!$H89*FracLEACHMM*MMLeachEF*NtoN2O*kgtoGg</f>
        <v>6.0000495126574663E-4</v>
      </c>
      <c r="AU1555" s="22">
        <f>Constants!$H71*'Activity data'!BN13*Constants!$H89*FracLEACHMM*MMLeachEF*NtoN2O*kgtoGg</f>
        <v>6.0011165491844658E-4</v>
      </c>
      <c r="AV1555" s="22">
        <f>Constants!$H71*'Activity data'!BO13*Constants!$H89*FracLEACHMM*MMLeachEF*NtoN2O*kgtoGg</f>
        <v>6.0025778344359828E-4</v>
      </c>
      <c r="AW1555" s="22">
        <f>Constants!$H71*'Activity data'!BP13*Constants!$H89*FracLEACHMM*MMLeachEF*NtoN2O*kgtoGg</f>
        <v>6.0042361794918314E-4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6.6992563985089938E-3</v>
      </c>
      <c r="L1556" s="22">
        <f>Constants!$H72*'Activity data'!AE14*Constants!$H90*FracLEACHMM*MMLeachEF*NtoN2O*kgtoGg</f>
        <v>6.716671231449923E-3</v>
      </c>
      <c r="M1556" s="22">
        <f>Constants!$H72*'Activity data'!AF14*Constants!$H90*FracLEACHMM*MMLeachEF*NtoN2O*kgtoGg</f>
        <v>6.7406943780734287E-3</v>
      </c>
      <c r="N1556" s="22">
        <f>Constants!$H72*'Activity data'!AG14*Constants!$H90*FracLEACHMM*MMLeachEF*NtoN2O*kgtoGg</f>
        <v>6.769960915195136E-3</v>
      </c>
      <c r="O1556" s="22">
        <f>Constants!$H72*'Activity data'!AH14*Constants!$H90*FracLEACHMM*MMLeachEF*NtoN2O*kgtoGg</f>
        <v>6.8044291009834827E-3</v>
      </c>
      <c r="P1556" s="22">
        <f>Constants!$H72*'Activity data'!AI14*Constants!$H90*FracLEACHMM*MMLeachEF*NtoN2O*kgtoGg</f>
        <v>6.8438891439814974E-3</v>
      </c>
      <c r="Q1556" s="22">
        <f>Constants!$H72*'Activity data'!AJ14*Constants!$H90*FracLEACHMM*MMLeachEF*NtoN2O*kgtoGg</f>
        <v>6.8863566425632549E-3</v>
      </c>
      <c r="R1556" s="22">
        <f>Constants!$H72*'Activity data'!AK14*Constants!$H90*FracLEACHMM*MMLeachEF*NtoN2O*kgtoGg</f>
        <v>6.9316634884048281E-3</v>
      </c>
      <c r="S1556" s="22">
        <f>Constants!$H72*'Activity data'!AL14*Constants!$H90*FracLEACHMM*MMLeachEF*NtoN2O*kgtoGg</f>
        <v>6.9727516630994982E-3</v>
      </c>
      <c r="T1556" s="22">
        <f>Constants!$H72*'Activity data'!AM14*Constants!$H90*FracLEACHMM*MMLeachEF*NtoN2O*kgtoGg</f>
        <v>6.9928216368269E-3</v>
      </c>
      <c r="U1556" s="22">
        <f>Constants!$H72*'Activity data'!AN14*Constants!$H90*FracLEACHMM*MMLeachEF*NtoN2O*kgtoGg</f>
        <v>7.0140886735433504E-3</v>
      </c>
      <c r="V1556" s="22">
        <f>Constants!$H72*'Activity data'!AO14*Constants!$H90*FracLEACHMM*MMLeachEF*NtoN2O*kgtoGg</f>
        <v>7.0370566835558646E-3</v>
      </c>
      <c r="W1556" s="22">
        <f>Constants!$H72*'Activity data'!AP14*Constants!$H90*FracLEACHMM*MMLeachEF*NtoN2O*kgtoGg</f>
        <v>7.061982429805087E-3</v>
      </c>
      <c r="X1556" s="22">
        <f>Constants!$H72*'Activity data'!AQ14*Constants!$H90*FracLEACHMM*MMLeachEF*NtoN2O*kgtoGg</f>
        <v>7.0888339953384602E-3</v>
      </c>
      <c r="Y1556" s="22">
        <f>Constants!$H72*'Activity data'!AR14*Constants!$H90*FracLEACHMM*MMLeachEF*NtoN2O*kgtoGg</f>
        <v>7.1057921610601614E-3</v>
      </c>
      <c r="Z1556" s="22">
        <f>Constants!$H72*'Activity data'!AS14*Constants!$H90*FracLEACHMM*MMLeachEF*NtoN2O*kgtoGg</f>
        <v>7.1243973226170904E-3</v>
      </c>
      <c r="AA1556" s="22">
        <f>Constants!$H72*'Activity data'!AT14*Constants!$H90*FracLEACHMM*MMLeachEF*NtoN2O*kgtoGg</f>
        <v>7.1445090258585361E-3</v>
      </c>
      <c r="AB1556" s="22">
        <f>Constants!$H72*'Activity data'!AU14*Constants!$H90*FracLEACHMM*MMLeachEF*NtoN2O*kgtoGg</f>
        <v>7.1660231886147702E-3</v>
      </c>
      <c r="AC1556" s="22">
        <f>Constants!$H72*'Activity data'!AV14*Constants!$H90*FracLEACHMM*MMLeachEF*NtoN2O*kgtoGg</f>
        <v>7.1887726545907674E-3</v>
      </c>
      <c r="AD1556" s="22">
        <f>Constants!$H72*'Activity data'!AW14*Constants!$H90*FracLEACHMM*MMLeachEF*NtoN2O*kgtoGg</f>
        <v>7.203854951688524E-3</v>
      </c>
      <c r="AE1556" s="22">
        <f>Constants!$H72*'Activity data'!AX14*Constants!$H90*FracLEACHMM*MMLeachEF*NtoN2O*kgtoGg</f>
        <v>7.2201703062696491E-3</v>
      </c>
      <c r="AF1556" s="22">
        <f>Constants!$H72*'Activity data'!AY14*Constants!$H90*FracLEACHMM*MMLeachEF*NtoN2O*kgtoGg</f>
        <v>7.2376699236454027E-3</v>
      </c>
      <c r="AG1556" s="22">
        <f>Constants!$H72*'Activity data'!AZ14*Constants!$H90*FracLEACHMM*MMLeachEF*NtoN2O*kgtoGg</f>
        <v>7.2565617988414174E-3</v>
      </c>
      <c r="AH1556" s="22">
        <f>Constants!$H72*'Activity data'!BA14*Constants!$H90*FracLEACHMM*MMLeachEF*NtoN2O*kgtoGg</f>
        <v>7.2762345035470499E-3</v>
      </c>
      <c r="AI1556" s="22">
        <f>Constants!$H72*'Activity data'!BB14*Constants!$H90*FracLEACHMM*MMLeachEF*NtoN2O*kgtoGg</f>
        <v>7.2883710794785584E-3</v>
      </c>
      <c r="AJ1556" s="22">
        <f>Constants!$H72*'Activity data'!BC14*Constants!$H90*FracLEACHMM*MMLeachEF*NtoN2O*kgtoGg</f>
        <v>7.3016414624489231E-3</v>
      </c>
      <c r="AK1556" s="22">
        <f>Constants!$H72*'Activity data'!BD14*Constants!$H90*FracLEACHMM*MMLeachEF*NtoN2O*kgtoGg</f>
        <v>7.3155220439822801E-3</v>
      </c>
      <c r="AL1556" s="22">
        <f>Constants!$H72*'Activity data'!BE14*Constants!$H90*FracLEACHMM*MMLeachEF*NtoN2O*kgtoGg</f>
        <v>7.3302379754843251E-3</v>
      </c>
      <c r="AM1556" s="22">
        <f>Constants!$H72*'Activity data'!BF14*Constants!$H90*FracLEACHMM*MMLeachEF*NtoN2O*kgtoGg</f>
        <v>7.345716775524762E-3</v>
      </c>
      <c r="AN1556" s="22">
        <f>Constants!$H72*'Activity data'!BG14*Constants!$H90*FracLEACHMM*MMLeachEF*NtoN2O*kgtoGg</f>
        <v>7.3542162339824248E-3</v>
      </c>
      <c r="AO1556" s="22">
        <f>Constants!$H72*'Activity data'!BH14*Constants!$H90*FracLEACHMM*MMLeachEF*NtoN2O*kgtoGg</f>
        <v>7.3631874442855383E-3</v>
      </c>
      <c r="AP1556" s="22">
        <f>Constants!$H72*'Activity data'!BI14*Constants!$H90*FracLEACHMM*MMLeachEF*NtoN2O*kgtoGg</f>
        <v>7.3728452279204493E-3</v>
      </c>
      <c r="AQ1556" s="22">
        <f>Constants!$H72*'Activity data'!BJ14*Constants!$H90*FracLEACHMM*MMLeachEF*NtoN2O*kgtoGg</f>
        <v>7.3832247628415025E-3</v>
      </c>
      <c r="AR1556" s="22">
        <f>Constants!$H72*'Activity data'!BK14*Constants!$H90*FracLEACHMM*MMLeachEF*NtoN2O*kgtoGg</f>
        <v>7.3943205580149366E-3</v>
      </c>
      <c r="AS1556" s="22">
        <f>Constants!$H72*'Activity data'!BL14*Constants!$H90*FracLEACHMM*MMLeachEF*NtoN2O*kgtoGg</f>
        <v>7.3980525415197253E-3</v>
      </c>
      <c r="AT1556" s="22">
        <f>Constants!$H72*'Activity data'!BM14*Constants!$H90*FracLEACHMM*MMLeachEF*NtoN2O*kgtoGg</f>
        <v>7.3994218561543382E-3</v>
      </c>
      <c r="AU1556" s="22">
        <f>Constants!$H72*'Activity data'!BN14*Constants!$H90*FracLEACHMM*MMLeachEF*NtoN2O*kgtoGg</f>
        <v>7.4007377541952706E-3</v>
      </c>
      <c r="AV1556" s="22">
        <f>Constants!$H72*'Activity data'!BO14*Constants!$H90*FracLEACHMM*MMLeachEF*NtoN2O*kgtoGg</f>
        <v>7.402539850328866E-3</v>
      </c>
      <c r="AW1556" s="22">
        <f>Constants!$H72*'Activity data'!BP14*Constants!$H90*FracLEACHMM*MMLeachEF*NtoN2O*kgtoGg</f>
        <v>7.4045849658942297E-3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2.6729002214214585E-2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2.1880479511974839E-2</v>
      </c>
      <c r="T1559" s="22">
        <f>Constants!$H75*'Activity data'!AM17*Constants!$H93*FracLEACHMM*MMLeachEF*NtoN2O*kgtoGg</f>
        <v>2.2157176233354871E-2</v>
      </c>
      <c r="U1559" s="22">
        <f>Constants!$H75*'Activity data'!AN17*Constants!$H93*FracLEACHMM*MMLeachEF*NtoN2O*kgtoGg</f>
        <v>2.2121902898777659E-2</v>
      </c>
      <c r="V1559" s="22">
        <f>Constants!$H75*'Activity data'!AO17*Constants!$H93*FracLEACHMM*MMLeachEF*NtoN2O*kgtoGg</f>
        <v>2.2012548787333792E-2</v>
      </c>
      <c r="W1559" s="22">
        <f>Constants!$H75*'Activity data'!AP17*Constants!$H93*FracLEACHMM*MMLeachEF*NtoN2O*kgtoGg</f>
        <v>2.1961582225571961E-2</v>
      </c>
      <c r="X1559" s="22">
        <f>Constants!$H75*'Activity data'!AQ17*Constants!$H93*FracLEACHMM*MMLeachEF*NtoN2O*kgtoGg</f>
        <v>2.1989455688781814E-2</v>
      </c>
      <c r="Y1559" s="22">
        <f>Constants!$H75*'Activity data'!AR17*Constants!$H93*FracLEACHMM*MMLeachEF*NtoN2O*kgtoGg</f>
        <v>2.2059184434067524E-2</v>
      </c>
      <c r="Z1559" s="22">
        <f>Constants!$H75*'Activity data'!AS17*Constants!$H93*FracLEACHMM*MMLeachEF*NtoN2O*kgtoGg</f>
        <v>2.2189076744054705E-2</v>
      </c>
      <c r="AA1559" s="22">
        <f>Constants!$H75*'Activity data'!AT17*Constants!$H93*FracLEACHMM*MMLeachEF*NtoN2O*kgtoGg</f>
        <v>2.2354932911608817E-2</v>
      </c>
      <c r="AB1559" s="22">
        <f>Constants!$H75*'Activity data'!AU17*Constants!$H93*FracLEACHMM*MMLeachEF*NtoN2O*kgtoGg</f>
        <v>2.2543206182629286E-2</v>
      </c>
      <c r="AC1559" s="22">
        <f>Constants!$H75*'Activity data'!AV17*Constants!$H93*FracLEACHMM*MMLeachEF*NtoN2O*kgtoGg</f>
        <v>2.2718361707734662E-2</v>
      </c>
      <c r="AD1559" s="22">
        <f>Constants!$H75*'Activity data'!AW17*Constants!$H93*FracLEACHMM*MMLeachEF*NtoN2O*kgtoGg</f>
        <v>2.3020347598077539E-2</v>
      </c>
      <c r="AE1559" s="22">
        <f>Constants!$H75*'Activity data'!AX17*Constants!$H93*FracLEACHMM*MMLeachEF*NtoN2O*kgtoGg</f>
        <v>2.3354103133938115E-2</v>
      </c>
      <c r="AF1559" s="22">
        <f>Constants!$H75*'Activity data'!AY17*Constants!$H93*FracLEACHMM*MMLeachEF*NtoN2O*kgtoGg</f>
        <v>2.371825576874538E-2</v>
      </c>
      <c r="AG1559" s="22">
        <f>Constants!$H75*'Activity data'!AZ17*Constants!$H93*FracLEACHMM*MMLeachEF*NtoN2O*kgtoGg</f>
        <v>2.4189134778027799E-2</v>
      </c>
      <c r="AH1559" s="22">
        <f>Constants!$H75*'Activity data'!BA17*Constants!$H93*FracLEACHMM*MMLeachEF*NtoN2O*kgtoGg</f>
        <v>2.4589005635902859E-2</v>
      </c>
      <c r="AI1559" s="22">
        <f>Constants!$H75*'Activity data'!BB17*Constants!$H93*FracLEACHMM*MMLeachEF*NtoN2O*kgtoGg</f>
        <v>2.5040506952968489E-2</v>
      </c>
      <c r="AJ1559" s="22">
        <f>Constants!$H75*'Activity data'!BC17*Constants!$H93*FracLEACHMM*MMLeachEF*NtoN2O*kgtoGg</f>
        <v>2.5558770959666043E-2</v>
      </c>
      <c r="AK1559" s="22">
        <f>Constants!$H75*'Activity data'!BD17*Constants!$H93*FracLEACHMM*MMLeachEF*NtoN2O*kgtoGg</f>
        <v>2.5998066125161857E-2</v>
      </c>
      <c r="AL1559" s="22">
        <f>Constants!$H75*'Activity data'!BE17*Constants!$H93*FracLEACHMM*MMLeachEF*NtoN2O*kgtoGg</f>
        <v>2.6435110118439676E-2</v>
      </c>
      <c r="AM1559" s="22">
        <f>Constants!$H75*'Activity data'!BF17*Constants!$H93*FracLEACHMM*MMLeachEF*NtoN2O*kgtoGg</f>
        <v>2.6857367489303636E-2</v>
      </c>
      <c r="AN1559" s="22">
        <f>Constants!$H75*'Activity data'!BG17*Constants!$H93*FracLEACHMM*MMLeachEF*NtoN2O*kgtoGg</f>
        <v>2.7347857914930294E-2</v>
      </c>
      <c r="AO1559" s="22">
        <f>Constants!$H75*'Activity data'!BH17*Constants!$H93*FracLEACHMM*MMLeachEF*NtoN2O*kgtoGg</f>
        <v>2.7761887760397373E-2</v>
      </c>
      <c r="AP1559" s="22">
        <f>Constants!$H75*'Activity data'!BI17*Constants!$H93*FracLEACHMM*MMLeachEF*NtoN2O*kgtoGg</f>
        <v>2.8167703132600332E-2</v>
      </c>
      <c r="AQ1559" s="22">
        <f>Constants!$H75*'Activity data'!BJ17*Constants!$H93*FracLEACHMM*MMLeachEF*NtoN2O*kgtoGg</f>
        <v>2.8581117639726164E-2</v>
      </c>
      <c r="AR1559" s="22">
        <f>Constants!$H75*'Activity data'!BK17*Constants!$H93*FracLEACHMM*MMLeachEF*NtoN2O*kgtoGg</f>
        <v>2.9005853032834639E-2</v>
      </c>
      <c r="AS1559" s="22">
        <f>Constants!$H75*'Activity data'!BL17*Constants!$H93*FracLEACHMM*MMLeachEF*NtoN2O*kgtoGg</f>
        <v>2.9431025586438758E-2</v>
      </c>
      <c r="AT1559" s="22">
        <f>Constants!$H75*'Activity data'!BM17*Constants!$H93*FracLEACHMM*MMLeachEF*NtoN2O*kgtoGg</f>
        <v>2.9082103991450552E-2</v>
      </c>
      <c r="AU1559" s="22">
        <f>Constants!$H75*'Activity data'!BN17*Constants!$H93*FracLEACHMM*MMLeachEF*NtoN2O*kgtoGg</f>
        <v>2.8584700910699923E-2</v>
      </c>
      <c r="AV1559" s="22">
        <f>Constants!$H75*'Activity data'!BO17*Constants!$H93*FracLEACHMM*MMLeachEF*NtoN2O*kgtoGg</f>
        <v>2.8085546854150392E-2</v>
      </c>
      <c r="AW1559" s="22">
        <f>Constants!$H75*'Activity data'!BP17*Constants!$H93*FracLEACHMM*MMLeachEF*NtoN2O*kgtoGg</f>
        <v>2.7528749363619823E-2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3.9947810410006996E-3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3.8999555700251309E-3</v>
      </c>
      <c r="P1560" s="22">
        <f>Constants!$H76*'Activity data'!AI18*Constants!$H94*FracLEACHMM*MMLeachEF*NtoN2O*kgtoGg</f>
        <v>3.8177534504158584E-3</v>
      </c>
      <c r="Q1560" s="22">
        <f>Constants!$H76*'Activity data'!AJ18*Constants!$H94*FracLEACHMM*MMLeachEF*NtoN2O*kgtoGg</f>
        <v>3.7580655955978047E-3</v>
      </c>
      <c r="R1560" s="22">
        <f>Constants!$H76*'Activity data'!AK18*Constants!$H94*FracLEACHMM*MMLeachEF*NtoN2O*kgtoGg</f>
        <v>3.7036593154610876E-3</v>
      </c>
      <c r="S1560" s="22">
        <f>Constants!$H76*'Activity data'!AL18*Constants!$H94*FracLEACHMM*MMLeachEF*NtoN2O*kgtoGg</f>
        <v>3.2701454405940208E-3</v>
      </c>
      <c r="T1560" s="22">
        <f>Constants!$H76*'Activity data'!AM18*Constants!$H94*FracLEACHMM*MMLeachEF*NtoN2O*kgtoGg</f>
        <v>3.3114991285400747E-3</v>
      </c>
      <c r="U1560" s="22">
        <f>Constants!$H76*'Activity data'!AN18*Constants!$H94*FracLEACHMM*MMLeachEF*NtoN2O*kgtoGg</f>
        <v>3.3062273549402735E-3</v>
      </c>
      <c r="V1560" s="22">
        <f>Constants!$H76*'Activity data'!AO18*Constants!$H94*FracLEACHMM*MMLeachEF*NtoN2O*kgtoGg</f>
        <v>3.2898838443351855E-3</v>
      </c>
      <c r="W1560" s="22">
        <f>Constants!$H76*'Activity data'!AP18*Constants!$H94*FracLEACHMM*MMLeachEF*NtoN2O*kgtoGg</f>
        <v>3.2822666406319028E-3</v>
      </c>
      <c r="X1560" s="22">
        <f>Constants!$H76*'Activity data'!AQ18*Constants!$H94*FracLEACHMM*MMLeachEF*NtoN2O*kgtoGg</f>
        <v>3.2864324670060186E-3</v>
      </c>
      <c r="Y1560" s="22">
        <f>Constants!$H76*'Activity data'!AR18*Constants!$H94*FracLEACHMM*MMLeachEF*NtoN2O*kgtoGg</f>
        <v>3.2968537714545615E-3</v>
      </c>
      <c r="Z1560" s="22">
        <f>Constants!$H76*'Activity data'!AS18*Constants!$H94*FracLEACHMM*MMLeachEF*NtoN2O*kgtoGg</f>
        <v>3.316266816997752E-3</v>
      </c>
      <c r="AA1560" s="22">
        <f>Constants!$H76*'Activity data'!AT18*Constants!$H94*FracLEACHMM*MMLeachEF*NtoN2O*kgtoGg</f>
        <v>3.3410548382028925E-3</v>
      </c>
      <c r="AB1560" s="22">
        <f>Constants!$H76*'Activity data'!AU18*Constants!$H94*FracLEACHMM*MMLeachEF*NtoN2O*kgtoGg</f>
        <v>3.3691932059418794E-3</v>
      </c>
      <c r="AC1560" s="22">
        <f>Constants!$H76*'Activity data'!AV18*Constants!$H94*FracLEACHMM*MMLeachEF*NtoN2O*kgtoGg</f>
        <v>3.3953710619392626E-3</v>
      </c>
      <c r="AD1560" s="22">
        <f>Constants!$H76*'Activity data'!AW18*Constants!$H94*FracLEACHMM*MMLeachEF*NtoN2O*kgtoGg</f>
        <v>3.440504340754658E-3</v>
      </c>
      <c r="AE1560" s="22">
        <f>Constants!$H76*'Activity data'!AX18*Constants!$H94*FracLEACHMM*MMLeachEF*NtoN2O*kgtoGg</f>
        <v>3.4903857495816515E-3</v>
      </c>
      <c r="AF1560" s="22">
        <f>Constants!$H76*'Activity data'!AY18*Constants!$H94*FracLEACHMM*MMLeachEF*NtoN2O*kgtoGg</f>
        <v>3.5448101545744008E-3</v>
      </c>
      <c r="AG1560" s="22">
        <f>Constants!$H76*'Activity data'!AZ18*Constants!$H94*FracLEACHMM*MMLeachEF*NtoN2O*kgtoGg</f>
        <v>3.615185341938719E-3</v>
      </c>
      <c r="AH1560" s="22">
        <f>Constants!$H76*'Activity data'!BA18*Constants!$H94*FracLEACHMM*MMLeachEF*NtoN2O*kgtoGg</f>
        <v>3.6749480113075911E-3</v>
      </c>
      <c r="AI1560" s="22">
        <f>Constants!$H76*'Activity data'!BB18*Constants!$H94*FracLEACHMM*MMLeachEF*NtoN2O*kgtoGg</f>
        <v>3.7424271071206574E-3</v>
      </c>
      <c r="AJ1560" s="22">
        <f>Constants!$H76*'Activity data'!BC18*Constants!$H94*FracLEACHMM*MMLeachEF*NtoN2O*kgtoGg</f>
        <v>3.8198842157547912E-3</v>
      </c>
      <c r="AK1560" s="22">
        <f>Constants!$H76*'Activity data'!BD18*Constants!$H94*FracLEACHMM*MMLeachEF*NtoN2O*kgtoGg</f>
        <v>3.8855390420914327E-3</v>
      </c>
      <c r="AL1560" s="22">
        <f>Constants!$H76*'Activity data'!BE18*Constants!$H94*FracLEACHMM*MMLeachEF*NtoN2O*kgtoGg</f>
        <v>3.950857419651406E-3</v>
      </c>
      <c r="AM1560" s="22">
        <f>Constants!$H76*'Activity data'!BF18*Constants!$H94*FracLEACHMM*MMLeachEF*NtoN2O*kgtoGg</f>
        <v>4.0139658636565885E-3</v>
      </c>
      <c r="AN1560" s="22">
        <f>Constants!$H76*'Activity data'!BG18*Constants!$H94*FracLEACHMM*MMLeachEF*NtoN2O*kgtoGg</f>
        <v>4.0872720737942696E-3</v>
      </c>
      <c r="AO1560" s="22">
        <f>Constants!$H76*'Activity data'!BH18*Constants!$H94*FracLEACHMM*MMLeachEF*NtoN2O*kgtoGg</f>
        <v>4.149150873602246E-3</v>
      </c>
      <c r="AP1560" s="22">
        <f>Constants!$H76*'Activity data'!BI18*Constants!$H94*FracLEACHMM*MMLeachEF*NtoN2O*kgtoGg</f>
        <v>4.2098019799185482E-3</v>
      </c>
      <c r="AQ1560" s="22">
        <f>Constants!$H76*'Activity data'!BJ18*Constants!$H94*FracLEACHMM*MMLeachEF*NtoN2O*kgtoGg</f>
        <v>4.2715888143804292E-3</v>
      </c>
      <c r="AR1560" s="22">
        <f>Constants!$H76*'Activity data'!BK18*Constants!$H94*FracLEACHMM*MMLeachEF*NtoN2O*kgtoGg</f>
        <v>4.3350676110161437E-3</v>
      </c>
      <c r="AS1560" s="22">
        <f>Constants!$H76*'Activity data'!BL18*Constants!$H94*FracLEACHMM*MMLeachEF*NtoN2O*kgtoGg</f>
        <v>4.3986117434412714E-3</v>
      </c>
      <c r="AT1560" s="22">
        <f>Constants!$H76*'Activity data'!BM18*Constants!$H94*FracLEACHMM*MMLeachEF*NtoN2O*kgtoGg</f>
        <v>4.3464636923736064E-3</v>
      </c>
      <c r="AU1560" s="22">
        <f>Constants!$H76*'Activity data'!BN18*Constants!$H94*FracLEACHMM*MMLeachEF*NtoN2O*kgtoGg</f>
        <v>4.272124351877714E-3</v>
      </c>
      <c r="AV1560" s="22">
        <f>Constants!$H76*'Activity data'!BO18*Constants!$H94*FracLEACHMM*MMLeachEF*NtoN2O*kgtoGg</f>
        <v>4.1975233194238258E-3</v>
      </c>
      <c r="AW1560" s="22">
        <f>Constants!$H76*'Activity data'!BP18*Constants!$H94*FracLEACHMM*MMLeachEF*NtoN2O*kgtoGg</f>
        <v>4.1143071918249676E-3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1.6726645268412749E-2</v>
      </c>
      <c r="L1561" s="22">
        <f>Constants!$H77*'Activity data'!AE19*Constants!$H95*FracLEACHMM*MMLeachEF*NtoN2O*kgtoGg</f>
        <v>1.7066731126843742E-2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1.8014444056791572E-2</v>
      </c>
      <c r="P1561" s="22">
        <f>Constants!$H77*'Activity data'!AI19*Constants!$H95*FracLEACHMM*MMLeachEF*NtoN2O*kgtoGg</f>
        <v>1.8197780265539368E-2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1.7845993431000365E-2</v>
      </c>
      <c r="T1561" s="22">
        <f>Constants!$H77*'Activity data'!AM19*Constants!$H95*FracLEACHMM*MMLeachEF*NtoN2O*kgtoGg</f>
        <v>1.8290178782359352E-2</v>
      </c>
      <c r="U1561" s="22">
        <f>Constants!$H77*'Activity data'!AN19*Constants!$H95*FracLEACHMM*MMLeachEF*NtoN2O*kgtoGg</f>
        <v>1.8604006628477995E-2</v>
      </c>
      <c r="V1561" s="22">
        <f>Constants!$H77*'Activity data'!AO19*Constants!$H95*FracLEACHMM*MMLeachEF*NtoN2O*kgtoGg</f>
        <v>1.8885960915513943E-2</v>
      </c>
      <c r="W1561" s="22">
        <f>Constants!$H77*'Activity data'!AP19*Constants!$H95*FracLEACHMM*MMLeachEF*NtoN2O*kgtoGg</f>
        <v>1.9195221496124446E-2</v>
      </c>
      <c r="X1561" s="22">
        <f>Constants!$H77*'Activity data'!AQ19*Constants!$H95*FracLEACHMM*MMLeachEF*NtoN2O*kgtoGg</f>
        <v>1.9543372703744517E-2</v>
      </c>
      <c r="Y1561" s="22">
        <f>Constants!$H77*'Activity data'!AR19*Constants!$H95*FracLEACHMM*MMLeachEF*NtoN2O*kgtoGg</f>
        <v>1.9898482048221148E-2</v>
      </c>
      <c r="Z1561" s="22">
        <f>Constants!$H77*'Activity data'!AS19*Constants!$H95*FracLEACHMM*MMLeachEF*NtoN2O*kgtoGg</f>
        <v>2.0287327925180291E-2</v>
      </c>
      <c r="AA1561" s="22">
        <f>Constants!$H77*'Activity data'!AT19*Constants!$H95*FracLEACHMM*MMLeachEF*NtoN2O*kgtoGg</f>
        <v>2.0699779230193723E-2</v>
      </c>
      <c r="AB1561" s="22">
        <f>Constants!$H77*'Activity data'!AU19*Constants!$H95*FracLEACHMM*MMLeachEF*NtoN2O*kgtoGg</f>
        <v>2.1130197399073566E-2</v>
      </c>
      <c r="AC1561" s="22">
        <f>Constants!$H77*'Activity data'!AV19*Constants!$H95*FracLEACHMM*MMLeachEF*NtoN2O*kgtoGg</f>
        <v>2.156088170400108E-2</v>
      </c>
      <c r="AD1561" s="22">
        <f>Constants!$H77*'Activity data'!AW19*Constants!$H95*FracLEACHMM*MMLeachEF*NtoN2O*kgtoGg</f>
        <v>2.205263690339446E-2</v>
      </c>
      <c r="AE1561" s="22">
        <f>Constants!$H77*'Activity data'!AX19*Constants!$H95*FracLEACHMM*MMLeachEF*NtoN2O*kgtoGg</f>
        <v>2.257145142762864E-2</v>
      </c>
      <c r="AF1561" s="22">
        <f>Constants!$H77*'Activity data'!AY19*Constants!$H95*FracLEACHMM*MMLeachEF*NtoN2O*kgtoGg</f>
        <v>2.3117850213097563E-2</v>
      </c>
      <c r="AG1561" s="22">
        <f>Constants!$H77*'Activity data'!AZ19*Constants!$H95*FracLEACHMM*MMLeachEF*NtoN2O*kgtoGg</f>
        <v>2.3736368343564129E-2</v>
      </c>
      <c r="AH1561" s="22">
        <f>Constants!$H77*'Activity data'!BA19*Constants!$H95*FracLEACHMM*MMLeachEF*NtoN2O*kgtoGg</f>
        <v>2.4328143644126953E-2</v>
      </c>
      <c r="AI1561" s="22">
        <f>Constants!$H77*'Activity data'!BB19*Constants!$H95*FracLEACHMM*MMLeachEF*NtoN2O*kgtoGg</f>
        <v>2.4950098354995447E-2</v>
      </c>
      <c r="AJ1561" s="22">
        <f>Constants!$H77*'Activity data'!BC19*Constants!$H95*FracLEACHMM*MMLeachEF*NtoN2O*kgtoGg</f>
        <v>2.5626478140536261E-2</v>
      </c>
      <c r="AK1561" s="22">
        <f>Constants!$H77*'Activity data'!BD19*Constants!$H95*FracLEACHMM*MMLeachEF*NtoN2O*kgtoGg</f>
        <v>2.6270775721860345E-2</v>
      </c>
      <c r="AL1561" s="22">
        <f>Constants!$H77*'Activity data'!BE19*Constants!$H95*FracLEACHMM*MMLeachEF*NtoN2O*kgtoGg</f>
        <v>2.6928478044535919E-2</v>
      </c>
      <c r="AM1561" s="22">
        <f>Constants!$H77*'Activity data'!BF19*Constants!$H95*FracLEACHMM*MMLeachEF*NtoN2O*kgtoGg</f>
        <v>2.7591927758153049E-2</v>
      </c>
      <c r="AN1561" s="22">
        <f>Constants!$H77*'Activity data'!BG19*Constants!$H95*FracLEACHMM*MMLeachEF*NtoN2O*kgtoGg</f>
        <v>2.8302133162204045E-2</v>
      </c>
      <c r="AO1561" s="22">
        <f>Constants!$H77*'Activity data'!BH19*Constants!$H95*FracLEACHMM*MMLeachEF*NtoN2O*kgtoGg</f>
        <v>2.8978996526657606E-2</v>
      </c>
      <c r="AP1561" s="22">
        <f>Constants!$H77*'Activity data'!BI19*Constants!$H95*FracLEACHMM*MMLeachEF*NtoN2O*kgtoGg</f>
        <v>2.9666000364759599E-2</v>
      </c>
      <c r="AQ1561" s="22">
        <f>Constants!$H77*'Activity data'!BJ19*Constants!$H95*FracLEACHMM*MMLeachEF*NtoN2O*kgtoGg</f>
        <v>3.0374094636708027E-2</v>
      </c>
      <c r="AR1561" s="22">
        <f>Constants!$H77*'Activity data'!BK19*Constants!$H95*FracLEACHMM*MMLeachEF*NtoN2O*kgtoGg</f>
        <v>3.1106612327043159E-2</v>
      </c>
      <c r="AS1561" s="22">
        <f>Constants!$H77*'Activity data'!BL19*Constants!$H95*FracLEACHMM*MMLeachEF*NtoN2O*kgtoGg</f>
        <v>3.1843779401927626E-2</v>
      </c>
      <c r="AT1561" s="22">
        <f>Constants!$H77*'Activity data'!BM19*Constants!$H95*FracLEACHMM*MMLeachEF*NtoN2O*kgtoGg</f>
        <v>3.2038734235922399E-2</v>
      </c>
      <c r="AU1561" s="22">
        <f>Constants!$H77*'Activity data'!BN19*Constants!$H95*FracLEACHMM*MMLeachEF*NtoN2O*kgtoGg</f>
        <v>3.2121782698094313E-2</v>
      </c>
      <c r="AV1561" s="22">
        <f>Constants!$H77*'Activity data'!BO19*Constants!$H95*FracLEACHMM*MMLeachEF*NtoN2O*kgtoGg</f>
        <v>3.2196953702536175E-2</v>
      </c>
      <c r="AW1561" s="22">
        <f>Constants!$H77*'Activity data'!BP19*Constants!$H95*FracLEACHMM*MMLeachEF*NtoN2O*kgtoGg</f>
        <v>3.2221365142401308E-2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7.7585797913229351E-2</v>
      </c>
      <c r="L1562" s="22">
        <f>Constants!$H78*'Activity data'!AE20*Constants!$H96*FracLEACHMM*MMLeachEF*NtoN2O*kgtoGg</f>
        <v>7.8607464197542484E-2</v>
      </c>
      <c r="M1562" s="22">
        <f>Constants!$H78*'Activity data'!AF20*Constants!$H96*FracLEACHMM*MMLeachEF*NtoN2O*kgtoGg</f>
        <v>8.0248553313821205E-2</v>
      </c>
      <c r="N1562" s="22">
        <f>Constants!$H78*'Activity data'!AG20*Constants!$H96*FracLEACHMM*MMLeachEF*NtoN2O*kgtoGg</f>
        <v>8.0719757945382359E-2</v>
      </c>
      <c r="O1562" s="22">
        <f>Constants!$H78*'Activity data'!AH20*Constants!$H96*FracLEACHMM*MMLeachEF*NtoN2O*kgtoGg</f>
        <v>8.0430818839717769E-2</v>
      </c>
      <c r="P1562" s="22">
        <f>Constants!$H78*'Activity data'!AI20*Constants!$H96*FracLEACHMM*MMLeachEF*NtoN2O*kgtoGg</f>
        <v>7.9384810131347294E-2</v>
      </c>
      <c r="Q1562" s="22">
        <f>Constants!$H78*'Activity data'!AJ20*Constants!$H96*FracLEACHMM*MMLeachEF*NtoN2O*kgtoGg</f>
        <v>7.8944464359385638E-2</v>
      </c>
      <c r="R1562" s="22">
        <f>Constants!$H78*'Activity data'!AK20*Constants!$H96*FracLEACHMM*MMLeachEF*NtoN2O*kgtoGg</f>
        <v>7.8604018955287361E-2</v>
      </c>
      <c r="S1562" s="22">
        <f>Constants!$H78*'Activity data'!AL20*Constants!$H96*FracLEACHMM*MMLeachEF*NtoN2O*kgtoGg</f>
        <v>6.6259101712708143E-2</v>
      </c>
      <c r="T1562" s="22">
        <f>Constants!$H78*'Activity data'!AM20*Constants!$H96*FracLEACHMM*MMLeachEF*NtoN2O*kgtoGg</f>
        <v>6.8883299906211906E-2</v>
      </c>
      <c r="U1562" s="22">
        <f>Constants!$H78*'Activity data'!AN20*Constants!$H96*FracLEACHMM*MMLeachEF*NtoN2O*kgtoGg</f>
        <v>7.0028116503840471E-2</v>
      </c>
      <c r="V1562" s="22">
        <f>Constants!$H78*'Activity data'!AO20*Constants!$H96*FracLEACHMM*MMLeachEF*NtoN2O*kgtoGg</f>
        <v>7.0801620718195415E-2</v>
      </c>
      <c r="W1562" s="22">
        <f>Constants!$H78*'Activity data'!AP20*Constants!$H96*FracLEACHMM*MMLeachEF*NtoN2O*kgtoGg</f>
        <v>7.184918663209211E-2</v>
      </c>
      <c r="X1562" s="22">
        <f>Constants!$H78*'Activity data'!AQ20*Constants!$H96*FracLEACHMM*MMLeachEF*NtoN2O*kgtoGg</f>
        <v>7.3286712745822241E-2</v>
      </c>
      <c r="Y1562" s="22">
        <f>Constants!$H78*'Activity data'!AR20*Constants!$H96*FracLEACHMM*MMLeachEF*NtoN2O*kgtoGg</f>
        <v>7.5008223864134499E-2</v>
      </c>
      <c r="Z1562" s="22">
        <f>Constants!$H78*'Activity data'!AS20*Constants!$H96*FracLEACHMM*MMLeachEF*NtoN2O*kgtoGg</f>
        <v>7.7052862322542437E-2</v>
      </c>
      <c r="AA1562" s="22">
        <f>Constants!$H78*'Activity data'!AT20*Constants!$H96*FracLEACHMM*MMLeachEF*NtoN2O*kgtoGg</f>
        <v>7.930760435715456E-2</v>
      </c>
      <c r="AB1562" s="22">
        <f>Constants!$H78*'Activity data'!AU20*Constants!$H96*FracLEACHMM*MMLeachEF*NtoN2O*kgtoGg</f>
        <v>8.170950892950328E-2</v>
      </c>
      <c r="AC1562" s="22">
        <f>Constants!$H78*'Activity data'!AV20*Constants!$H96*FracLEACHMM*MMLeachEF*NtoN2O*kgtoGg</f>
        <v>8.4074028695274361E-2</v>
      </c>
      <c r="AD1562" s="22">
        <f>Constants!$H78*'Activity data'!AW20*Constants!$H96*FracLEACHMM*MMLeachEF*NtoN2O*kgtoGg</f>
        <v>8.7213018718342278E-2</v>
      </c>
      <c r="AE1562" s="22">
        <f>Constants!$H78*'Activity data'!AX20*Constants!$H96*FracLEACHMM*MMLeachEF*NtoN2O*kgtoGg</f>
        <v>9.0579194729692017E-2</v>
      </c>
      <c r="AF1562" s="22">
        <f>Constants!$H78*'Activity data'!AY20*Constants!$H96*FracLEACHMM*MMLeachEF*NtoN2O*kgtoGg</f>
        <v>9.4173498616095905E-2</v>
      </c>
      <c r="AG1562" s="22">
        <f>Constants!$H78*'Activity data'!AZ20*Constants!$H96*FracLEACHMM*MMLeachEF*NtoN2O*kgtoGg</f>
        <v>9.8435430249938838E-2</v>
      </c>
      <c r="AH1562" s="22">
        <f>Constants!$H78*'Activity data'!BA20*Constants!$H96*FracLEACHMM*MMLeachEF*NtoN2O*kgtoGg</f>
        <v>0.10237369040380326</v>
      </c>
      <c r="AI1562" s="22">
        <f>Constants!$H78*'Activity data'!BB20*Constants!$H96*FracLEACHMM*MMLeachEF*NtoN2O*kgtoGg</f>
        <v>0.10673409977895588</v>
      </c>
      <c r="AJ1562" s="22">
        <f>Constants!$H78*'Activity data'!BC20*Constants!$H96*FracLEACHMM*MMLeachEF*NtoN2O*kgtoGg</f>
        <v>0.11157065419328152</v>
      </c>
      <c r="AK1562" s="22">
        <f>Constants!$H78*'Activity data'!BD20*Constants!$H96*FracLEACHMM*MMLeachEF*NtoN2O*kgtoGg</f>
        <v>0.11603521591266473</v>
      </c>
      <c r="AL1562" s="22">
        <f>Constants!$H78*'Activity data'!BE20*Constants!$H96*FracLEACHMM*MMLeachEF*NtoN2O*kgtoGg</f>
        <v>0.12057416862501522</v>
      </c>
      <c r="AM1562" s="22">
        <f>Constants!$H78*'Activity data'!BF20*Constants!$H96*FracLEACHMM*MMLeachEF*NtoN2O*kgtoGg</f>
        <v>0.12511327955312401</v>
      </c>
      <c r="AN1562" s="22">
        <f>Constants!$H78*'Activity data'!BG20*Constants!$H96*FracLEACHMM*MMLeachEF*NtoN2O*kgtoGg</f>
        <v>0.13020880110613473</v>
      </c>
      <c r="AO1562" s="22">
        <f>Constants!$H78*'Activity data'!BH20*Constants!$H96*FracLEACHMM*MMLeachEF*NtoN2O*kgtoGg</f>
        <v>0.13493081320717418</v>
      </c>
      <c r="AP1562" s="22">
        <f>Constants!$H78*'Activity data'!BI20*Constants!$H96*FracLEACHMM*MMLeachEF*NtoN2O*kgtoGg</f>
        <v>0.13969598968791935</v>
      </c>
      <c r="AQ1562" s="22">
        <f>Constants!$H78*'Activity data'!BJ20*Constants!$H96*FracLEACHMM*MMLeachEF*NtoN2O*kgtoGg</f>
        <v>0.14460664392099515</v>
      </c>
      <c r="AR1562" s="22">
        <f>Constants!$H78*'Activity data'!BK20*Constants!$H96*FracLEACHMM*MMLeachEF*NtoN2O*kgtoGg</f>
        <v>0.1496918428470268</v>
      </c>
      <c r="AS1562" s="22">
        <f>Constants!$H78*'Activity data'!BL20*Constants!$H96*FracLEACHMM*MMLeachEF*NtoN2O*kgtoGg</f>
        <v>0.15493069239798449</v>
      </c>
      <c r="AT1562" s="22">
        <f>Constants!$H78*'Activity data'!BM20*Constants!$H96*FracLEACHMM*MMLeachEF*NtoN2O*kgtoGg</f>
        <v>0.15512169139431425</v>
      </c>
      <c r="AU1562" s="22">
        <f>Constants!$H78*'Activity data'!BN20*Constants!$H96*FracLEACHMM*MMLeachEF*NtoN2O*kgtoGg</f>
        <v>0.1542891540660751</v>
      </c>
      <c r="AV1562" s="22">
        <f>Constants!$H78*'Activity data'!BO20*Constants!$H96*FracLEACHMM*MMLeachEF*NtoN2O*kgtoGg</f>
        <v>0.15339716595782951</v>
      </c>
      <c r="AW1562" s="22">
        <f>Constants!$H78*'Activity data'!BP20*Constants!$H96*FracLEACHMM*MMLeachEF*NtoN2O*kgtoGg</f>
        <v>0.15205748870156399</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1171.2651160486198</v>
      </c>
      <c r="AF4" s="40">
        <f t="shared" si="0"/>
        <v>1166.5593957177311</v>
      </c>
      <c r="AG4" s="40">
        <f t="shared" si="0"/>
        <v>1166.8343107149296</v>
      </c>
      <c r="AH4" s="40">
        <f t="shared" si="0"/>
        <v>1158.6000321770462</v>
      </c>
      <c r="AI4" s="40">
        <f t="shared" si="0"/>
        <v>1145.2621528294474</v>
      </c>
      <c r="AJ4" s="40">
        <f t="shared" si="0"/>
        <v>1127.1134954870124</v>
      </c>
      <c r="AK4" s="40">
        <f t="shared" si="0"/>
        <v>1113.6808905305425</v>
      </c>
      <c r="AL4" s="40">
        <f t="shared" si="0"/>
        <v>1101.2673361670936</v>
      </c>
      <c r="AM4" s="40">
        <f t="shared" si="0"/>
        <v>1008.6135784395746</v>
      </c>
      <c r="AN4" s="40">
        <f t="shared" si="0"/>
        <v>1022.1653103122793</v>
      </c>
      <c r="AO4" s="40">
        <f t="shared" ref="AO4:BQ4" si="1">SUM(AO5:AO10)</f>
        <v>1025.8340149406224</v>
      </c>
      <c r="AP4" s="40">
        <f t="shared" si="1"/>
        <v>1027.1099374370674</v>
      </c>
      <c r="AQ4" s="40">
        <f t="shared" si="1"/>
        <v>1030.2222662975314</v>
      </c>
      <c r="AR4" s="40">
        <f t="shared" si="1"/>
        <v>1035.8556598258967</v>
      </c>
      <c r="AS4" s="40">
        <f t="shared" si="1"/>
        <v>1042.2591458601298</v>
      </c>
      <c r="AT4" s="40">
        <f t="shared" si="1"/>
        <v>1050.6312388162389</v>
      </c>
      <c r="AU4" s="40">
        <f t="shared" si="1"/>
        <v>1060.2065761349281</v>
      </c>
      <c r="AV4" s="40">
        <f t="shared" si="1"/>
        <v>1070.5564478935737</v>
      </c>
      <c r="AW4" s="40">
        <f t="shared" si="1"/>
        <v>1080.5234462095289</v>
      </c>
      <c r="AX4" s="40">
        <f t="shared" si="1"/>
        <v>1088.7318201779144</v>
      </c>
      <c r="AY4" s="40">
        <f t="shared" si="1"/>
        <v>1097.8029218187442</v>
      </c>
      <c r="AZ4" s="40">
        <f t="shared" si="1"/>
        <v>1107.6764929147421</v>
      </c>
      <c r="BA4" s="40">
        <f t="shared" si="1"/>
        <v>1120.8064658289572</v>
      </c>
      <c r="BB4" s="40">
        <f t="shared" si="1"/>
        <v>1131.4174424582895</v>
      </c>
      <c r="BC4" s="40">
        <f t="shared" si="1"/>
        <v>1143.0514738850552</v>
      </c>
      <c r="BD4" s="40">
        <f t="shared" si="1"/>
        <v>1156.5840511138854</v>
      </c>
      <c r="BE4" s="40">
        <f t="shared" si="1"/>
        <v>1167.3444651593713</v>
      </c>
      <c r="BF4" s="40">
        <f t="shared" si="1"/>
        <v>1177.789124147941</v>
      </c>
      <c r="BG4" s="40">
        <f t="shared" si="1"/>
        <v>1187.5175742851277</v>
      </c>
      <c r="BH4" s="40">
        <f t="shared" si="1"/>
        <v>1202.3564560926329</v>
      </c>
      <c r="BI4" s="40">
        <f t="shared" si="1"/>
        <v>1214.7096439848485</v>
      </c>
      <c r="BJ4" s="40">
        <f t="shared" si="1"/>
        <v>1226.7252547653652</v>
      </c>
      <c r="BK4" s="40">
        <f t="shared" si="1"/>
        <v>1238.8977139259819</v>
      </c>
      <c r="BL4" s="40">
        <f t="shared" si="1"/>
        <v>1251.3403143444857</v>
      </c>
      <c r="BM4" s="40">
        <f t="shared" si="1"/>
        <v>1263.3440596983082</v>
      </c>
      <c r="BN4" s="40">
        <f t="shared" si="1"/>
        <v>1251.0933229376801</v>
      </c>
      <c r="BO4" s="40">
        <f t="shared" si="1"/>
        <v>1234.1984149670807</v>
      </c>
      <c r="BP4" s="40">
        <f t="shared" si="1"/>
        <v>1217.2502580161249</v>
      </c>
      <c r="BQ4" s="40">
        <f t="shared" si="1"/>
        <v>1198.5154474582757</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977.4832471049433</v>
      </c>
      <c r="AF5" s="94">
        <f>IF($A5="Baseline",'Emissions summary'!AC5,SUMIF('Net zero emission reductions'!$A$4:$A$1448,$A$5,'Net zero emission reductions'!L$4:L$1448))</f>
        <v>972.58505850583788</v>
      </c>
      <c r="AG5" s="94">
        <f>IF($A5="Baseline",'Emissions summary'!AD5,SUMIF('Net zero emission reductions'!$A$4:$A$1448,$A$5,'Net zero emission reductions'!M$4:M$1448))</f>
        <v>972.49373775284289</v>
      </c>
      <c r="AH5" s="94">
        <f>IF($A5="Baseline",'Emissions summary'!AE5,SUMIF('Net zero emission reductions'!$A$4:$A$1448,$A$5,'Net zero emission reductions'!N$4:N$1448))</f>
        <v>963.82588908536798</v>
      </c>
      <c r="AI5" s="94">
        <f>IF($A5="Baseline",'Emissions summary'!AF5,SUMIF('Net zero emission reductions'!$A$4:$A$1448,$A$5,'Net zero emission reductions'!O$4:O$1448))</f>
        <v>949.9702893612864</v>
      </c>
      <c r="AJ5" s="94">
        <f>IF($A5="Baseline",'Emissions summary'!AG5,SUMIF('Net zero emission reductions'!$A$4:$A$1448,$A$5,'Net zero emission reductions'!P$4:P$1448))</f>
        <v>931.22387023867611</v>
      </c>
      <c r="AK5" s="94">
        <f>IF($A5="Baseline",'Emissions summary'!AH5,SUMIF('Net zero emission reductions'!$A$4:$A$1448,$A$5,'Net zero emission reductions'!Q$4:Q$1448))</f>
        <v>917.0943260670341</v>
      </c>
      <c r="AL5" s="94">
        <f>IF($A5="Baseline",'Emissions summary'!AI5,SUMIF('Net zero emission reductions'!$A$4:$A$1448,$A$5,'Net zero emission reductions'!R$4:R$1448))</f>
        <v>903.91074691874132</v>
      </c>
      <c r="AM5" s="94">
        <f>IF($A5="Baseline",'Emissions summary'!AJ5,SUMIF('Net zero emission reductions'!$A$4:$A$1448,$A$5,'Net zero emission reductions'!S$4:S$1448))</f>
        <v>811.0569682033364</v>
      </c>
      <c r="AN5" s="94">
        <f>IF($A5="Baseline",'Emissions summary'!AK5,SUMIF('Net zero emission reductions'!$A$4:$A$1448,$A$5,'Net zero emission reductions'!T$4:T$1448))</f>
        <v>824.18442817930031</v>
      </c>
      <c r="AO5" s="94">
        <f>IF($A5="Baseline",'Emissions summary'!AL5,SUMIF('Net zero emission reductions'!$A$4:$A$1448,$A$5,'Net zero emission reductions'!U$4:U$1448))</f>
        <v>827.45893124900613</v>
      </c>
      <c r="AP5" s="94">
        <f>IF($A5="Baseline",'Emissions summary'!AM5,SUMIF('Net zero emission reductions'!$A$4:$A$1448,$A$5,'Net zero emission reductions'!V$4:V$1448))</f>
        <v>828.3149123913804</v>
      </c>
      <c r="AQ5" s="94">
        <f>IF($A5="Baseline",'Emissions summary'!AN5,SUMIF('Net zero emission reductions'!$A$4:$A$1448,$A$5,'Net zero emission reductions'!W$4:W$1448))</f>
        <v>830.9504459942824</v>
      </c>
      <c r="AR5" s="94">
        <f>IF($A5="Baseline",'Emissions summary'!AO5,SUMIF('Net zero emission reductions'!$A$4:$A$1448,$A$5,'Net zero emission reductions'!X$4:X$1448))</f>
        <v>836.04671956023265</v>
      </c>
      <c r="AS5" s="94">
        <f>IF($A5="Baseline",'Emissions summary'!AP5,SUMIF('Net zero emission reductions'!$A$4:$A$1448,$A$5,'Net zero emission reductions'!Y$4:Y$1448))</f>
        <v>842.09176805618063</v>
      </c>
      <c r="AT5" s="94">
        <f>IF($A5="Baseline",'Emissions summary'!AQ5,SUMIF('Net zero emission reductions'!$A$4:$A$1448,$A$5,'Net zero emission reductions'!Z$4:Z$1448))</f>
        <v>850.05501456149784</v>
      </c>
      <c r="AU5" s="94">
        <f>IF($A5="Baseline",'Emissions summary'!AR5,SUMIF('Net zero emission reductions'!$A$4:$A$1448,$A$5,'Net zero emission reductions'!AA$4:AA$1448))</f>
        <v>859.17881226897475</v>
      </c>
      <c r="AV5" s="94">
        <f>IF($A5="Baseline",'Emissions summary'!AS5,SUMIF('Net zero emission reductions'!$A$4:$A$1448,$A$5,'Net zero emission reductions'!AB$4:AB$1448))</f>
        <v>869.03935278943879</v>
      </c>
      <c r="AW5" s="94">
        <f>IF($A5="Baseline",'Emissions summary'!AT5,SUMIF('Net zero emission reductions'!$A$4:$A$1448,$A$5,'Net zero emission reductions'!AC$4:AC$1448))</f>
        <v>878.49006060129648</v>
      </c>
      <c r="AX5" s="94">
        <f>IF($A5="Baseline",'Emissions summary'!AU5,SUMIF('Net zero emission reductions'!$A$4:$A$1448,$A$5,'Net zero emission reductions'!AD$4:AD$1448))</f>
        <v>886.30118016925871</v>
      </c>
      <c r="AY5" s="94">
        <f>IF($A5="Baseline",'Emissions summary'!AV5,SUMIF('Net zero emission reductions'!$A$4:$A$1448,$A$5,'Net zero emission reductions'!AE$4:AE$1448))</f>
        <v>894.9388941915596</v>
      </c>
      <c r="AZ5" s="94">
        <f>IF($A5="Baseline",'Emissions summary'!AW5,SUMIF('Net zero emission reductions'!$A$4:$A$1448,$A$5,'Net zero emission reductions'!AF$4:AF$1448))</f>
        <v>904.34415828214719</v>
      </c>
      <c r="BA5" s="94">
        <f>IF($A5="Baseline",'Emissions summary'!AX5,SUMIF('Net zero emission reductions'!$A$4:$A$1448,$A$5,'Net zero emission reductions'!AG$4:AG$1448))</f>
        <v>916.95020943173017</v>
      </c>
      <c r="BB5" s="94">
        <f>IF($A5="Baseline",'Emissions summary'!AY5,SUMIF('Net zero emission reductions'!$A$4:$A$1448,$A$5,'Net zero emission reductions'!AH$4:AH$1448))</f>
        <v>927.03209081928776</v>
      </c>
      <c r="BC5" s="94">
        <f>IF($A5="Baseline",'Emissions summary'!AZ5,SUMIF('Net zero emission reductions'!$A$4:$A$1448,$A$5,'Net zero emission reductions'!AI$4:AI$1448))</f>
        <v>938.26990398956673</v>
      </c>
      <c r="BD5" s="94">
        <f>IF($A5="Baseline",'Emissions summary'!BA5,SUMIF('Net zero emission reductions'!$A$4:$A$1448,$A$5,'Net zero emission reductions'!AJ$4:AJ$1448))</f>
        <v>951.36425865796105</v>
      </c>
      <c r="BE5" s="94">
        <f>IF($A5="Baseline",'Emissions summary'!BB5,SUMIF('Net zero emission reductions'!$A$4:$A$1448,$A$5,'Net zero emission reductions'!AK$4:AK$1448))</f>
        <v>961.68706343668327</v>
      </c>
      <c r="BF5" s="94">
        <f>IF($A5="Baseline",'Emissions summary'!BC5,SUMIF('Net zero emission reductions'!$A$4:$A$1448,$A$5,'Net zero emission reductions'!AL$4:AL$1448))</f>
        <v>971.67344920757682</v>
      </c>
      <c r="BG5" s="94">
        <f>IF($A5="Baseline",'Emissions summary'!BD5,SUMIF('Net zero emission reductions'!$A$4:$A$1448,$A$5,'Net zero emission reductions'!AM$4:AM$1448))</f>
        <v>980.9272851704709</v>
      </c>
      <c r="BH5" s="94">
        <f>IF($A5="Baseline",'Emissions summary'!BE5,SUMIF('Net zero emission reductions'!$A$4:$A$1448,$A$5,'Net zero emission reductions'!AN$4:AN$1448))</f>
        <v>995.41000498540745</v>
      </c>
      <c r="BI5" s="94">
        <f>IF($A5="Baseline",'Emissions summary'!BF5,SUMIF('Net zero emission reductions'!$A$4:$A$1448,$A$5,'Net zero emission reductions'!AO$4:AO$1448))</f>
        <v>1007.4107582996345</v>
      </c>
      <c r="BJ5" s="94">
        <f>IF($A5="Baseline",'Emissions summary'!BG5,SUMIF('Net zero emission reductions'!$A$4:$A$1448,$A$5,'Net zero emission reductions'!AP$4:AP$1448))</f>
        <v>1019.0579649678791</v>
      </c>
      <c r="BK5" s="94">
        <f>IF($A5="Baseline",'Emissions summary'!BH5,SUMIF('Net zero emission reductions'!$A$4:$A$1448,$A$5,'Net zero emission reductions'!AQ$4:AQ$1448))</f>
        <v>1030.841682971055</v>
      </c>
      <c r="BL5" s="94">
        <f>IF($A5="Baseline",'Emissions summary'!BI5,SUMIF('Net zero emission reductions'!$A$4:$A$1448,$A$5,'Net zero emission reductions'!AR$4:AR$1448))</f>
        <v>1042.8743757687785</v>
      </c>
      <c r="BM5" s="94">
        <f>IF($A5="Baseline",'Emissions summary'!BJ5,SUMIF('Net zero emission reductions'!$A$4:$A$1448,$A$5,'Net zero emission reductions'!AS$4:AS$1448))</f>
        <v>1054.6103139796573</v>
      </c>
      <c r="BN5" s="94">
        <f>IF($A5="Baseline",'Emissions summary'!BK5,SUMIF('Net zero emission reductions'!$A$4:$A$1448,$A$5,'Net zero emission reductions'!AT$4:AT$1448))</f>
        <v>1042.321201830425</v>
      </c>
      <c r="BO5" s="94">
        <f>IF($A5="Baseline",'Emissions summary'!BL5,SUMIF('Net zero emission reductions'!$A$4:$A$1448,$A$5,'Net zero emission reductions'!AU$4:AU$1448))</f>
        <v>1025.4243747356338</v>
      </c>
      <c r="BP5" s="94">
        <f>IF($A5="Baseline",'Emissions summary'!BM5,SUMIF('Net zero emission reductions'!$A$4:$A$1448,$A$5,'Net zero emission reductions'!AV$4:AV$1448))</f>
        <v>1008.4650114233629</v>
      </c>
      <c r="BQ5" s="94">
        <f>IF($A5="Baseline",'Emissions summary'!BN5,SUMIF('Net zero emission reductions'!$A$4:$A$1448,$A$5,'Net zero emission reductions'!AW$4:AW$1448))</f>
        <v>989.72844645943781</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149.91415492210265</v>
      </c>
      <c r="AN6" s="94">
        <f>IF($A6="Baseline",'Emissions summary'!AK6,SUMIF('Net zero emission reductions'!$A$4:$A$1448,$A$6,'Net zero emission reductions'!T$4:T$1448))</f>
        <v>150.13971538015065</v>
      </c>
      <c r="AO6" s="94">
        <f>IF($A6="Baseline",'Emissions summary'!AL6,SUMIF('Net zero emission reductions'!$A$4:$A$1448,$A$6,'Net zero emission reductions'!U$4:U$1448))</f>
        <v>150.39045765582907</v>
      </c>
      <c r="AP6" s="94">
        <f>IF($A6="Baseline",'Emissions summary'!AM6,SUMIF('Net zero emission reductions'!$A$4:$A$1448,$A$6,'Net zero emission reductions'!V$4:V$1448))</f>
        <v>150.67305375456061</v>
      </c>
      <c r="AQ6" s="94">
        <f>IF($A6="Baseline",'Emissions summary'!AN6,SUMIF('Net zero emission reductions'!$A$4:$A$1448,$A$6,'Net zero emission reductions'!W$4:W$1448))</f>
        <v>150.99078201758692</v>
      </c>
      <c r="AR6" s="94">
        <f>IF($A6="Baseline",'Emissions summary'!AO6,SUMIF('Net zero emission reductions'!$A$4:$A$1448,$A$6,'Net zero emission reductions'!X$4:X$1448))</f>
        <v>151.34287625007894</v>
      </c>
      <c r="AS6" s="94">
        <f>IF($A6="Baseline",'Emissions summary'!AP6,SUMIF('Net zero emission reductions'!$A$4:$A$1448,$A$6,'Net zero emission reductions'!Y$4:Y$1448))</f>
        <v>151.55935112607182</v>
      </c>
      <c r="AT6" s="94">
        <f>IF($A6="Baseline",'Emissions summary'!AQ6,SUMIF('Net zero emission reductions'!$A$4:$A$1448,$A$6,'Net zero emission reductions'!Z$4:Z$1448))</f>
        <v>151.80492626031122</v>
      </c>
      <c r="AU6" s="94">
        <f>IF($A6="Baseline",'Emissions summary'!AR6,SUMIF('Net zero emission reductions'!$A$4:$A$1448,$A$6,'Net zero emission reductions'!AA$4:AA$1448))</f>
        <v>152.07738097714099</v>
      </c>
      <c r="AV6" s="94">
        <f>IF($A6="Baseline",'Emissions summary'!AS6,SUMIF('Net zero emission reductions'!$A$4:$A$1448,$A$6,'Net zero emission reductions'!AB$4:AB$1448))</f>
        <v>152.37503218030005</v>
      </c>
      <c r="AW6" s="94">
        <f>IF($A6="Baseline",'Emissions summary'!AT6,SUMIF('Net zero emission reductions'!$A$4:$A$1448,$A$6,'Net zero emission reductions'!AC$4:AC$1448))</f>
        <v>152.69529622183015</v>
      </c>
      <c r="AX6" s="94">
        <f>IF($A6="Baseline",'Emissions summary'!AU6,SUMIF('Net zero emission reductions'!$A$4:$A$1448,$A$6,'Net zero emission reductions'!AD$4:AD$1448))</f>
        <v>152.90879452771134</v>
      </c>
      <c r="AY6" s="94">
        <f>IF($A6="Baseline",'Emissions summary'!AV6,SUMIF('Net zero emission reductions'!$A$4:$A$1448,$A$6,'Net zero emission reductions'!AE$4:AE$1448))</f>
        <v>153.14405727407177</v>
      </c>
      <c r="AZ6" s="94">
        <f>IF($A6="Baseline",'Emissions summary'!AW6,SUMIF('Net zero emission reductions'!$A$4:$A$1448,$A$6,'Net zero emission reductions'!AF$4:AF$1448))</f>
        <v>153.40026919835799</v>
      </c>
      <c r="BA6" s="94">
        <f>IF($A6="Baseline",'Emissions summary'!AX6,SUMIF('Net zero emission reductions'!$A$4:$A$1448,$A$6,'Net zero emission reductions'!AG$4:AG$1448))</f>
        <v>153.6803743413102</v>
      </c>
      <c r="BB6" s="94">
        <f>IF($A6="Baseline",'Emissions summary'!AY6,SUMIF('Net zero emission reductions'!$A$4:$A$1448,$A$6,'Net zero emission reductions'!AH$4:AH$1448))</f>
        <v>153.97536448524659</v>
      </c>
      <c r="BC6" s="94">
        <f>IF($A6="Baseline",'Emissions summary'!AZ6,SUMIF('Net zero emission reductions'!$A$4:$A$1448,$A$6,'Net zero emission reductions'!AI$4:AI$1448))</f>
        <v>154.16321850412274</v>
      </c>
      <c r="BD6" s="94">
        <f>IF($A6="Baseline",'Emissions summary'!BA6,SUMIF('Net zero emission reductions'!$A$4:$A$1448,$A$6,'Net zero emission reductions'!AJ$4:AJ$1448))</f>
        <v>154.3704915804947</v>
      </c>
      <c r="BE6" s="94">
        <f>IF($A6="Baseline",'Emissions summary'!BB6,SUMIF('Net zero emission reductions'!$A$4:$A$1448,$A$6,'Net zero emission reductions'!AK$4:AK$1448))</f>
        <v>154.58943698734058</v>
      </c>
      <c r="BF6" s="94">
        <f>IF($A6="Baseline",'Emissions summary'!BC6,SUMIF('Net zero emission reductions'!$A$4:$A$1448,$A$6,'Net zero emission reductions'!AL$4:AL$1448))</f>
        <v>154.82329692037524</v>
      </c>
      <c r="BG6" s="94">
        <f>IF($A6="Baseline",'Emissions summary'!BD6,SUMIF('Net zero emission reductions'!$A$4:$A$1448,$A$6,'Net zero emission reductions'!AM$4:AM$1448))</f>
        <v>155.07095039363276</v>
      </c>
      <c r="BH6" s="94">
        <f>IF($A6="Baseline",'Emissions summary'!BE6,SUMIF('Net zero emission reductions'!$A$4:$A$1448,$A$6,'Net zero emission reductions'!AN$4:AN$1448))</f>
        <v>155.21781708850787</v>
      </c>
      <c r="BI6" s="94">
        <f>IF($A6="Baseline",'Emissions summary'!BF6,SUMIF('Net zero emission reductions'!$A$4:$A$1448,$A$6,'Net zero emission reductions'!AO$4:AO$1448))</f>
        <v>155.37367112868921</v>
      </c>
      <c r="BJ6" s="94">
        <f>IF($A6="Baseline",'Emissions summary'!BG6,SUMIF('Net zero emission reductions'!$A$4:$A$1448,$A$6,'Net zero emission reductions'!AP$4:AP$1448))</f>
        <v>155.54164864249009</v>
      </c>
      <c r="BK6" s="94">
        <f>IF($A6="Baseline",'Emissions summary'!BH6,SUMIF('Net zero emission reductions'!$A$4:$A$1448,$A$6,'Net zero emission reductions'!AQ$4:AQ$1448))</f>
        <v>155.72224152987059</v>
      </c>
      <c r="BL6" s="94">
        <f>IF($A6="Baseline",'Emissions summary'!BI6,SUMIF('Net zero emission reductions'!$A$4:$A$1448,$A$6,'Net zero emission reductions'!AR$4:AR$1448))</f>
        <v>155.91534393208218</v>
      </c>
      <c r="BM6" s="94">
        <f>IF($A6="Baseline",'Emissions summary'!BJ6,SUMIF('Net zero emission reductions'!$A$4:$A$1448,$A$6,'Net zero emission reductions'!AS$4:AS$1448))</f>
        <v>156.0003871344166</v>
      </c>
      <c r="BN6" s="94">
        <f>IF($A6="Baseline",'Emissions summary'!BK6,SUMIF('Net zero emission reductions'!$A$4:$A$1448,$A$6,'Net zero emission reductions'!AT$4:AT$1448))</f>
        <v>156.05149754224763</v>
      </c>
      <c r="BO6" s="94">
        <f>IF($A6="Baseline",'Emissions summary'!BL6,SUMIF('Net zero emission reductions'!$A$4:$A$1448,$A$6,'Net zero emission reductions'!AU$4:AU$1448))</f>
        <v>156.10300880401041</v>
      </c>
      <c r="BP6" s="94">
        <f>IF($A6="Baseline",'Emissions summary'!BM6,SUMIF('Net zero emission reductions'!$A$4:$A$1448,$A$6,'Net zero emission reductions'!AV$4:AV$1448))</f>
        <v>156.16295288567508</v>
      </c>
      <c r="BQ6" s="94">
        <f>IF($A6="Baseline",'Emissions summary'!BN6,SUMIF('Net zero emission reductions'!$A$4:$A$1448,$A$6,'Net zero emission reductions'!AW$4:AW$1448))</f>
        <v>156.22766240539255</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37.504515885641091</v>
      </c>
      <c r="AF7" s="94">
        <f>IF($A7="Baseline",'Emissions summary'!AC7,SUMIF('Net zero emission reductions'!$A$4:$A$1448,$A$7,'Net zero emission reductions'!L$4:L$1448))</f>
        <v>37.602009523714749</v>
      </c>
      <c r="AG7" s="94">
        <f>IF($A7="Baseline",'Emissions summary'!AD7,SUMIF('Net zero emission reductions'!$A$4:$A$1448,$A$7,'Net zero emission reductions'!M$4:M$1448))</f>
        <v>37.736498552133625</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39.035627233725208</v>
      </c>
      <c r="AN7" s="94">
        <f>IF($A7="Baseline",'Emissions summary'!AK7,SUMIF('Net zero emission reductions'!$A$4:$A$1448,$A$7,'Net zero emission reductions'!T$4:T$1448))</f>
        <v>39.147985173727513</v>
      </c>
      <c r="AO7" s="94">
        <f>IF($A7="Baseline",'Emissions summary'!AL7,SUMIF('Net zero emission reductions'!$A$4:$A$1448,$A$7,'Net zero emission reductions'!U$4:U$1448))</f>
        <v>39.267044643753188</v>
      </c>
      <c r="AP7" s="94">
        <f>IF($A7="Baseline",'Emissions summary'!AM7,SUMIF('Net zero emission reductions'!$A$4:$A$1448,$A$7,'Net zero emission reductions'!V$4:V$1448))</f>
        <v>39.395626690048303</v>
      </c>
      <c r="AQ7" s="94">
        <f>IF($A7="Baseline",'Emissions summary'!AN7,SUMIF('Net zero emission reductions'!$A$4:$A$1448,$A$7,'Net zero emission reductions'!W$4:W$1448))</f>
        <v>39.53516875121997</v>
      </c>
      <c r="AR7" s="94">
        <f>IF($A7="Baseline",'Emissions summary'!AO7,SUMIF('Net zero emission reductions'!$A$4:$A$1448,$A$7,'Net zero emission reductions'!X$4:X$1448))</f>
        <v>39.685492146264949</v>
      </c>
      <c r="AS7" s="94">
        <f>IF($A7="Baseline",'Emissions summary'!AP7,SUMIF('Net zero emission reductions'!$A$4:$A$1448,$A$7,'Net zero emission reductions'!Y$4:Y$1448))</f>
        <v>39.780429219556019</v>
      </c>
      <c r="AT7" s="94">
        <f>IF($A7="Baseline",'Emissions summary'!AQ7,SUMIF('Net zero emission reductions'!$A$4:$A$1448,$A$7,'Net zero emission reductions'!Z$4:Z$1448))</f>
        <v>39.884586686543265</v>
      </c>
      <c r="AU7" s="94">
        <f>IF($A7="Baseline",'Emissions summary'!AR7,SUMIF('Net zero emission reductions'!$A$4:$A$1448,$A$7,'Net zero emission reductions'!AA$4:AA$1448))</f>
        <v>39.997178241312525</v>
      </c>
      <c r="AV7" s="94">
        <f>IF($A7="Baseline",'Emissions summary'!AS7,SUMIF('Net zero emission reductions'!$A$4:$A$1448,$A$7,'Net zero emission reductions'!AB$4:AB$1448))</f>
        <v>40.117621199584292</v>
      </c>
      <c r="AW7" s="94">
        <f>IF($A7="Baseline",'Emissions summary'!AT7,SUMIF('Net zero emission reductions'!$A$4:$A$1448,$A$7,'Net zero emission reductions'!AC$4:AC$1448))</f>
        <v>40.244979768555694</v>
      </c>
      <c r="AX7" s="94">
        <f>IF($A7="Baseline",'Emissions summary'!AU7,SUMIF('Net zero emission reductions'!$A$4:$A$1448,$A$7,'Net zero emission reductions'!AD$4:AD$1448))</f>
        <v>40.329415147267383</v>
      </c>
      <c r="AY7" s="94">
        <f>IF($A7="Baseline",'Emissions summary'!AV7,SUMIF('Net zero emission reductions'!$A$4:$A$1448,$A$7,'Net zero emission reductions'!AE$4:AE$1448))</f>
        <v>40.420753564349596</v>
      </c>
      <c r="AZ7" s="94">
        <f>IF($A7="Baseline",'Emissions summary'!AW7,SUMIF('Net zero emission reductions'!$A$4:$A$1448,$A$7,'Net zero emission reductions'!AF$4:AF$1448))</f>
        <v>40.518721851995309</v>
      </c>
      <c r="BA7" s="94">
        <f>IF($A7="Baseline",'Emissions summary'!AX7,SUMIF('Net zero emission reductions'!$A$4:$A$1448,$A$7,'Net zero emission reductions'!AG$4:AG$1448))</f>
        <v>40.624484430892309</v>
      </c>
      <c r="BB7" s="94">
        <f>IF($A7="Baseline",'Emissions summary'!AY7,SUMIF('Net zero emission reductions'!$A$4:$A$1448,$A$7,'Net zero emission reductions'!AH$4:AH$1448))</f>
        <v>40.734618335650772</v>
      </c>
      <c r="BC7" s="94">
        <f>IF($A7="Baseline",'Emissions summary'!AZ7,SUMIF('Net zero emission reductions'!$A$4:$A$1448,$A$7,'Net zero emission reductions'!AI$4:AI$1448))</f>
        <v>40.802562653309934</v>
      </c>
      <c r="BD7" s="94">
        <f>IF($A7="Baseline",'Emissions summary'!BA7,SUMIF('Net zero emission reductions'!$A$4:$A$1448,$A$7,'Net zero emission reductions'!AJ$4:AJ$1448))</f>
        <v>40.876854374556999</v>
      </c>
      <c r="BE7" s="94">
        <f>IF($A7="Baseline",'Emissions summary'!BB7,SUMIF('Net zero emission reductions'!$A$4:$A$1448,$A$7,'Net zero emission reductions'!AK$4:AK$1448))</f>
        <v>40.954562176684945</v>
      </c>
      <c r="BF7" s="94">
        <f>IF($A7="Baseline",'Emissions summary'!BC7,SUMIF('Net zero emission reductions'!$A$4:$A$1448,$A$7,'Net zero emission reductions'!AL$4:AL$1448))</f>
        <v>41.036946527120207</v>
      </c>
      <c r="BG7" s="94">
        <f>IF($A7="Baseline",'Emissions summary'!BD7,SUMIF('Net zero emission reductions'!$A$4:$A$1448,$A$7,'Net zero emission reductions'!AM$4:AM$1448))</f>
        <v>41.123601652327302</v>
      </c>
      <c r="BH7" s="94">
        <f>IF($A7="Baseline",'Emissions summary'!BE7,SUMIF('Net zero emission reductions'!$A$4:$A$1448,$A$7,'Net zero emission reductions'!AN$4:AN$1448))</f>
        <v>41.171184257885699</v>
      </c>
      <c r="BI7" s="94">
        <f>IF($A7="Baseline",'Emissions summary'!BF7,SUMIF('Net zero emission reductions'!$A$4:$A$1448,$A$7,'Net zero emission reductions'!AO$4:AO$1448))</f>
        <v>41.221407876644562</v>
      </c>
      <c r="BJ7" s="94">
        <f>IF($A7="Baseline",'Emissions summary'!BG7,SUMIF('Net zero emission reductions'!$A$4:$A$1448,$A$7,'Net zero emission reductions'!AP$4:AP$1448))</f>
        <v>41.275475145936738</v>
      </c>
      <c r="BK7" s="94">
        <f>IF($A7="Baseline",'Emissions summary'!BH7,SUMIF('Net zero emission reductions'!$A$4:$A$1448,$A$7,'Net zero emission reductions'!AQ$4:AQ$1448))</f>
        <v>41.333583002865296</v>
      </c>
      <c r="BL7" s="94">
        <f>IF($A7="Baseline",'Emissions summary'!BI7,SUMIF('Net zero emission reductions'!$A$4:$A$1448,$A$7,'Net zero emission reductions'!AR$4:AR$1448))</f>
        <v>41.395700706919499</v>
      </c>
      <c r="BM7" s="94">
        <f>IF($A7="Baseline",'Emissions summary'!BJ7,SUMIF('Net zero emission reductions'!$A$4:$A$1448,$A$7,'Net zero emission reductions'!AS$4:AS$1448))</f>
        <v>41.416593508495424</v>
      </c>
      <c r="BN7" s="94">
        <f>IF($A7="Baseline",'Emissions summary'!BK7,SUMIF('Net zero emission reductions'!$A$4:$A$1448,$A$7,'Net zero emission reductions'!AT$4:AT$1448))</f>
        <v>41.424259356674895</v>
      </c>
      <c r="BO7" s="94">
        <f>IF($A7="Baseline",'Emissions summary'!BL7,SUMIF('Net zero emission reductions'!$A$4:$A$1448,$A$7,'Net zero emission reductions'!AU$4:AU$1448))</f>
        <v>41.431626162189445</v>
      </c>
      <c r="BP7" s="94">
        <f>IF($A7="Baseline",'Emissions summary'!BM7,SUMIF('Net zero emission reductions'!$A$4:$A$1448,$A$7,'Net zero emission reductions'!AV$4:AV$1448))</f>
        <v>41.441714855478601</v>
      </c>
      <c r="BQ7" s="94">
        <f>IF($A7="Baseline",'Emissions summary'!BN7,SUMIF('Net zero emission reductions'!$A$4:$A$1448,$A$7,'Net zero emission reductions'!AW$4:AW$1448))</f>
        <v>41.453164046948004</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5.5795235710196529</v>
      </c>
      <c r="AG8" s="27">
        <f>'Net zero emission reductions'!M1389</f>
        <v>5.6203482259438022</v>
      </c>
      <c r="AH8" s="27">
        <f>'Net zero emission reductions'!N1389</f>
        <v>5.6290756550083767</v>
      </c>
      <c r="AI8" s="27">
        <f>'Net zero emission reductions'!O1389</f>
        <v>5.6165815405282293</v>
      </c>
      <c r="AJ8" s="27">
        <f>'Net zero emission reductions'!P1389</f>
        <v>5.5833231296706112</v>
      </c>
      <c r="AK8" s="27">
        <f>'Net zero emission reductions'!Q1389</f>
        <v>5.5648827699457346</v>
      </c>
      <c r="AL8" s="27">
        <f>'Net zero emission reductions'!R1389</f>
        <v>5.5483103177944031</v>
      </c>
      <c r="AM8" s="27">
        <f>'Net zero emission reductions'!S1389</f>
        <v>5.2311191381526676</v>
      </c>
      <c r="AN8" s="27">
        <f>'Net zero emission reductions'!T1389</f>
        <v>5.2959025395474395</v>
      </c>
      <c r="AO8" s="27">
        <f>'Net zero emission reductions'!U1389</f>
        <v>5.3230521113321068</v>
      </c>
      <c r="AP8" s="27">
        <f>'Net zero emission reductions'!V1389</f>
        <v>5.3403401009073859</v>
      </c>
      <c r="AQ8" s="27">
        <f>'Net zero emission reductions'!W1389</f>
        <v>5.3638381702397817</v>
      </c>
      <c r="AR8" s="27">
        <f>'Net zero emission reductions'!X1389</f>
        <v>5.396367608704919</v>
      </c>
      <c r="AS8" s="27">
        <f>'Net zero emission reductions'!Y1389</f>
        <v>5.4379574418624088</v>
      </c>
      <c r="AT8" s="27">
        <f>'Net zero emission reductions'!Z1389</f>
        <v>5.4869454404583609</v>
      </c>
      <c r="AU8" s="27">
        <f>'Net zero emission reductions'!AA1389</f>
        <v>5.5405093400211358</v>
      </c>
      <c r="AV8" s="27">
        <f>'Net zero emission reductions'!AB1389</f>
        <v>5.5970694348623855</v>
      </c>
      <c r="AW8" s="27">
        <f>'Net zero emission reductions'!AC1389</f>
        <v>5.6520829501212333</v>
      </c>
      <c r="AX8" s="27">
        <f>'Net zero emission reductions'!AD1389</f>
        <v>5.7278621328095713</v>
      </c>
      <c r="AY8" s="27">
        <f>'Net zero emission reductions'!AE1389</f>
        <v>5.8086304285708898</v>
      </c>
      <c r="AZ8" s="27">
        <f>'Net zero emission reductions'!AF1389</f>
        <v>5.8943694344234476</v>
      </c>
      <c r="BA8" s="27">
        <f>'Net zero emission reductions'!AG1389</f>
        <v>5.9957157562256116</v>
      </c>
      <c r="BB8" s="27">
        <f>'Net zero emission reductions'!AH1389</f>
        <v>6.0885147212172139</v>
      </c>
      <c r="BC8" s="27">
        <f>'Net zero emission reductions'!AI1389</f>
        <v>6.193737522497603</v>
      </c>
      <c r="BD8" s="27">
        <f>'Net zero emission reductions'!AJ1389</f>
        <v>6.3099936318591539</v>
      </c>
      <c r="BE8" s="27">
        <f>'Net zero emission reductions'!AK1389</f>
        <v>6.4167041105400688</v>
      </c>
      <c r="BF8" s="27">
        <f>'Net zero emission reductions'!AL1389</f>
        <v>6.5246629574302135</v>
      </c>
      <c r="BG8" s="27">
        <f>'Net zero emission reductions'!AM1389</f>
        <v>6.6320511480139777</v>
      </c>
      <c r="BH8" s="27">
        <f>'Net zero emission reductions'!AN1389</f>
        <v>6.755527296721481</v>
      </c>
      <c r="BI8" s="27">
        <f>'Net zero emission reductions'!AO1389</f>
        <v>6.8696082133454697</v>
      </c>
      <c r="BJ8" s="27">
        <f>'Net zero emission reductions'!AP1389</f>
        <v>6.9843319054307971</v>
      </c>
      <c r="BK8" s="27">
        <f>'Net zero emission reductions'!AQ1389</f>
        <v>7.1021442852932823</v>
      </c>
      <c r="BL8" s="27">
        <f>'Net zero emission reductions'!AR1389</f>
        <v>7.2237212385094018</v>
      </c>
      <c r="BM8" s="27">
        <f>'Net zero emission reductions'!AS1389</f>
        <v>7.3524477370748427</v>
      </c>
      <c r="BN8" s="27">
        <f>'Net zero emission reductions'!AT1389</f>
        <v>7.3592473103348555</v>
      </c>
      <c r="BO8" s="27">
        <f>'Net zero emission reductions'!AU1389</f>
        <v>7.3410637918136903</v>
      </c>
      <c r="BP8" s="27">
        <f>'Net zero emission reductions'!AV1389</f>
        <v>7.3211493013508449</v>
      </c>
      <c r="BQ8" s="27">
        <f>'Net zero emission reductions'!AW1389</f>
        <v>7.2901505558898405</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2.0836791108466945</v>
      </c>
      <c r="AG10" s="27">
        <f>SUM('Net zero emission reductions'!M1391:M1392)</f>
        <v>2.0846138094278084</v>
      </c>
      <c r="AH10" s="27">
        <f>SUM('Net zero emission reductions'!N1391:N1392)</f>
        <v>2.0654754572205234</v>
      </c>
      <c r="AI10" s="27">
        <f>SUM('Net zero emission reductions'!O1391:O1392)</f>
        <v>2.0342181138558568</v>
      </c>
      <c r="AJ10" s="27">
        <f>SUM('Net zero emission reductions'!P1391:P1392)</f>
        <v>1.9913414611083866</v>
      </c>
      <c r="AK10" s="27">
        <f>SUM('Net zero emission reductions'!Q1391:Q1392)</f>
        <v>1.9602082563146459</v>
      </c>
      <c r="AL10" s="27">
        <f>SUM('Net zero emission reductions'!R1391:R1392)</f>
        <v>1.9318299226197024</v>
      </c>
      <c r="AM10" s="27">
        <f>SUM('Net zero emission reductions'!S1391:S1392)</f>
        <v>1.7057089422576761</v>
      </c>
      <c r="AN10" s="27">
        <f>SUM('Net zero emission reductions'!T1391:T1392)</f>
        <v>1.7272790395534419</v>
      </c>
      <c r="AO10" s="27">
        <f>SUM('Net zero emission reductions'!U1391:U1392)</f>
        <v>1.7245292807020112</v>
      </c>
      <c r="AP10" s="27">
        <f>SUM('Net zero emission reductions'!V1391:V1392)</f>
        <v>1.7160045001705626</v>
      </c>
      <c r="AQ10" s="27">
        <f>SUM('Net zero emission reductions'!W1391:W1392)</f>
        <v>1.7120313642022349</v>
      </c>
      <c r="AR10" s="27">
        <f>SUM('Net zero emission reductions'!X1391:X1392)</f>
        <v>1.7142042606153467</v>
      </c>
      <c r="AS10" s="27">
        <f>SUM('Net zero emission reductions'!Y1391:Y1392)</f>
        <v>1.719640016458867</v>
      </c>
      <c r="AT10" s="27">
        <f>SUM('Net zero emission reductions'!Z1391:Z1392)</f>
        <v>1.7297658674281926</v>
      </c>
      <c r="AU10" s="27">
        <f>SUM('Net zero emission reductions'!AA1391:AA1392)</f>
        <v>1.7426953074786642</v>
      </c>
      <c r="AV10" s="27">
        <f>SUM('Net zero emission reductions'!AB1391:AB1392)</f>
        <v>1.7573722893881307</v>
      </c>
      <c r="AW10" s="27">
        <f>SUM('Net zero emission reductions'!AC1391:AC1392)</f>
        <v>1.7710266677254323</v>
      </c>
      <c r="AX10" s="27">
        <f>SUM('Net zero emission reductions'!AD1391:AD1392)</f>
        <v>1.7945682008674089</v>
      </c>
      <c r="AY10" s="27">
        <f>SUM('Net zero emission reductions'!AE1391:AE1392)</f>
        <v>1.8205863601921999</v>
      </c>
      <c r="AZ10" s="27">
        <f>SUM('Net zero emission reductions'!AF1391:AF1392)</f>
        <v>1.8489741478180375</v>
      </c>
      <c r="BA10" s="27">
        <f>SUM('Net zero emission reductions'!AG1391:AG1392)</f>
        <v>1.8856818687989647</v>
      </c>
      <c r="BB10" s="27">
        <f>SUM('Net zero emission reductions'!AH1391:AH1392)</f>
        <v>1.916854096887131</v>
      </c>
      <c r="BC10" s="27">
        <f>SUM('Net zero emission reductions'!AI1391:AI1392)</f>
        <v>1.9520512155580678</v>
      </c>
      <c r="BD10" s="27">
        <f>SUM('Net zero emission reductions'!AJ1391:AJ1392)</f>
        <v>1.9924528690131713</v>
      </c>
      <c r="BE10" s="27">
        <f>SUM('Net zero emission reductions'!AK1391:AK1392)</f>
        <v>2.0266984481224726</v>
      </c>
      <c r="BF10" s="27">
        <f>SUM('Net zero emission reductions'!AL1391:AL1392)</f>
        <v>2.0607685354387026</v>
      </c>
      <c r="BG10" s="27">
        <f>SUM('Net zero emission reductions'!AM1391:AM1392)</f>
        <v>2.0936859206826002</v>
      </c>
      <c r="BH10" s="27">
        <f>SUM('Net zero emission reductions'!AN1391:AN1392)</f>
        <v>2.1319224641105121</v>
      </c>
      <c r="BI10" s="27">
        <f>SUM('Net zero emission reductions'!AO1391:AO1392)</f>
        <v>2.1641984665348768</v>
      </c>
      <c r="BJ10" s="27">
        <f>SUM('Net zero emission reductions'!AP1391:AP1392)</f>
        <v>2.1958341036283593</v>
      </c>
      <c r="BK10" s="27">
        <f>SUM('Net zero emission reductions'!AQ1391:AQ1392)</f>
        <v>2.2280621368978153</v>
      </c>
      <c r="BL10" s="27">
        <f>SUM('Net zero emission reductions'!AR1391:AR1392)</f>
        <v>2.261172698196162</v>
      </c>
      <c r="BM10" s="27">
        <f>SUM('Net zero emission reductions'!AS1391:AS1392)</f>
        <v>2.2943173386638525</v>
      </c>
      <c r="BN10" s="27">
        <f>SUM('Net zero emission reductions'!AT1391:AT1392)</f>
        <v>2.267116897997437</v>
      </c>
      <c r="BO10" s="27">
        <f>SUM('Net zero emission reductions'!AU1391:AU1392)</f>
        <v>2.2283414734333391</v>
      </c>
      <c r="BP10" s="27">
        <f>SUM('Net zero emission reductions'!AV1391:AV1392)</f>
        <v>2.189429550257489</v>
      </c>
      <c r="BQ10" s="27">
        <f>SUM('Net zero emission reductions'!AW1391:AW1392)</f>
        <v>2.1460239906076266</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36.824524251577792</v>
      </c>
      <c r="AG11" s="40">
        <f t="shared" si="8"/>
        <v>36.994298181429897</v>
      </c>
      <c r="AH11" s="40">
        <f t="shared" si="8"/>
        <v>36.867987271463186</v>
      </c>
      <c r="AI11" s="40">
        <f t="shared" si="8"/>
        <v>36.560879511524746</v>
      </c>
      <c r="AJ11" s="40">
        <f t="shared" si="8"/>
        <v>36.078165266151387</v>
      </c>
      <c r="AK11" s="40">
        <f t="shared" si="8"/>
        <v>35.769406849073363</v>
      </c>
      <c r="AL11" s="40">
        <f t="shared" si="8"/>
        <v>35.500627316217205</v>
      </c>
      <c r="AM11" s="40">
        <f t="shared" si="8"/>
        <v>32.213463869903499</v>
      </c>
      <c r="AN11" s="40">
        <f t="shared" si="8"/>
        <v>32.674275833569062</v>
      </c>
      <c r="AO11" s="40">
        <f t="shared" si="8"/>
        <v>32.765589329383737</v>
      </c>
      <c r="AP11" s="40">
        <f t="shared" si="8"/>
        <v>32.769194869254697</v>
      </c>
      <c r="AQ11" s="40">
        <f t="shared" si="8"/>
        <v>32.844276357497904</v>
      </c>
      <c r="AR11" s="40">
        <f t="shared" si="8"/>
        <v>33.016652405599757</v>
      </c>
      <c r="AS11" s="40">
        <f t="shared" si="8"/>
        <v>33.235405618344402</v>
      </c>
      <c r="AT11" s="40">
        <f t="shared" si="8"/>
        <v>33.530665803507567</v>
      </c>
      <c r="AU11" s="40">
        <f t="shared" si="8"/>
        <v>33.873651773332824</v>
      </c>
      <c r="AV11" s="40">
        <f t="shared" si="8"/>
        <v>34.248253171457989</v>
      </c>
      <c r="AW11" s="40">
        <f t="shared" si="8"/>
        <v>34.610741275212014</v>
      </c>
      <c r="AX11" s="40">
        <f t="shared" si="8"/>
        <v>35.130677232787491</v>
      </c>
      <c r="AY11" s="40">
        <f t="shared" si="8"/>
        <v>35.696112142185918</v>
      </c>
      <c r="AZ11" s="40">
        <f t="shared" si="8"/>
        <v>36.30597735124789</v>
      </c>
      <c r="BA11" s="40">
        <f t="shared" si="8"/>
        <v>37.057568103508785</v>
      </c>
      <c r="BB11" s="40">
        <f t="shared" si="8"/>
        <v>37.726840385181113</v>
      </c>
      <c r="BC11" s="40">
        <f t="shared" si="8"/>
        <v>38.463963594634961</v>
      </c>
      <c r="BD11" s="40">
        <f t="shared" si="8"/>
        <v>39.294867388209866</v>
      </c>
      <c r="BE11" s="40">
        <f t="shared" si="8"/>
        <v>40.03293605425376</v>
      </c>
      <c r="BF11" s="40">
        <f t="shared" si="8"/>
        <v>40.776359980179294</v>
      </c>
      <c r="BG11" s="40">
        <f t="shared" si="8"/>
        <v>41.50896002024318</v>
      </c>
      <c r="BH11" s="40">
        <f t="shared" si="8"/>
        <v>42.333669924597068</v>
      </c>
      <c r="BI11" s="40">
        <f t="shared" si="8"/>
        <v>43.067229715313609</v>
      </c>
      <c r="BJ11" s="40">
        <f t="shared" si="8"/>
        <v>43.79860778022487</v>
      </c>
      <c r="BK11" s="40">
        <f t="shared" si="8"/>
        <v>44.548880819036171</v>
      </c>
      <c r="BL11" s="40">
        <f t="shared" si="8"/>
        <v>45.323408271367398</v>
      </c>
      <c r="BM11" s="40">
        <f t="shared" si="8"/>
        <v>46.10286322113005</v>
      </c>
      <c r="BN11" s="40">
        <f t="shared" si="8"/>
        <v>45.847073827060548</v>
      </c>
      <c r="BO11" s="40">
        <f t="shared" si="8"/>
        <v>45.388685270535547</v>
      </c>
      <c r="BP11" s="40">
        <f t="shared" si="8"/>
        <v>44.92464169190157</v>
      </c>
      <c r="BQ11" s="40">
        <f t="shared" si="8"/>
        <v>44.378156487616337</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10.513994827787096</v>
      </c>
      <c r="AF12" s="94">
        <f>IF($A12="Baseline",'Emissions summary'!AC12,SUMIF('Net zero emission reductions'!$A$4:$A$1448,$A$12,'Net zero emission reductions'!L$4:L$1448))</f>
        <v>10.583676395984561</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10.783729898618766</v>
      </c>
      <c r="AJ12" s="94">
        <f>IF($A12="Baseline",'Emissions summary'!AG12,SUMIF('Net zero emission reductions'!$A$4:$A$1448,$A$12,'Net zero emission reductions'!P$4:P$1448))</f>
        <v>10.803370567699298</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10.523717091973133</v>
      </c>
      <c r="AN12" s="94">
        <f>IF($A12="Baseline",'Emissions summary'!AK12,SUMIF('Net zero emission reductions'!$A$4:$A$1448,$A$12,'Net zero emission reductions'!T$4:T$1448))</f>
        <v>10.650575662289489</v>
      </c>
      <c r="AO12" s="94">
        <f>IF($A12="Baseline",'Emissions summary'!AL12,SUMIF('Net zero emission reductions'!$A$4:$A$1448,$A$12,'Net zero emission reductions'!U$4:U$1448))</f>
        <v>10.727489282743528</v>
      </c>
      <c r="AP12" s="94">
        <f>IF($A12="Baseline",'Emissions summary'!AM12,SUMIF('Net zero emission reductions'!$A$4:$A$1448,$A$12,'Net zero emission reductions'!V$4:V$1448))</f>
        <v>10.793186887615288</v>
      </c>
      <c r="AQ12" s="94">
        <f>IF($A12="Baseline",'Emissions summary'!AN12,SUMIF('Net zero emission reductions'!$A$4:$A$1448,$A$12,'Net zero emission reductions'!W$4:W$1448))</f>
        <v>10.870512364818918</v>
      </c>
      <c r="AR12" s="94">
        <f>IF($A12="Baseline",'Emissions summary'!AO12,SUMIF('Net zero emission reductions'!$A$4:$A$1448,$A$12,'Net zero emission reductions'!X$4:X$1448))</f>
        <v>10.963667572823185</v>
      </c>
      <c r="AS12" s="94">
        <f>IF($A12="Baseline",'Emissions summary'!AP12,SUMIF('Net zero emission reductions'!$A$4:$A$1448,$A$12,'Net zero emission reductions'!Y$4:Y$1448))</f>
        <v>11.05824945790825</v>
      </c>
      <c r="AT12" s="94">
        <f>IF($A12="Baseline",'Emissions summary'!AQ12,SUMIF('Net zero emission reductions'!$A$4:$A$1448,$A$12,'Net zero emission reductions'!Z$4:Z$1448))</f>
        <v>11.166270986639669</v>
      </c>
      <c r="AU12" s="94">
        <f>IF($A12="Baseline",'Emissions summary'!AR12,SUMIF('Net zero emission reductions'!$A$4:$A$1448,$A$12,'Net zero emission reductions'!AA$4:AA$1448))</f>
        <v>11.283690727194134</v>
      </c>
      <c r="AV12" s="94">
        <f>IF($A12="Baseline",'Emissions summary'!AS12,SUMIF('Net zero emission reductions'!$A$4:$A$1448,$A$12,'Net zero emission reductions'!AB$4:AB$1448))</f>
        <v>11.408236791339638</v>
      </c>
      <c r="AW12" s="94">
        <f>IF($A12="Baseline",'Emissions summary'!AT12,SUMIF('Net zero emission reductions'!$A$4:$A$1448,$A$12,'Net zero emission reductions'!AC$4:AC$1448))</f>
        <v>11.533157340583539</v>
      </c>
      <c r="AX12" s="94">
        <f>IF($A12="Baseline",'Emissions summary'!AU12,SUMIF('Net zero emission reductions'!$A$4:$A$1448,$A$12,'Net zero emission reductions'!AD$4:AD$1448))</f>
        <v>11.680266399602921</v>
      </c>
      <c r="AY12" s="94">
        <f>IF($A12="Baseline",'Emissions summary'!AV12,SUMIF('Net zero emission reductions'!$A$4:$A$1448,$A$12,'Net zero emission reductions'!AE$4:AE$1448))</f>
        <v>11.837568398587122</v>
      </c>
      <c r="AZ12" s="94">
        <f>IF($A12="Baseline",'Emissions summary'!AW12,SUMIF('Net zero emission reductions'!$A$4:$A$1448,$A$12,'Net zero emission reductions'!AF$4:AF$1448))</f>
        <v>12.005141984707404</v>
      </c>
      <c r="BA12" s="94">
        <f>IF($A12="Baseline",'Emissions summary'!AX12,SUMIF('Net zero emission reductions'!$A$4:$A$1448,$A$12,'Net zero emission reductions'!AG$4:AG$1448))</f>
        <v>12.19935259253859</v>
      </c>
      <c r="BB12" s="94">
        <f>IF($A12="Baseline",'Emissions summary'!AY12,SUMIF('Net zero emission reductions'!$A$4:$A$1448,$A$12,'Net zero emission reductions'!AH$4:AH$1448))</f>
        <v>12.383484550513892</v>
      </c>
      <c r="BC12" s="94">
        <f>IF($A12="Baseline",'Emissions summary'!AZ12,SUMIF('Net zero emission reductions'!$A$4:$A$1448,$A$12,'Net zero emission reductions'!AI$4:AI$1448))</f>
        <v>12.577092768923592</v>
      </c>
      <c r="BD12" s="94">
        <f>IF($A12="Baseline",'Emissions summary'!BA12,SUMIF('Net zero emission reductions'!$A$4:$A$1448,$A$12,'Net zero emission reductions'!AJ$4:AJ$1448))</f>
        <v>12.790425690604533</v>
      </c>
      <c r="BE12" s="94">
        <f>IF($A12="Baseline",'Emissions summary'!BB12,SUMIF('Net zero emission reductions'!$A$4:$A$1448,$A$12,'Net zero emission reductions'!AK$4:AK$1448))</f>
        <v>12.991703207663472</v>
      </c>
      <c r="BF12" s="94">
        <f>IF($A12="Baseline",'Emissions summary'!BC12,SUMIF('Net zero emission reductions'!$A$4:$A$1448,$A$12,'Net zero emission reductions'!AL$4:AL$1448))</f>
        <v>13.197610835346445</v>
      </c>
      <c r="BG12" s="94">
        <f>IF($A12="Baseline",'Emissions summary'!BD12,SUMIF('Net zero emission reductions'!$A$4:$A$1448,$A$12,'Net zero emission reductions'!AM$4:AM$1448))</f>
        <v>13.40533373118334</v>
      </c>
      <c r="BH12" s="94">
        <f>IF($A12="Baseline",'Emissions summary'!BE12,SUMIF('Net zero emission reductions'!$A$4:$A$1448,$A$12,'Net zero emission reductions'!AN$4:AN$1448))</f>
        <v>13.627797019735636</v>
      </c>
      <c r="BI12" s="94">
        <f>IF($A12="Baseline",'Emissions summary'!BF12,SUMIF('Net zero emission reductions'!$A$4:$A$1448,$A$12,'Net zero emission reductions'!AO$4:AO$1448))</f>
        <v>13.837800115085917</v>
      </c>
      <c r="BJ12" s="94">
        <f>IF($A12="Baseline",'Emissions summary'!BG12,SUMIF('Net zero emission reductions'!$A$4:$A$1448,$A$12,'Net zero emission reductions'!AP$4:AP$1448))</f>
        <v>14.051120711207</v>
      </c>
      <c r="BK12" s="94">
        <f>IF($A12="Baseline",'Emissions summary'!BH12,SUMIF('Net zero emission reductions'!$A$4:$A$1448,$A$12,'Net zero emission reductions'!AQ$4:AQ$1448))</f>
        <v>14.271674935696439</v>
      </c>
      <c r="BL12" s="94">
        <f>IF($A12="Baseline",'Emissions summary'!BI12,SUMIF('Net zero emission reductions'!$A$4:$A$1448,$A$12,'Net zero emission reductions'!AR$4:AR$1448))</f>
        <v>14.500609389903396</v>
      </c>
      <c r="BM12" s="94">
        <f>IF($A12="Baseline",'Emissions summary'!BJ12,SUMIF('Net zero emission reductions'!$A$4:$A$1448,$A$12,'Net zero emission reductions'!AS$4:AS$1448))</f>
        <v>14.729442184230738</v>
      </c>
      <c r="BN12" s="94">
        <f>IF($A12="Baseline",'Emissions summary'!BK12,SUMIF('Net zero emission reductions'!$A$4:$A$1448,$A$12,'Net zero emission reductions'!AT$4:AT$1448))</f>
        <v>14.764455047204603</v>
      </c>
      <c r="BO12" s="94">
        <f>IF($A12="Baseline",'Emissions summary'!BL12,SUMIF('Net zero emission reductions'!$A$4:$A$1448,$A$12,'Net zero emission reductions'!AU$4:AU$1448))</f>
        <v>14.760176017953642</v>
      </c>
      <c r="BP12" s="94">
        <f>IF($A12="Baseline",'Emissions summary'!BM12,SUMIF('Net zero emission reductions'!$A$4:$A$1448,$A$12,'Net zero emission reductions'!AV$4:AV$1448))</f>
        <v>14.753796339003049</v>
      </c>
      <c r="BQ12" s="94">
        <f>IF($A12="Baseline",'Emissions summary'!BN12,SUMIF('Net zero emission reductions'!$A$4:$A$1448,$A$12,'Net zero emission reductions'!AW$4:AW$1448))</f>
        <v>14.730118909338298</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4.0979918548700839E-2</v>
      </c>
      <c r="AN13" s="27">
        <f>SUM('Net zero emission reductions'!T1399:T1400)</f>
        <v>4.1041576830424913E-2</v>
      </c>
      <c r="AO13" s="27">
        <f>SUM('Net zero emission reductions'!U1399:U1400)</f>
        <v>4.1110118710538615E-2</v>
      </c>
      <c r="AP13" s="27">
        <f>SUM('Net zero emission reductions'!V1399:V1400)</f>
        <v>4.1187368021080487E-2</v>
      </c>
      <c r="AQ13" s="27">
        <f>SUM('Net zero emission reductions'!W1399:W1400)</f>
        <v>4.1274220915966921E-2</v>
      </c>
      <c r="AR13" s="27">
        <f>SUM('Net zero emission reductions'!X1399:X1400)</f>
        <v>4.1370467951321842E-2</v>
      </c>
      <c r="AS13" s="27">
        <f>SUM('Net zero emission reductions'!Y1399:Y1400)</f>
        <v>4.1429642635597903E-2</v>
      </c>
      <c r="AT13" s="27">
        <f>SUM('Net zero emission reductions'!Z1399:Z1400)</f>
        <v>4.1496772047119754E-2</v>
      </c>
      <c r="AU13" s="27">
        <f>SUM('Net zero emission reductions'!AA1399:AA1400)</f>
        <v>4.1571249151097667E-2</v>
      </c>
      <c r="AV13" s="27">
        <f>SUM('Net zero emission reductions'!AB1399:AB1400)</f>
        <v>4.165261386324056E-2</v>
      </c>
      <c r="AW13" s="27">
        <f>SUM('Net zero emission reductions'!AC1399:AC1400)</f>
        <v>4.1740159928138836E-2</v>
      </c>
      <c r="AX13" s="27">
        <f>SUM('Net zero emission reductions'!AD1399:AD1400)</f>
        <v>4.1798520949416933E-2</v>
      </c>
      <c r="AY13" s="27">
        <f>SUM('Net zero emission reductions'!AE1399:AE1400)</f>
        <v>4.1862831408882237E-2</v>
      </c>
      <c r="AZ13" s="27">
        <f>SUM('Net zero emission reductions'!AF1399:AF1400)</f>
        <v>4.1932868449706784E-2</v>
      </c>
      <c r="BA13" s="27">
        <f>SUM('Net zero emission reductions'!AG1399:AG1400)</f>
        <v>4.200943684279293E-2</v>
      </c>
      <c r="BB13" s="27">
        <f>SUM('Net zero emission reductions'!AH1399:AH1400)</f>
        <v>4.2090074138700466E-2</v>
      </c>
      <c r="BC13" s="27">
        <f>SUM('Net zero emission reductions'!AI1399:AI1400)</f>
        <v>4.2141425142857424E-2</v>
      </c>
      <c r="BD13" s="27">
        <f>SUM('Net zero emission reductions'!AJ1399:AJ1400)</f>
        <v>4.2198084460928327E-2</v>
      </c>
      <c r="BE13" s="27">
        <f>SUM('Net zero emission reductions'!AK1399:AK1400)</f>
        <v>4.2257934479386014E-2</v>
      </c>
      <c r="BF13" s="27">
        <f>SUM('Net zero emission reductions'!AL1399:AL1400)</f>
        <v>4.2321861471553923E-2</v>
      </c>
      <c r="BG13" s="27">
        <f>SUM('Net zero emission reductions'!AM1399:AM1400)</f>
        <v>4.2389559009305897E-2</v>
      </c>
      <c r="BH13" s="27">
        <f>SUM('Net zero emission reductions'!AN1399:AN1400)</f>
        <v>4.2429705886674676E-2</v>
      </c>
      <c r="BI13" s="27">
        <f>SUM('Net zero emission reductions'!AO1399:AO1400)</f>
        <v>4.2472309507896669E-2</v>
      </c>
      <c r="BJ13" s="27">
        <f>SUM('Net zero emission reductions'!AP1399:AP1400)</f>
        <v>4.2518227152145469E-2</v>
      </c>
      <c r="BK13" s="27">
        <f>SUM('Net zero emission reductions'!AQ1399:AQ1400)</f>
        <v>4.256759328317674E-2</v>
      </c>
      <c r="BL13" s="27">
        <f>SUM('Net zero emission reductions'!AR1399:AR1400)</f>
        <v>4.2620378963877152E-2</v>
      </c>
      <c r="BM13" s="27">
        <f>SUM('Net zero emission reductions'!AS1399:AS1400)</f>
        <v>4.2643626024880817E-2</v>
      </c>
      <c r="BN13" s="27">
        <f>SUM('Net zero emission reductions'!AT1399:AT1400)</f>
        <v>4.2657597356347103E-2</v>
      </c>
      <c r="BO13" s="27">
        <f>SUM('Net zero emission reductions'!AU1399:AU1400)</f>
        <v>4.267167826360016E-2</v>
      </c>
      <c r="BP13" s="27">
        <f>SUM('Net zero emission reductions'!AV1399:AV1400)</f>
        <v>4.2688064331916208E-2</v>
      </c>
      <c r="BQ13" s="27">
        <f>SUM('Net zero emission reductions'!AW1399:AW1400)</f>
        <v>4.2705753060833934E-2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4.2381891563828093E-2</v>
      </c>
      <c r="AF14" s="27">
        <f>SUM('Net zero emission reductions'!L1401:L1402)</f>
        <v>4.2492064024381909E-2</v>
      </c>
      <c r="AG14" s="27">
        <f>SUM('Net zero emission reductions'!M1401:M1402)</f>
        <v>4.2644043040358376E-2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4.3565554612885068E-2</v>
      </c>
      <c r="AL14" s="27">
        <f>SUM('Net zero emission reductions'!R1401:R1402)</f>
        <v>4.3852181920952263E-2</v>
      </c>
      <c r="AM14" s="27">
        <f>SUM('Net zero emission reductions'!S1401:S1402)</f>
        <v>4.411212040678969E-2</v>
      </c>
      <c r="AN14" s="27">
        <f>SUM('Net zero emission reductions'!T1401:T1402)</f>
        <v>4.4239090237410433E-2</v>
      </c>
      <c r="AO14" s="27">
        <f>SUM('Net zero emission reductions'!U1401:U1402)</f>
        <v>4.4373633116557606E-2</v>
      </c>
      <c r="AP14" s="27">
        <f>SUM('Net zero emission reductions'!V1401:V1402)</f>
        <v>4.4518936961026656E-2</v>
      </c>
      <c r="AQ14" s="27">
        <f>SUM('Net zero emission reductions'!W1401:W1402)</f>
        <v>4.4676626144995971E-2</v>
      </c>
      <c r="AR14" s="27">
        <f>SUM('Net zero emission reductions'!X1401:X1402)</f>
        <v>4.4846498750410455E-2</v>
      </c>
      <c r="AS14" s="27">
        <f>SUM('Net zero emission reductions'!Y1401:Y1402)</f>
        <v>4.4953782170835829E-2</v>
      </c>
      <c r="AT14" s="27">
        <f>SUM('Net zero emission reductions'!Z1401:Z1402)</f>
        <v>4.5071485075864032E-2</v>
      </c>
      <c r="AU14" s="27">
        <f>SUM('Net zero emission reductions'!AA1401:AA1402)</f>
        <v>4.5198718902312668E-2</v>
      </c>
      <c r="AV14" s="27">
        <f>SUM('Net zero emission reductions'!AB1401:AB1402)</f>
        <v>4.533482518915731E-2</v>
      </c>
      <c r="AW14" s="27">
        <f>SUM('Net zero emission reductions'!AC1401:AC1402)</f>
        <v>4.5478746445902218E-2</v>
      </c>
      <c r="AX14" s="27">
        <f>SUM('Net zero emission reductions'!AD1401:AD1402)</f>
        <v>4.5574162450620709E-2</v>
      </c>
      <c r="AY14" s="27">
        <f>SUM('Net zero emission reductions'!AE1401:AE1402)</f>
        <v>4.5677379217907987E-2</v>
      </c>
      <c r="AZ14" s="27">
        <f>SUM('Net zero emission reductions'!AF1401:AF1402)</f>
        <v>4.5788088055114556E-2</v>
      </c>
      <c r="BA14" s="27">
        <f>SUM('Net zero emission reductions'!AG1401:AG1402)</f>
        <v>4.5907604813149538E-2</v>
      </c>
      <c r="BB14" s="27">
        <f>SUM('Net zero emission reductions'!AH1401:AH1402)</f>
        <v>4.6032061377879158E-2</v>
      </c>
      <c r="BC14" s="27">
        <f>SUM('Net zero emission reductions'!AI1401:AI1402)</f>
        <v>4.6108841697139621E-2</v>
      </c>
      <c r="BD14" s="27">
        <f>SUM('Net zero emission reductions'!AJ1401:AJ1402)</f>
        <v>4.6192794885165943E-2</v>
      </c>
      <c r="BE14" s="27">
        <f>SUM('Net zero emission reductions'!AK1401:AK1402)</f>
        <v>4.6280608407502616E-2</v>
      </c>
      <c r="BF14" s="27">
        <f>SUM('Net zero emission reductions'!AL1401:AL1402)</f>
        <v>4.6373706652453987E-2</v>
      </c>
      <c r="BG14" s="27">
        <f>SUM('Net zero emission reductions'!AM1401:AM1402)</f>
        <v>4.6471631076573351E-2</v>
      </c>
      <c r="BH14" s="27">
        <f>SUM('Net zero emission reductions'!AN1401:AN1402)</f>
        <v>4.6525401690097591E-2</v>
      </c>
      <c r="BI14" s="27">
        <f>SUM('Net zero emission reductions'!AO1401:AO1402)</f>
        <v>4.6582156774489861E-2</v>
      </c>
      <c r="BJ14" s="27">
        <f>SUM('Net zero emission reductions'!AP1401:AP1402)</f>
        <v>4.6643255367290803E-2</v>
      </c>
      <c r="BK14" s="27">
        <f>SUM('Net zero emission reductions'!AQ1401:AQ1402)</f>
        <v>4.6708920016818922E-2</v>
      </c>
      <c r="BL14" s="27">
        <f>SUM('Net zero emission reductions'!AR1401:AR1402)</f>
        <v>4.6779115984831067E-2</v>
      </c>
      <c r="BM14" s="27">
        <f>SUM('Net zero emission reductions'!AS1401:AS1402)</f>
        <v>4.6802725847002222E-2</v>
      </c>
      <c r="BN14" s="27">
        <f>SUM('Net zero emission reductions'!AT1401:AT1402)</f>
        <v>4.6811388621033956E-2</v>
      </c>
      <c r="BO14" s="27">
        <f>SUM('Net zero emission reductions'!AU1401:AU1402)</f>
        <v>4.6819713462592817E-2</v>
      </c>
      <c r="BP14" s="27">
        <f>SUM('Net zero emission reductions'!AV1401:AV1402)</f>
        <v>4.6831114167145443E-2</v>
      </c>
      <c r="BQ14" s="27">
        <f>SUM('Net zero emission reductions'!AW1401:AW1402)</f>
        <v>4.6844052299524735E-2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4.1536453250924088E-3</v>
      </c>
      <c r="AG15" s="27">
        <f>'Net zero emission reductions'!M1403</f>
        <v>4.1840370126470534E-3</v>
      </c>
      <c r="AH15" s="27">
        <f>'Net zero emission reductions'!N1403</f>
        <v>4.1905340987284578E-3</v>
      </c>
      <c r="AI15" s="27">
        <f>'Net zero emission reductions'!O1403</f>
        <v>4.1812329246154606E-3</v>
      </c>
      <c r="AJ15" s="27">
        <f>'Net zero emission reductions'!P1403</f>
        <v>4.1564738854214557E-3</v>
      </c>
      <c r="AK15" s="27">
        <f>'Net zero emission reductions'!Q1403</f>
        <v>4.1427460620707141E-3</v>
      </c>
      <c r="AL15" s="27">
        <f>'Net zero emission reductions'!R1403</f>
        <v>4.130408792135833E-3</v>
      </c>
      <c r="AM15" s="27">
        <f>'Net zero emission reductions'!S1403</f>
        <v>3.8942775806247638E-3</v>
      </c>
      <c r="AN15" s="27">
        <f>'Net zero emission reductions'!T1403</f>
        <v>3.9425052238853163E-3</v>
      </c>
      <c r="AO15" s="27">
        <f>'Net zero emission reductions'!U1403</f>
        <v>3.962716571769458E-3</v>
      </c>
      <c r="AP15" s="27">
        <f>'Net zero emission reductions'!V1403</f>
        <v>3.9755865195643877E-3</v>
      </c>
      <c r="AQ15" s="27">
        <f>'Net zero emission reductions'!W1403</f>
        <v>3.9930795267340601E-3</v>
      </c>
      <c r="AR15" s="27">
        <f>'Net zero emission reductions'!X1403</f>
        <v>4.0172958864803281E-3</v>
      </c>
      <c r="AS15" s="27">
        <f>'Net zero emission reductions'!Y1403</f>
        <v>4.0482572067197936E-3</v>
      </c>
      <c r="AT15" s="27">
        <f>'Net zero emission reductions'!Z1403</f>
        <v>4.0847260501190022E-3</v>
      </c>
      <c r="AU15" s="27">
        <f>'Net zero emission reductions'!AA1403</f>
        <v>4.1246013975712904E-3</v>
      </c>
      <c r="AV15" s="27">
        <f>'Net zero emission reductions'!AB1403</f>
        <v>4.166707245953109E-3</v>
      </c>
      <c r="AW15" s="27">
        <f>'Net zero emission reductions'!AC1403</f>
        <v>4.2076617517569177E-3</v>
      </c>
      <c r="AX15" s="27">
        <f>'Net zero emission reductions'!AD1403</f>
        <v>4.2640751433137931E-3</v>
      </c>
      <c r="AY15" s="27">
        <f>'Net zero emission reductions'!AE1403</f>
        <v>4.3242026523805516E-3</v>
      </c>
      <c r="AZ15" s="27">
        <f>'Net zero emission reductions'!AF1403</f>
        <v>4.3880305789596773E-3</v>
      </c>
      <c r="BA15" s="27">
        <f>'Net zero emission reductions'!AG1403</f>
        <v>4.4634772851901774E-3</v>
      </c>
      <c r="BB15" s="27">
        <f>'Net zero emission reductions'!AH1403</f>
        <v>4.5325609591283702E-3</v>
      </c>
      <c r="BC15" s="27">
        <f>'Net zero emission reductions'!AI1403</f>
        <v>4.6108934889704384E-3</v>
      </c>
      <c r="BD15" s="27">
        <f>'Net zero emission reductions'!AJ1403</f>
        <v>4.6974397037173703E-3</v>
      </c>
      <c r="BE15" s="27">
        <f>'Net zero emission reductions'!AK1403</f>
        <v>4.7768797267353849E-3</v>
      </c>
      <c r="BF15" s="27">
        <f>'Net zero emission reductions'!AL1403</f>
        <v>4.8572490905313811E-3</v>
      </c>
      <c r="BG15" s="27">
        <f>'Net zero emission reductions'!AM1403</f>
        <v>4.9371936324104065E-3</v>
      </c>
      <c r="BH15" s="27">
        <f>'Net zero emission reductions'!AN1403</f>
        <v>5.0291147653371022E-3</v>
      </c>
      <c r="BI15" s="27">
        <f>'Net zero emission reductions'!AO1403</f>
        <v>5.1140416699349605E-3</v>
      </c>
      <c r="BJ15" s="27">
        <f>'Net zero emission reductions'!AP1403</f>
        <v>5.1994470851540377E-3</v>
      </c>
      <c r="BK15" s="27">
        <f>'Net zero emission reductions'!AQ1403</f>
        <v>5.2871518568294437E-3</v>
      </c>
      <c r="BL15" s="27">
        <f>'Net zero emission reductions'!AR1403</f>
        <v>5.3776591442236668E-3</v>
      </c>
      <c r="BM15" s="27">
        <f>'Net zero emission reductions'!AS1403</f>
        <v>5.4734888709334932E-3</v>
      </c>
      <c r="BN15" s="27">
        <f>'Net zero emission reductions'!AT1403</f>
        <v>5.4785507754715034E-3</v>
      </c>
      <c r="BO15" s="27">
        <f>'Net zero emission reductions'!AU1403</f>
        <v>5.4650141561279689E-3</v>
      </c>
      <c r="BP15" s="27">
        <f>'Net zero emission reductions'!AV1403</f>
        <v>5.4501889243389621E-3</v>
      </c>
      <c r="BQ15" s="27">
        <f>'Net zero emission reductions'!AW1403</f>
        <v>5.4271120804957711E-3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23.230039099944467</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22.678619791645836</v>
      </c>
      <c r="AJ17" s="94">
        <f>IF($A17="Baseline",'Emissions summary'!AG17,SUMIF('Net zero emission reductions'!$A$4:$A$1448,$A$17,'Net zero emission reductions'!P$4:P$1448))</f>
        <v>22.200606495542029</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19.016212820634273</v>
      </c>
      <c r="AN17" s="94">
        <f>IF($A17="Baseline",'Emissions summary'!AK17,SUMIF('Net zero emission reductions'!$A$4:$A$1448,$A$17,'Net zero emission reductions'!T$4:T$1448))</f>
        <v>19.256688525824135</v>
      </c>
      <c r="AO17" s="94">
        <f>IF($A17="Baseline",'Emissions summary'!AL17,SUMIF('Net zero emission reductions'!$A$4:$A$1448,$A$17,'Net zero emission reductions'!U$4:U$1448))</f>
        <v>19.226032651173554</v>
      </c>
      <c r="AP17" s="94">
        <f>IF($A17="Baseline",'Emissions summary'!AM17,SUMIF('Net zero emission reductions'!$A$4:$A$1448,$A$17,'Net zero emission reductions'!V$4:V$1448))</f>
        <v>19.130993552286814</v>
      </c>
      <c r="AQ17" s="94">
        <f>IF($A17="Baseline",'Emissions summary'!AN17,SUMIF('Net zero emission reductions'!$A$4:$A$1448,$A$17,'Net zero emission reductions'!W$4:W$1448))</f>
        <v>19.086698774164212</v>
      </c>
      <c r="AR17" s="94">
        <f>IF($A17="Baseline",'Emissions summary'!AO17,SUMIF('Net zero emission reductions'!$A$4:$A$1448,$A$17,'Net zero emission reductions'!X$4:X$1448))</f>
        <v>19.110923458461315</v>
      </c>
      <c r="AS17" s="94">
        <f>IF($A17="Baseline",'Emissions summary'!AP17,SUMIF('Net zero emission reductions'!$A$4:$A$1448,$A$17,'Net zero emission reductions'!Y$4:Y$1448))</f>
        <v>19.171524354312023</v>
      </c>
      <c r="AT17" s="94">
        <f>IF($A17="Baseline",'Emissions summary'!AQ17,SUMIF('Net zero emission reductions'!$A$4:$A$1448,$A$17,'Net zero emission reductions'!Z$4:Z$1448))</f>
        <v>19.284413096495587</v>
      </c>
      <c r="AU17" s="94">
        <f>IF($A17="Baseline",'Emissions summary'!AR17,SUMIF('Net zero emission reductions'!$A$4:$A$1448,$A$17,'Net zero emission reductions'!AA$4:AA$1448))</f>
        <v>19.42855784332793</v>
      </c>
      <c r="AV17" s="94">
        <f>IF($A17="Baseline",'Emissions summary'!AS17,SUMIF('Net zero emission reductions'!$A$4:$A$1448,$A$17,'Net zero emission reductions'!AB$4:AB$1448))</f>
        <v>19.592185180114708</v>
      </c>
      <c r="AW17" s="94">
        <f>IF($A17="Baseline",'Emissions summary'!AT17,SUMIF('Net zero emission reductions'!$A$4:$A$1448,$A$17,'Net zero emission reductions'!AC$4:AC$1448))</f>
        <v>19.744411951026695</v>
      </c>
      <c r="AX17" s="94">
        <f>IF($A17="Baseline",'Emissions summary'!AU17,SUMIF('Net zero emission reductions'!$A$4:$A$1448,$A$17,'Net zero emission reductions'!AD$4:AD$1448))</f>
        <v>20.00686634360278</v>
      </c>
      <c r="AY17" s="94">
        <f>IF($A17="Baseline",'Emissions summary'!AV17,SUMIF('Net zero emission reductions'!$A$4:$A$1448,$A$17,'Net zero emission reductions'!AE$4:AE$1448))</f>
        <v>20.29693157258993</v>
      </c>
      <c r="AZ17" s="94">
        <f>IF($A17="Baseline",'Emissions summary'!AW17,SUMIF('Net zero emission reductions'!$A$4:$A$1448,$A$17,'Net zero emission reductions'!AF$4:AF$1448))</f>
        <v>20.613414764784128</v>
      </c>
      <c r="BA17" s="94">
        <f>IF($A17="Baseline",'Emissions summary'!AX17,SUMIF('Net zero emission reductions'!$A$4:$A$1448,$A$17,'Net zero emission reductions'!AG$4:AG$1448))</f>
        <v>21.022653303106992</v>
      </c>
      <c r="BB17" s="94">
        <f>IF($A17="Baseline",'Emissions summary'!AY17,SUMIF('Net zero emission reductions'!$A$4:$A$1448,$A$17,'Net zero emission reductions'!AH$4:AH$1448))</f>
        <v>21.37017902026324</v>
      </c>
      <c r="BC17" s="94">
        <f>IF($A17="Baseline",'Emissions summary'!AZ17,SUMIF('Net zero emission reductions'!$A$4:$A$1448,$A$17,'Net zero emission reductions'!AI$4:AI$1448))</f>
        <v>21.762576505401441</v>
      </c>
      <c r="BD17" s="94">
        <f>IF($A17="Baseline",'Emissions summary'!BA17,SUMIF('Net zero emission reductions'!$A$4:$A$1448,$A$17,'Net zero emission reductions'!AJ$4:AJ$1448))</f>
        <v>22.212997102593629</v>
      </c>
      <c r="BE17" s="94">
        <f>IF($A17="Baseline",'Emissions summary'!BB17,SUMIF('Net zero emission reductions'!$A$4:$A$1448,$A$17,'Net zero emission reductions'!AK$4:AK$1448))</f>
        <v>22.594786283839515</v>
      </c>
      <c r="BF17" s="94">
        <f>IF($A17="Baseline",'Emissions summary'!BC17,SUMIF('Net zero emission reductions'!$A$4:$A$1448,$A$17,'Net zero emission reductions'!AL$4:AL$1448))</f>
        <v>22.974618982825948</v>
      </c>
      <c r="BG17" s="94">
        <f>IF($A17="Baseline",'Emissions summary'!BD17,SUMIF('Net zero emission reductions'!$A$4:$A$1448,$A$17,'Net zero emission reductions'!AM$4:AM$1448))</f>
        <v>23.341600703909169</v>
      </c>
      <c r="BH17" s="94">
        <f>IF($A17="Baseline",'Emissions summary'!BE17,SUMIF('Net zero emission reductions'!$A$4:$A$1448,$A$17,'Net zero emission reductions'!AN$4:AN$1448))</f>
        <v>23.767883423860322</v>
      </c>
      <c r="BI17" s="94">
        <f>IF($A17="Baseline",'Emissions summary'!BF17,SUMIF('Net zero emission reductions'!$A$4:$A$1448,$A$17,'Net zero emission reductions'!AO$4:AO$1448))</f>
        <v>24.127714644706611</v>
      </c>
      <c r="BJ17" s="94">
        <f>IF($A17="Baseline",'Emissions summary'!BG17,SUMIF('Net zero emission reductions'!$A$4:$A$1448,$A$17,'Net zero emission reductions'!AP$4:AP$1448))</f>
        <v>24.48040670885781</v>
      </c>
      <c r="BK17" s="94">
        <f>IF($A17="Baseline",'Emissions summary'!BH17,SUMIF('Net zero emission reductions'!$A$4:$A$1448,$A$17,'Net zero emission reductions'!AQ$4:AQ$1448))</f>
        <v>24.839703142299317</v>
      </c>
      <c r="BL17" s="94">
        <f>IF($A17="Baseline",'Emissions summary'!BI17,SUMIF('Net zero emission reductions'!$A$4:$A$1448,$A$17,'Net zero emission reductions'!AR$4:AR$1448))</f>
        <v>25.208838499839633</v>
      </c>
      <c r="BM17" s="94">
        <f>IF($A17="Baseline",'Emissions summary'!BJ17,SUMIF('Net zero emission reductions'!$A$4:$A$1448,$A$17,'Net zero emission reductions'!AS$4:AS$1448))</f>
        <v>25.578353791330549</v>
      </c>
      <c r="BN17" s="94">
        <f>IF($A17="Baseline",'Emissions summary'!BK17,SUMIF('Net zero emission reductions'!$A$4:$A$1448,$A$17,'Net zero emission reductions'!AT$4:AT$1448))</f>
        <v>25.275107817933151</v>
      </c>
      <c r="BO17" s="94">
        <f>IF($A17="Baseline",'Emissions summary'!BL17,SUMIF('Net zero emission reductions'!$A$4:$A$1448,$A$17,'Net zero emission reductions'!AU$4:AU$1448))</f>
        <v>24.842817344773426</v>
      </c>
      <c r="BP17" s="94">
        <f>IF($A17="Baseline",'Emissions summary'!BM17,SUMIF('Net zero emission reductions'!$A$4:$A$1448,$A$17,'Net zero emission reductions'!AV$4:AV$1448))</f>
        <v>24.409005107503496</v>
      </c>
      <c r="BQ17" s="94">
        <f>IF($A17="Baseline",'Emissions summary'!BN17,SUMIF('Net zero emission reductions'!$A$4:$A$1448,$A$17,'Net zero emission reductions'!AW$4:AW$1448))</f>
        <v>23.925095256618846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2.9232175341370552</v>
      </c>
      <c r="AG18" s="94">
        <f>IF($A18="Baseline",'Emissions summary'!AD18,SUMIF('Net zero emission reductions'!$A$4:$A$1448,$A$18,'Net zero emission reductions'!M$4:M$1448))</f>
        <v>2.9856726990921154</v>
      </c>
      <c r="AH18" s="94">
        <f>IF($A18="Baseline",'Emissions summary'!AE18,SUMIF('Net zero emission reductions'!$A$4:$A$1448,$A$18,'Net zero emission reductions'!N$4:N$1448))</f>
        <v>3.010218986645961</v>
      </c>
      <c r="AI18" s="94">
        <f>IF($A18="Baseline",'Emissions summary'!AF18,SUMIF('Net zero emission reductions'!$A$4:$A$1448,$A$18,'Net zero emission reductions'!O$4:O$1448))</f>
        <v>3.0101265790703753</v>
      </c>
      <c r="AJ18" s="94">
        <f>IF($A18="Baseline",'Emissions summary'!AG18,SUMIF('Net zero emission reductions'!$A$4:$A$1448,$A$18,'Net zero emission reductions'!P$4:P$1448))</f>
        <v>2.9854362546719693</v>
      </c>
      <c r="AK18" s="94">
        <f>IF($A18="Baseline",'Emissions summary'!AH18,SUMIF('Net zero emission reductions'!$A$4:$A$1448,$A$18,'Net zero emission reductions'!Q$4:Q$1448))</f>
        <v>2.9805084686213332</v>
      </c>
      <c r="AL18" s="94">
        <f>IF($A18="Baseline",'Emissions summary'!AI18,SUMIF('Net zero emission reductions'!$A$4:$A$1448,$A$18,'Net zero emission reductions'!R$4:R$1448))</f>
        <v>2.9788681664379344</v>
      </c>
      <c r="AM18" s="94">
        <f>IF($A18="Baseline",'Emissions summary'!AJ18,SUMIF('Net zero emission reductions'!$A$4:$A$1448,$A$18,'Net zero emission reductions'!S$4:S$1448))</f>
        <v>2.5837961407599774</v>
      </c>
      <c r="AN18" s="94">
        <f>IF($A18="Baseline",'Emissions summary'!AK18,SUMIF('Net zero emission reductions'!$A$4:$A$1448,$A$18,'Net zero emission reductions'!T$4:T$1448))</f>
        <v>2.6770369731637191</v>
      </c>
      <c r="AO18" s="94">
        <f>IF($A18="Baseline",'Emissions summary'!AL18,SUMIF('Net zero emission reductions'!$A$4:$A$1448,$A$18,'Net zero emission reductions'!U$4:U$1448))</f>
        <v>2.7218694270677903</v>
      </c>
      <c r="AP18" s="94">
        <f>IF($A18="Baseline",'Emissions summary'!AM18,SUMIF('Net zero emission reductions'!$A$4:$A$1448,$A$18,'Net zero emission reductions'!V$4:V$1448))</f>
        <v>2.7545810378509263</v>
      </c>
      <c r="AQ18" s="94">
        <f>IF($A18="Baseline",'Emissions summary'!AN18,SUMIF('Net zero emission reductions'!$A$4:$A$1448,$A$18,'Net zero emission reductions'!W$4:W$1448))</f>
        <v>2.7963697919270749</v>
      </c>
      <c r="AR18" s="94">
        <f>IF($A18="Baseline",'Emissions summary'!AO18,SUMIF('Net zero emission reductions'!$A$4:$A$1448,$A$18,'Net zero emission reductions'!X$4:X$1448))</f>
        <v>2.8510756117270435</v>
      </c>
      <c r="AS18" s="94">
        <f>IF($A18="Baseline",'Emissions summary'!AP18,SUMIF('Net zero emission reductions'!$A$4:$A$1448,$A$18,'Net zero emission reductions'!Y$4:Y$1448))</f>
        <v>2.9144486241109724</v>
      </c>
      <c r="AT18" s="94">
        <f>IF($A18="Baseline",'Emissions summary'!AQ18,SUMIF('Net zero emission reductions'!$A$4:$A$1448,$A$18,'Net zero emission reductions'!Z$4:Z$1448))</f>
        <v>2.9885772371992094</v>
      </c>
      <c r="AU18" s="94">
        <f>IF($A18="Baseline",'Emissions summary'!AR18,SUMIF('Net zero emission reductions'!$A$4:$A$1448,$A$18,'Net zero emission reductions'!AA$4:AA$1448))</f>
        <v>3.0697571333597775</v>
      </c>
      <c r="AV18" s="94">
        <f>IF($A18="Baseline",'Emissions summary'!AS18,SUMIF('Net zero emission reductions'!$A$4:$A$1448,$A$18,'Net zero emission reductions'!AB$4:AB$1448))</f>
        <v>3.1559255537052957</v>
      </c>
      <c r="AW18" s="94">
        <f>IF($A18="Baseline",'Emissions summary'!AT18,SUMIF('Net zero emission reductions'!$A$4:$A$1448,$A$18,'Net zero emission reductions'!AC$4:AC$1448))</f>
        <v>3.2409939154759804</v>
      </c>
      <c r="AX18" s="94">
        <f>IF($A18="Baseline",'Emissions summary'!AU18,SUMIF('Net zero emission reductions'!$A$4:$A$1448,$A$18,'Net zero emission reductions'!AD$4:AD$1448))</f>
        <v>3.3511562310384369</v>
      </c>
      <c r="AY18" s="94">
        <f>IF($A18="Baseline",'Emissions summary'!AV18,SUMIF('Net zero emission reductions'!$A$4:$A$1448,$A$18,'Net zero emission reductions'!AE$4:AE$1448))</f>
        <v>3.4689962577296898</v>
      </c>
      <c r="AZ18" s="94">
        <f>IF($A18="Baseline",'Emissions summary'!AW18,SUMIF('Net zero emission reductions'!$A$4:$A$1448,$A$18,'Net zero emission reductions'!AF$4:AF$1448))</f>
        <v>3.5945601146725745</v>
      </c>
      <c r="BA18" s="94">
        <f>IF($A18="Baseline",'Emissions summary'!AX18,SUMIF('Net zero emission reductions'!$A$4:$A$1448,$A$18,'Net zero emission reductions'!AG$4:AG$1448))</f>
        <v>3.7424301889220697</v>
      </c>
      <c r="BB18" s="94">
        <f>IF($A18="Baseline",'Emissions summary'!AY18,SUMIF('Net zero emission reductions'!$A$4:$A$1448,$A$18,'Net zero emission reductions'!AH$4:AH$1448))</f>
        <v>3.8797706179282714</v>
      </c>
      <c r="BC18" s="94">
        <f>IF($A18="Baseline",'Emissions summary'!AZ18,SUMIF('Net zero emission reductions'!$A$4:$A$1448,$A$18,'Net zero emission reductions'!AI$4:AI$1448))</f>
        <v>4.0306816599809627</v>
      </c>
      <c r="BD18" s="94">
        <f>IF($A18="Baseline",'Emissions summary'!BA18,SUMIF('Net zero emission reductions'!$A$4:$A$1448,$A$18,'Net zero emission reductions'!AJ$4:AJ$1448))</f>
        <v>4.1976047759618922</v>
      </c>
      <c r="BE18" s="94">
        <f>IF($A18="Baseline",'Emissions summary'!BB18,SUMIF('Net zero emission reductions'!$A$4:$A$1448,$A$18,'Net zero emission reductions'!AK$4:AK$1448))</f>
        <v>4.3523796401371531</v>
      </c>
      <c r="BF18" s="94">
        <f>IF($A18="Baseline",'Emissions summary'!BC18,SUMIF('Net zero emission reductions'!$A$4:$A$1448,$A$18,'Net zero emission reductions'!AL$4:AL$1448))</f>
        <v>4.5098258447923625</v>
      </c>
      <c r="BG18" s="94">
        <f>IF($A18="Baseline",'Emissions summary'!BD18,SUMIF('Net zero emission reductions'!$A$4:$A$1448,$A$18,'Net zero emission reductions'!AM$4:AM$1448))</f>
        <v>4.6674757014323784</v>
      </c>
      <c r="BH18" s="94">
        <f>IF($A18="Baseline",'Emissions summary'!BE18,SUMIF('Net zero emission reductions'!$A$4:$A$1448,$A$18,'Net zero emission reductions'!AN$4:AN$1448))</f>
        <v>4.8432537586590003</v>
      </c>
      <c r="BI18" s="94">
        <f>IF($A18="Baseline",'Emissions summary'!BF18,SUMIF('Net zero emission reductions'!$A$4:$A$1448,$A$18,'Net zero emission reductions'!AO$4:AO$1448))</f>
        <v>5.0067949475687579</v>
      </c>
      <c r="BJ18" s="94">
        <f>IF($A18="Baseline",'Emissions summary'!BG18,SUMIF('Net zero emission reductions'!$A$4:$A$1448,$A$18,'Net zero emission reductions'!AP$4:AP$1448))</f>
        <v>5.1719679305554669</v>
      </c>
      <c r="BK18" s="94">
        <f>IF($A18="Baseline",'Emissions summary'!BH18,SUMIF('Net zero emission reductions'!$A$4:$A$1448,$A$18,'Net zero emission reductions'!AQ$4:AQ$1448))</f>
        <v>5.3421875758835826</v>
      </c>
      <c r="BL18" s="94">
        <f>IF($A18="Baseline",'Emissions summary'!BI18,SUMIF('Net zero emission reductions'!$A$4:$A$1448,$A$18,'Net zero emission reductions'!AR$4:AR$1448))</f>
        <v>5.5184317275314347</v>
      </c>
      <c r="BM18" s="94">
        <f>IF($A18="Baseline",'Emissions summary'!BJ18,SUMIF('Net zero emission reductions'!$A$4:$A$1448,$A$18,'Net zero emission reductions'!AS$4:AS$1448))</f>
        <v>5.6993959048259493</v>
      </c>
      <c r="BN18" s="94">
        <f>IF($A18="Baseline",'Emissions summary'!BK18,SUMIF('Net zero emission reductions'!$A$4:$A$1448,$A$18,'Net zero emission reductions'!AT$4:AT$1448))</f>
        <v>5.7118119251699389</v>
      </c>
      <c r="BO18" s="94">
        <f>IF($A18="Baseline",'Emissions summary'!BL18,SUMIF('Net zero emission reductions'!$A$4:$A$1448,$A$18,'Net zero emission reductions'!AU$4:AU$1448))</f>
        <v>5.6899840019261596</v>
      </c>
      <c r="BP18" s="94">
        <f>IF($A18="Baseline",'Emissions summary'!BM18,SUMIF('Net zero emission reductions'!$A$4:$A$1448,$A$18,'Net zero emission reductions'!AV$4:AV$1448))</f>
        <v>5.6661193779716257</v>
      </c>
      <c r="BQ18" s="94">
        <f>IF($A18="Baseline",'Emissions summary'!BN18,SUMIF('Net zero emission reductions'!$A$4:$A$1448,$A$18,'Net zero emission reductions'!AW$4:AW$1448))</f>
        <v>5.6272139042183378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5.1994200766582477</v>
      </c>
      <c r="AF19" s="40">
        <f t="shared" ref="AF19:BQ19" si="13">SUM(AF20:AF26)</f>
        <v>5.2527414367903065</v>
      </c>
      <c r="AG19" s="40">
        <f t="shared" si="13"/>
        <v>5.3365378743462095</v>
      </c>
      <c r="AH19" s="40">
        <f t="shared" si="13"/>
        <v>5.3665755836071121</v>
      </c>
      <c r="AI19" s="40">
        <f t="shared" si="13"/>
        <v>5.3622649672773752</v>
      </c>
      <c r="AJ19" s="40">
        <f t="shared" si="13"/>
        <v>5.3238634740042325</v>
      </c>
      <c r="AK19" s="40">
        <f t="shared" si="13"/>
        <v>5.3145192594478221</v>
      </c>
      <c r="AL19" s="40">
        <f t="shared" si="13"/>
        <v>5.3105434668737521</v>
      </c>
      <c r="AM19" s="40">
        <f t="shared" si="13"/>
        <v>4.7466997748041591</v>
      </c>
      <c r="AN19" s="40">
        <f t="shared" si="13"/>
        <v>4.8815621431225438</v>
      </c>
      <c r="AO19" s="40">
        <f t="shared" si="13"/>
        <v>4.9477656623831043</v>
      </c>
      <c r="AP19" s="40">
        <f t="shared" si="13"/>
        <v>4.9970155377610741</v>
      </c>
      <c r="AQ19" s="40">
        <f t="shared" si="13"/>
        <v>5.0594584081440193</v>
      </c>
      <c r="AR19" s="40">
        <f t="shared" si="13"/>
        <v>5.1405176858662234</v>
      </c>
      <c r="AS19" s="40">
        <f t="shared" si="13"/>
        <v>5.2318407236948765</v>
      </c>
      <c r="AT19" s="40">
        <f t="shared" si="13"/>
        <v>5.3386380590679634</v>
      </c>
      <c r="AU19" s="40">
        <f t="shared" si="13"/>
        <v>5.4556234403104895</v>
      </c>
      <c r="AV19" s="40">
        <f t="shared" si="13"/>
        <v>5.5798505819557951</v>
      </c>
      <c r="AW19" s="40">
        <f t="shared" si="13"/>
        <v>5.7026724929661281</v>
      </c>
      <c r="AX19" s="40">
        <f t="shared" si="13"/>
        <v>5.8537651475830073</v>
      </c>
      <c r="AY19" s="40">
        <f t="shared" si="13"/>
        <v>6.0156568109531303</v>
      </c>
      <c r="AZ19" s="40">
        <f t="shared" si="13"/>
        <v>6.1883745012738363</v>
      </c>
      <c r="BA19" s="40">
        <f t="shared" si="13"/>
        <v>6.3924497802639957</v>
      </c>
      <c r="BB19" s="40">
        <f t="shared" si="13"/>
        <v>6.5815186881839605</v>
      </c>
      <c r="BC19" s="40">
        <f t="shared" si="13"/>
        <v>6.7878971953701637</v>
      </c>
      <c r="BD19" s="40">
        <f t="shared" si="13"/>
        <v>7.016618582875541</v>
      </c>
      <c r="BE19" s="40">
        <f t="shared" si="13"/>
        <v>7.2280853646359411</v>
      </c>
      <c r="BF19" s="40">
        <f t="shared" si="13"/>
        <v>7.4431473316752434</v>
      </c>
      <c r="BG19" s="40">
        <f t="shared" si="13"/>
        <v>7.6583471183432685</v>
      </c>
      <c r="BH19" s="40">
        <f t="shared" si="13"/>
        <v>7.9006940888081267</v>
      </c>
      <c r="BI19" s="40">
        <f t="shared" si="13"/>
        <v>8.125881807827037</v>
      </c>
      <c r="BJ19" s="40">
        <f t="shared" si="13"/>
        <v>8.353339999557722</v>
      </c>
      <c r="BK19" s="40">
        <f t="shared" si="13"/>
        <v>8.5878443253973504</v>
      </c>
      <c r="BL19" s="40">
        <f t="shared" si="13"/>
        <v>8.8307567669454379</v>
      </c>
      <c r="BM19" s="40">
        <f t="shared" si="13"/>
        <v>9.0787543109721174</v>
      </c>
      <c r="BN19" s="40">
        <f t="shared" si="13"/>
        <v>9.0916010456952954</v>
      </c>
      <c r="BO19" s="40">
        <f t="shared" si="13"/>
        <v>9.0569380928896486</v>
      </c>
      <c r="BP19" s="40">
        <f t="shared" si="13"/>
        <v>9.0197203974191194</v>
      </c>
      <c r="BQ19" s="40">
        <f t="shared" si="13"/>
        <v>8.9618290873641904</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2.6405154397771438</v>
      </c>
      <c r="AF20" s="27">
        <f>SUM('Net zero emission reductions'!L1411:L1416)</f>
        <v>2.6638547658757199</v>
      </c>
      <c r="AG20" s="27">
        <f>SUM('Net zero emission reductions'!M1411:M1416)</f>
        <v>2.7012838960025114</v>
      </c>
      <c r="AH20" s="27">
        <f>SUM('Net zero emission reductions'!N1411:N1416)</f>
        <v>2.7146557268578313</v>
      </c>
      <c r="AI20" s="27">
        <f>SUM('Net zero emission reductions'!O1411:O1416)</f>
        <v>2.7128512798971718</v>
      </c>
      <c r="AJ20" s="27">
        <f>SUM('Net zero emission reductions'!P1411:P1416)</f>
        <v>2.6960639868509837</v>
      </c>
      <c r="AK20" s="27">
        <f>SUM('Net zero emission reductions'!Q1411:Q1416)</f>
        <v>2.6925532758612407</v>
      </c>
      <c r="AL20" s="27">
        <f>SUM('Net zero emission reductions'!R1411:R1416)</f>
        <v>2.6916404315629796</v>
      </c>
      <c r="AM20" s="27">
        <f>SUM('Net zero emission reductions'!S1411:S1416)</f>
        <v>2.4400298941338479</v>
      </c>
      <c r="AN20" s="27">
        <f>SUM('Net zero emission reductions'!T1411:T1416)</f>
        <v>2.5038082649689839</v>
      </c>
      <c r="AO20" s="27">
        <f>SUM('Net zero emission reductions'!U1411:U1416)</f>
        <v>2.5369091271692055</v>
      </c>
      <c r="AP20" s="27">
        <f>SUM('Net zero emission reductions'!V1411:V1416)</f>
        <v>2.5624925064956487</v>
      </c>
      <c r="AQ20" s="27">
        <f>SUM('Net zero emission reductions'!W1411:W1416)</f>
        <v>2.5940744445332093</v>
      </c>
      <c r="AR20" s="27">
        <f>SUM('Net zero emission reductions'!X1411:X1416)</f>
        <v>2.6340922424042965</v>
      </c>
      <c r="AS20" s="27">
        <f>SUM('Net zero emission reductions'!Y1411:Y1416)</f>
        <v>2.6778892586919176</v>
      </c>
      <c r="AT20" s="27">
        <f>SUM('Net zero emission reductions'!Z1411:Z1416)</f>
        <v>2.7287182586629255</v>
      </c>
      <c r="AU20" s="27">
        <f>SUM('Net zero emission reductions'!AA1411:AA1416)</f>
        <v>2.7842096417331494</v>
      </c>
      <c r="AV20" s="27">
        <f>SUM('Net zero emission reductions'!AB1411:AB1416)</f>
        <v>2.8430426902077746</v>
      </c>
      <c r="AW20" s="27">
        <f>SUM('Net zero emission reductions'!AC1411:AC1416)</f>
        <v>2.9013338768311767</v>
      </c>
      <c r="AX20" s="27">
        <f>SUM('Net zero emission reductions'!AD1411:AD1416)</f>
        <v>2.9685932067628205</v>
      </c>
      <c r="AY20" s="27">
        <f>SUM('Net zero emission reductions'!AE1411:AE1416)</f>
        <v>3.0406977815545351</v>
      </c>
      <c r="AZ20" s="27">
        <f>SUM('Net zero emission reductions'!AF1411:AF1416)</f>
        <v>3.1176512473637397</v>
      </c>
      <c r="BA20" s="27">
        <f>SUM('Net zero emission reductions'!AG1411:AG1416)</f>
        <v>3.2086418195471449</v>
      </c>
      <c r="BB20" s="27">
        <f>SUM('Net zero emission reductions'!AH1411:AH1416)</f>
        <v>3.2928919946030373</v>
      </c>
      <c r="BC20" s="27">
        <f>SUM('Net zero emission reductions'!AI1411:AI1416)</f>
        <v>3.3842067708343322</v>
      </c>
      <c r="BD20" s="27">
        <f>SUM('Net zero emission reductions'!AJ1411:AJ1416)</f>
        <v>3.4854921526141407</v>
      </c>
      <c r="BE20" s="27">
        <f>SUM('Net zero emission reductions'!AK1411:AK1416)</f>
        <v>3.5790493117818087</v>
      </c>
      <c r="BF20" s="27">
        <f>SUM('Net zero emission reductions'!AL1411:AL1416)</f>
        <v>3.6742053273560153</v>
      </c>
      <c r="BG20" s="27">
        <f>SUM('Net zero emission reductions'!AM1411:AM1416)</f>
        <v>3.7694212026955332</v>
      </c>
      <c r="BH20" s="27">
        <f>SUM('Net zero emission reductions'!AN1411:AN1416)</f>
        <v>3.8780310435483987</v>
      </c>
      <c r="BI20" s="27">
        <f>SUM('Net zero emission reductions'!AO1411:AO1416)</f>
        <v>3.9790616947108761</v>
      </c>
      <c r="BJ20" s="27">
        <f>SUM('Net zero emission reductions'!AP1411:AP1416)</f>
        <v>4.0811829522789376</v>
      </c>
      <c r="BK20" s="27">
        <f>SUM('Net zero emission reductions'!AQ1411:AQ1416)</f>
        <v>4.1865282710466083</v>
      </c>
      <c r="BL20" s="27">
        <f>SUM('Net zero emission reductions'!AR1411:AR1416)</f>
        <v>4.2957089428204487</v>
      </c>
      <c r="BM20" s="27">
        <f>SUM('Net zero emission reductions'!AS1411:AS1416)</f>
        <v>4.4066415025594168</v>
      </c>
      <c r="BN20" s="27">
        <f>SUM('Net zero emission reductions'!AT1411:AT1416)</f>
        <v>4.4128156086632337</v>
      </c>
      <c r="BO20" s="27">
        <f>SUM('Net zero emission reductions'!AU1411:AU1416)</f>
        <v>4.3978994469931711</v>
      </c>
      <c r="BP20" s="27">
        <f>SUM('Net zero emission reductions'!AV1411:AV1416)</f>
        <v>4.3819367873040829</v>
      </c>
      <c r="BQ20" s="27">
        <f>SUM('Net zero emission reductions'!AW1411:AW1416)</f>
        <v>4.3568456234522044</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0.18346956612050624</v>
      </c>
      <c r="AN21" s="27">
        <f>SUM('Net zero emission reductions'!T1417:T1418)</f>
        <v>0.18374561396531119</v>
      </c>
      <c r="AO21" s="27">
        <f>SUM('Net zero emission reductions'!U1417:U1418)</f>
        <v>0.18405248009513525</v>
      </c>
      <c r="AP21" s="27">
        <f>SUM('Net zero emission reductions'!V1417:V1418)</f>
        <v>0.18439832991597818</v>
      </c>
      <c r="AQ21" s="27">
        <f>SUM('Net zero emission reductions'!W1417:W1418)</f>
        <v>0.18478717556295493</v>
      </c>
      <c r="AR21" s="27">
        <f>SUM('Net zero emission reductions'!X1417:X1418)</f>
        <v>0.18521807934320444</v>
      </c>
      <c r="AS21" s="27">
        <f>SUM('Net zero emission reductions'!Y1417:Y1418)</f>
        <v>0.18548300797249262</v>
      </c>
      <c r="AT21" s="27">
        <f>SUM('Net zero emission reductions'!Z1417:Z1418)</f>
        <v>0.18578355039526975</v>
      </c>
      <c r="AU21" s="27">
        <f>SUM('Net zero emission reductions'!AA1417:AA1418)</f>
        <v>0.18611698888018285</v>
      </c>
      <c r="AV21" s="27">
        <f>SUM('Net zero emission reductions'!AB1417:AB1418)</f>
        <v>0.186481263602121</v>
      </c>
      <c r="AW21" s="27">
        <f>SUM('Net zero emission reductions'!AC1417:AC1418)</f>
        <v>0.18687321261303363</v>
      </c>
      <c r="AX21" s="27">
        <f>SUM('Net zero emission reductions'!AD1417:AD1418)</f>
        <v>0.18713449842402219</v>
      </c>
      <c r="AY21" s="27">
        <f>SUM('Net zero emission reductions'!AE1417:AE1418)</f>
        <v>0.18742242022848088</v>
      </c>
      <c r="AZ21" s="27">
        <f>SUM('Net zero emission reductions'!AF1417:AF1418)</f>
        <v>0.18773598028295416</v>
      </c>
      <c r="BA21" s="27">
        <f>SUM('Net zero emission reductions'!AG1417:AG1418)</f>
        <v>0.18807878159529368</v>
      </c>
      <c r="BB21" s="27">
        <f>SUM('Net zero emission reductions'!AH1417:AH1418)</f>
        <v>0.18843979963088847</v>
      </c>
      <c r="BC21" s="27">
        <f>SUM('Net zero emission reductions'!AI1417:AI1418)</f>
        <v>0.18866970117257481</v>
      </c>
      <c r="BD21" s="27">
        <f>SUM('Net zero emission reductions'!AJ1417:AJ1418)</f>
        <v>0.18892336835570503</v>
      </c>
      <c r="BE21" s="27">
        <f>SUM('Net zero emission reductions'!AK1417:AK1418)</f>
        <v>0.18919132049684181</v>
      </c>
      <c r="BF21" s="27">
        <f>SUM('Net zero emission reductions'!AL1417:AL1418)</f>
        <v>0.18947752549508984</v>
      </c>
      <c r="BG21" s="27">
        <f>SUM('Net zero emission reductions'!AM1417:AM1418)</f>
        <v>0.18978061145325303</v>
      </c>
      <c r="BH21" s="27">
        <f>SUM('Net zero emission reductions'!AN1417:AN1418)</f>
        <v>0.18996035144378492</v>
      </c>
      <c r="BI21" s="27">
        <f>SUM('Net zero emission reductions'!AO1417:AO1418)</f>
        <v>0.19015109042467071</v>
      </c>
      <c r="BJ21" s="27">
        <f>SUM('Net zero emission reductions'!AP1417:AP1418)</f>
        <v>0.19035666648645794</v>
      </c>
      <c r="BK21" s="27">
        <f>SUM('Net zero emission reductions'!AQ1417:AQ1418)</f>
        <v>0.19057768163148792</v>
      </c>
      <c r="BL21" s="27">
        <f>SUM('Net zero emission reductions'!AR1417:AR1418)</f>
        <v>0.19081400630655942</v>
      </c>
      <c r="BM21" s="27">
        <f>SUM('Net zero emission reductions'!AS1417:AS1418)</f>
        <v>0.19091808480029407</v>
      </c>
      <c r="BN21" s="27">
        <f>SUM('Net zero emission reductions'!AT1417:AT1418)</f>
        <v>0.1909806352936339</v>
      </c>
      <c r="BO21" s="27">
        <f>SUM('Net zero emission reductions'!AU1417:AU1418)</f>
        <v>0.19104367636437769</v>
      </c>
      <c r="BP21" s="27">
        <f>SUM('Net zero emission reductions'!AV1417:AV1418)</f>
        <v>0.19111703778018407</v>
      </c>
      <c r="BQ21" s="27">
        <f>SUM('Net zero emission reductions'!AW1417:AW1418)</f>
        <v>0.19119623128604482</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0.12966672233797988</v>
      </c>
      <c r="AG22" s="27">
        <f>SUM('Net zero emission reductions'!M1419:M1420)</f>
        <v>0.13013049413439137</v>
      </c>
      <c r="AH22" s="27">
        <f>SUM('Net zero emission reductions'!N1419:N1420)</f>
        <v>0.13069549066496228</v>
      </c>
      <c r="AI22" s="27">
        <f>SUM('Net zero emission reductions'!O1419:O1420)</f>
        <v>0.13136090609503187</v>
      </c>
      <c r="AJ22" s="27">
        <f>SUM('Net zero emission reductions'!P1419:P1420)</f>
        <v>0.13212269035728819</v>
      </c>
      <c r="AK22" s="27">
        <f>SUM('Net zero emission reductions'!Q1419:Q1420)</f>
        <v>0.13294253416938448</v>
      </c>
      <c r="AL22" s="27">
        <f>SUM('Net zero emission reductions'!R1419:R1420)</f>
        <v>0.13381719216548243</v>
      </c>
      <c r="AM22" s="27">
        <f>SUM('Net zero emission reductions'!S1419:S1420)</f>
        <v>0.1346104078456786</v>
      </c>
      <c r="AN22" s="27">
        <f>SUM('Net zero emission reductions'!T1419:T1420)</f>
        <v>0.13499786282463541</v>
      </c>
      <c r="AO22" s="27">
        <f>SUM('Net zero emission reductions'!U1419:U1420)</f>
        <v>0.1354084273512943</v>
      </c>
      <c r="AP22" s="27">
        <f>SUM('Net zero emission reductions'!V1419:V1420)</f>
        <v>0.13585182951798119</v>
      </c>
      <c r="AQ22" s="27">
        <f>SUM('Net zero emission reductions'!W1419:W1420)</f>
        <v>0.13633302618618068</v>
      </c>
      <c r="AR22" s="27">
        <f>SUM('Net zero emission reductions'!X1419:X1420)</f>
        <v>0.13685140119254588</v>
      </c>
      <c r="AS22" s="27">
        <f>SUM('Net zero emission reductions'!Y1419:Y1420)</f>
        <v>0.13717878207665127</v>
      </c>
      <c r="AT22" s="27">
        <f>SUM('Net zero emission reductions'!Z1419:Z1420)</f>
        <v>0.13753795855477927</v>
      </c>
      <c r="AU22" s="27">
        <f>SUM('Net zero emission reductions'!AA1419:AA1420)</f>
        <v>0.13792621913060463</v>
      </c>
      <c r="AV22" s="27">
        <f>SUM('Net zero emission reductions'!AB1419:AB1420)</f>
        <v>0.13834155447639085</v>
      </c>
      <c r="AW22" s="27">
        <f>SUM('Net zero emission reductions'!AC1419:AC1420)</f>
        <v>0.13878073760541385</v>
      </c>
      <c r="AX22" s="27">
        <f>SUM('Net zero emission reductions'!AD1419:AD1420)</f>
        <v>0.13907190445914291</v>
      </c>
      <c r="AY22" s="27">
        <f>SUM('Net zero emission reductions'!AE1419:AE1420)</f>
        <v>0.13938687574170483</v>
      </c>
      <c r="AZ22" s="27">
        <f>SUM('Net zero emission reductions'!AF1419:AF1420)</f>
        <v>0.1397247094615775</v>
      </c>
      <c r="BA22" s="27">
        <f>SUM('Net zero emission reductions'!AG1419:AG1420)</f>
        <v>0.14008942100559582</v>
      </c>
      <c r="BB22" s="27">
        <f>SUM('Net zero emission reductions'!AH1419:AH1420)</f>
        <v>0.14046920662421566</v>
      </c>
      <c r="BC22" s="27">
        <f>SUM('Net zero emission reductions'!AI1419:AI1420)</f>
        <v>0.14070350572375712</v>
      </c>
      <c r="BD22" s="27">
        <f>SUM('Net zero emission reductions'!AJ1419:AJ1420)</f>
        <v>0.14095969320184595</v>
      </c>
      <c r="BE22" s="27">
        <f>SUM('Net zero emission reductions'!AK1419:AK1420)</f>
        <v>0.14122766068894696</v>
      </c>
      <c r="BF22" s="27">
        <f>SUM('Net zero emission reductions'!AL1419:AL1420)</f>
        <v>0.14151175477934785</v>
      </c>
      <c r="BG22" s="27">
        <f>SUM('Net zero emission reductions'!AM1419:AM1420)</f>
        <v>0.1418105762040992</v>
      </c>
      <c r="BH22" s="27">
        <f>SUM('Net zero emission reductions'!AN1419:AN1420)</f>
        <v>0.14197466000124753</v>
      </c>
      <c r="BI22" s="27">
        <f>SUM('Net zero emission reductions'!AO1419:AO1420)</f>
        <v>0.14214785106499386</v>
      </c>
      <c r="BJ22" s="27">
        <f>SUM('Net zero emission reductions'!AP1419:AP1420)</f>
        <v>0.14233429656840402</v>
      </c>
      <c r="BK22" s="27">
        <f>SUM('Net zero emission reductions'!AQ1419:AQ1420)</f>
        <v>0.14253467562913633</v>
      </c>
      <c r="BL22" s="27">
        <f>SUM('Net zero emission reductions'!AR1419:AR1420)</f>
        <v>0.14274888224165236</v>
      </c>
      <c r="BM22" s="27">
        <f>SUM('Net zero emission reductions'!AS1419:AS1420)</f>
        <v>0.14282092895232348</v>
      </c>
      <c r="BN22" s="27">
        <f>SUM('Net zero emission reductions'!AT1419:AT1420)</f>
        <v>0.14284736385354191</v>
      </c>
      <c r="BO22" s="27">
        <f>SUM('Net zero emission reductions'!AU1419:AU1420)</f>
        <v>0.14287276753641082</v>
      </c>
      <c r="BP22" s="27">
        <f>SUM('Net zero emission reductions'!AV1419:AV1420)</f>
        <v>0.14290755737365746</v>
      </c>
      <c r="BQ22" s="27">
        <f>SUM('Net zero emission reductions'!AW1419:AW1420)</f>
        <v>0.14294703875111736</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0.13486096937945152</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0.12888464371149955</v>
      </c>
      <c r="AK25" s="27">
        <f>SUM('Net zero emission reductions'!Q1423:Q1424)</f>
        <v>0.12686962414513903</v>
      </c>
      <c r="AL25" s="27">
        <f>SUM('Net zero emission reductions'!R1423:R1424)</f>
        <v>0.12503290678710083</v>
      </c>
      <c r="AM25" s="27">
        <f>SUM('Net zero emission reductions'!S1423:S1424)</f>
        <v>0.11039778641280132</v>
      </c>
      <c r="AN25" s="27">
        <f>SUM('Net zero emission reductions'!T1423:T1424)</f>
        <v>0.11179385753324078</v>
      </c>
      <c r="AO25" s="27">
        <f>SUM('Net zero emission reductions'!U1423:U1424)</f>
        <v>0.11161588620246662</v>
      </c>
      <c r="AP25" s="27">
        <f>SUM('Net zero emission reductions'!V1423:V1424)</f>
        <v>0.11106414089761926</v>
      </c>
      <c r="AQ25" s="27">
        <f>SUM('Net zero emission reductions'!W1423:W1424)</f>
        <v>0.11080698951313986</v>
      </c>
      <c r="AR25" s="27">
        <f>SUM('Net zero emission reductions'!X1423:X1424)</f>
        <v>0.11094762485142586</v>
      </c>
      <c r="AS25" s="27">
        <f>SUM('Net zero emission reductions'!Y1423:Y1424)</f>
        <v>0.11129944068456019</v>
      </c>
      <c r="AT25" s="27">
        <f>SUM('Net zero emission reductions'!Z1423:Z1424)</f>
        <v>0.11195481130780374</v>
      </c>
      <c r="AU25" s="27">
        <f>SUM('Net zero emission reductions'!AA1423:AA1424)</f>
        <v>0.11279163729010747</v>
      </c>
      <c r="AV25" s="27">
        <f>SUM('Net zero emission reductions'!AB1423:AB1424)</f>
        <v>0.11374156859074379</v>
      </c>
      <c r="AW25" s="27">
        <f>SUM('Net zero emission reductions'!AC1423:AC1424)</f>
        <v>0.11462531440806112</v>
      </c>
      <c r="AX25" s="27">
        <f>SUM('Net zero emission reductions'!AD1423:AD1424)</f>
        <v>0.11614898183059211</v>
      </c>
      <c r="AY25" s="27">
        <f>SUM('Net zero emission reductions'!AE1423:AE1424)</f>
        <v>0.11783294274844405</v>
      </c>
      <c r="AZ25" s="27">
        <f>SUM('Net zero emission reductions'!AF1423:AF1424)</f>
        <v>0.11967027198874289</v>
      </c>
      <c r="BA25" s="27">
        <f>SUM('Net zero emission reductions'!AG1423:AG1424)</f>
        <v>0.12204608830778574</v>
      </c>
      <c r="BB25" s="27">
        <f>SUM('Net zero emission reductions'!AH1423:AH1424)</f>
        <v>0.1240636335602211</v>
      </c>
      <c r="BC25" s="27">
        <f>SUM('Net zero emission reductions'!AI1423:AI1424)</f>
        <v>0.12634167988636452</v>
      </c>
      <c r="BD25" s="27">
        <f>SUM('Net zero emission reductions'!AJ1423:AJ1424)</f>
        <v>0.12895657683528769</v>
      </c>
      <c r="BE25" s="27">
        <f>SUM('Net zero emission reductions'!AK1423:AK1424)</f>
        <v>0.131173037120175</v>
      </c>
      <c r="BF25" s="27">
        <f>SUM('Net zero emission reductions'!AL1423:AL1424)</f>
        <v>0.13337813913343191</v>
      </c>
      <c r="BG25" s="27">
        <f>SUM('Net zero emission reductions'!AM1423:AM1424)</f>
        <v>0.13550863536018776</v>
      </c>
      <c r="BH25" s="27">
        <f>SUM('Net zero emission reductions'!AN1423:AN1424)</f>
        <v>0.13798340092536748</v>
      </c>
      <c r="BI25" s="27">
        <f>SUM('Net zero emission reductions'!AO1423:AO1424)</f>
        <v>0.1400723852377718</v>
      </c>
      <c r="BJ25" s="27">
        <f>SUM('Net zero emission reductions'!AP1423:AP1424)</f>
        <v>0.14211992349025729</v>
      </c>
      <c r="BK25" s="27">
        <f>SUM('Net zero emission reductions'!AQ1423:AQ1424)</f>
        <v>0.14420580311792511</v>
      </c>
      <c r="BL25" s="27">
        <f>SUM('Net zero emission reductions'!AR1423:AR1424)</f>
        <v>0.1463488021863269</v>
      </c>
      <c r="BM25" s="27">
        <f>SUM('Net zero emission reductions'!AS1423:AS1424)</f>
        <v>0.1484940069445537</v>
      </c>
      <c r="BN25" s="27">
        <f>SUM('Net zero emission reductions'!AT1423:AT1424)</f>
        <v>0.14673352579526081</v>
      </c>
      <c r="BO25" s="27">
        <f>SUM('Net zero emission reductions'!AU1423:AU1424)</f>
        <v>0.14422388248329751</v>
      </c>
      <c r="BP25" s="27">
        <f>SUM('Net zero emission reductions'!AV1423:AV1424)</f>
        <v>0.1417054046367823</v>
      </c>
      <c r="BQ25" s="27">
        <f>SUM('Net zero emission reductions'!AW1423:AW1424)</f>
        <v>0.13889608729978628</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2.1141223071087358</v>
      </c>
      <c r="AF26" s="27">
        <f>SUM('Net zero emission reductions'!L1425:L1428)</f>
        <v>2.1444079633530233</v>
      </c>
      <c r="AG26" s="27">
        <f>SUM('Net zero emission reductions'!M1425:M1428)</f>
        <v>2.1900184905347522</v>
      </c>
      <c r="AH26" s="27">
        <f>SUM('Net zero emission reductions'!N1425:N1428)</f>
        <v>2.2070152134542451</v>
      </c>
      <c r="AI26" s="27">
        <f>SUM('Net zero emission reductions'!O1425:O1428)</f>
        <v>2.2054156910391578</v>
      </c>
      <c r="AJ26" s="27">
        <f>SUM('Net zero emission reductions'!P1425:P1428)</f>
        <v>2.1852604118945722</v>
      </c>
      <c r="AK26" s="27">
        <f>SUM('Net zero emission reductions'!Q1425:Q1428)</f>
        <v>2.1799994398925189</v>
      </c>
      <c r="AL26" s="27">
        <f>SUM('Net zero emission reductions'!R1425:R1428)</f>
        <v>2.1772115733745308</v>
      </c>
      <c r="AM26" s="27">
        <f>SUM('Net zero emission reductions'!S1425:S1428)</f>
        <v>1.8781921202913254</v>
      </c>
      <c r="AN26" s="27">
        <f>SUM('Net zero emission reductions'!T1425:T1428)</f>
        <v>1.9472165438303726</v>
      </c>
      <c r="AO26" s="27">
        <f>SUM('Net zero emission reductions'!U1425:U1428)</f>
        <v>1.9797797415650031</v>
      </c>
      <c r="AP26" s="27">
        <f>SUM('Net zero emission reductions'!V1425:V1428)</f>
        <v>2.0032087309338467</v>
      </c>
      <c r="AQ26" s="27">
        <f>SUM('Net zero emission reductions'!W1425:W1428)</f>
        <v>2.0334567723485342</v>
      </c>
      <c r="AR26" s="27">
        <f>SUM('Net zero emission reductions'!X1425:X1428)</f>
        <v>2.0734083380747501</v>
      </c>
      <c r="AS26" s="27">
        <f>SUM('Net zero emission reductions'!Y1425:Y1428)</f>
        <v>2.1199902342692547</v>
      </c>
      <c r="AT26" s="27">
        <f>SUM('Net zero emission reductions'!Z1425:Z1428)</f>
        <v>2.1746434801471852</v>
      </c>
      <c r="AU26" s="27">
        <f>SUM('Net zero emission reductions'!AA1425:AA1428)</f>
        <v>2.2345789532764448</v>
      </c>
      <c r="AV26" s="27">
        <f>SUM('Net zero emission reductions'!AB1425:AB1428)</f>
        <v>2.2982435050787644</v>
      </c>
      <c r="AW26" s="27">
        <f>SUM('Net zero emission reductions'!AC1425:AC1428)</f>
        <v>2.3610593515084428</v>
      </c>
      <c r="AX26" s="27">
        <f>SUM('Net zero emission reductions'!AD1425:AD1428)</f>
        <v>2.442816556106429</v>
      </c>
      <c r="AY26" s="27">
        <f>SUM('Net zero emission reductions'!AE1425:AE1428)</f>
        <v>2.5303167906799651</v>
      </c>
      <c r="AZ26" s="27">
        <f>SUM('Net zero emission reductions'!AF1425:AF1428)</f>
        <v>2.6235922921768222</v>
      </c>
      <c r="BA26" s="27">
        <f>SUM('Net zero emission reductions'!AG1425:AG1428)</f>
        <v>2.7335936698081755</v>
      </c>
      <c r="BB26" s="27">
        <f>SUM('Net zero emission reductions'!AH1425:AH1428)</f>
        <v>2.8356540537655976</v>
      </c>
      <c r="BC26" s="27">
        <f>SUM('Net zero emission reductions'!AI1425:AI1428)</f>
        <v>2.9479755377531354</v>
      </c>
      <c r="BD26" s="27">
        <f>SUM('Net zero emission reductions'!AJ1425:AJ1428)</f>
        <v>3.0722867918685619</v>
      </c>
      <c r="BE26" s="27">
        <f>SUM('Net zero emission reductions'!AK1425:AK1428)</f>
        <v>3.1874440345481694</v>
      </c>
      <c r="BF26" s="27">
        <f>SUM('Net zero emission reductions'!AL1425:AL1428)</f>
        <v>3.3045745849113586</v>
      </c>
      <c r="BG26" s="27">
        <f>SUM('Net zero emission reductions'!AM1425:AM1428)</f>
        <v>3.421826092630194</v>
      </c>
      <c r="BH26" s="27">
        <f>SUM('Net zero emission reductions'!AN1425:AN1428)</f>
        <v>3.5527446328893273</v>
      </c>
      <c r="BI26" s="27">
        <f>SUM('Net zero emission reductions'!AO1425:AO1428)</f>
        <v>3.6744487863887252</v>
      </c>
      <c r="BJ26" s="27">
        <f>SUM('Net zero emission reductions'!AP1425:AP1428)</f>
        <v>3.797346160733666</v>
      </c>
      <c r="BK26" s="27">
        <f>SUM('Net zero emission reductions'!AQ1425:AQ1428)</f>
        <v>3.9239978939721918</v>
      </c>
      <c r="BL26" s="27">
        <f>SUM('Net zero emission reductions'!AR1425:AR1428)</f>
        <v>4.0551361333904516</v>
      </c>
      <c r="BM26" s="27">
        <f>SUM('Net zero emission reductions'!AS1425:AS1428)</f>
        <v>4.1898797877155296</v>
      </c>
      <c r="BN26" s="27">
        <f>SUM('Net zero emission reductions'!AT1425:AT1428)</f>
        <v>4.1982239120896239</v>
      </c>
      <c r="BO26" s="27">
        <f>SUM('Net zero emission reductions'!AU1425:AU1428)</f>
        <v>4.1808983195123908</v>
      </c>
      <c r="BP26" s="27">
        <f>SUM('Net zero emission reductions'!AV1425:AV1428)</f>
        <v>4.1620536103244117</v>
      </c>
      <c r="BQ26" s="27">
        <f>SUM('Net zero emission reductions'!AW1425:AW1428)</f>
        <v>4.1319441065750375</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891.99675099412434</v>
      </c>
      <c r="AO41" s="41">
        <f>'Net zero emission reductions'!U1461</f>
        <v>896.31990476583758</v>
      </c>
      <c r="AP41" s="41">
        <f>'Net zero emission reductions'!V1461</f>
        <v>899.04350047682215</v>
      </c>
      <c r="AQ41" s="41">
        <f>'Net zero emission reductions'!W1461</f>
        <v>901.3569357470551</v>
      </c>
      <c r="AR41" s="41">
        <f>'Net zero emission reductions'!X1461</f>
        <v>903.93985626561346</v>
      </c>
      <c r="AS41" s="41">
        <f>'Net zero emission reductions'!Y1461</f>
        <v>906.90932257225506</v>
      </c>
      <c r="AT41" s="41">
        <f>'Net zero emission reductions'!Z1461</f>
        <v>910.02932620418221</v>
      </c>
      <c r="AU41" s="41">
        <f>'Net zero emission reductions'!AA1461</f>
        <v>913.45380339025473</v>
      </c>
      <c r="AV41" s="41">
        <f>'Net zero emission reductions'!AB1461</f>
        <v>917.05967792764125</v>
      </c>
      <c r="AW41" s="41">
        <f>'Net zero emission reductions'!AC1461</f>
        <v>920.77780602248185</v>
      </c>
      <c r="AX41" s="41">
        <f>'Net zero emission reductions'!AD1461</f>
        <v>924.42172337739316</v>
      </c>
      <c r="AY41" s="41">
        <f>'Net zero emission reductions'!AE1461</f>
        <v>928.69385065623339</v>
      </c>
      <c r="AZ41" s="41">
        <f>'Net zero emission reductions'!AF1461</f>
        <v>933.13061753425393</v>
      </c>
      <c r="BA41" s="41">
        <f>'Net zero emission reductions'!AG1461</f>
        <v>937.72382544316019</v>
      </c>
      <c r="BB41" s="41">
        <f>'Net zero emission reductions'!AH1461</f>
        <v>942.87010424428286</v>
      </c>
      <c r="BC41" s="41">
        <f>'Net zero emission reductions'!AI1461</f>
        <v>947.63902975678127</v>
      </c>
      <c r="BD41" s="41">
        <f>'Net zero emission reductions'!AJ1461</f>
        <v>952.63602750223174</v>
      </c>
      <c r="BE41" s="41">
        <f>'Net zero emission reductions'!AK1461</f>
        <v>957.96787185055553</v>
      </c>
      <c r="BF41" s="41">
        <f>'Net zero emission reductions'!AL1461</f>
        <v>962.88811014567227</v>
      </c>
      <c r="BG41" s="41">
        <f>'Net zero emission reductions'!AM1461</f>
        <v>967.79201667504117</v>
      </c>
      <c r="BH41" s="41">
        <f>'Net zero emission reductions'!AN1461</f>
        <v>972.61735184379199</v>
      </c>
      <c r="BI41" s="41">
        <f>'Net zero emission reductions'!AO1461</f>
        <v>977.75156291822918</v>
      </c>
      <c r="BJ41" s="41">
        <f>'Net zero emission reductions'!AP1461</f>
        <v>982.50158071330122</v>
      </c>
      <c r="BK41" s="41">
        <f>'Net zero emission reductions'!AQ1461</f>
        <v>987.21035498051378</v>
      </c>
      <c r="BL41" s="41">
        <f>'Net zero emission reductions'!AR1461</f>
        <v>991.9563382524193</v>
      </c>
      <c r="BM41" s="41">
        <f>'Net zero emission reductions'!AS1461</f>
        <v>996.75740273128213</v>
      </c>
      <c r="BN41" s="41">
        <f>'Net zero emission reductions'!AT1461</f>
        <v>1001.5352603729182</v>
      </c>
      <c r="BO41" s="41">
        <f>'Net zero emission reductions'!AU1461</f>
        <v>1002.5634396226677</v>
      </c>
      <c r="BP41" s="41">
        <f>'Net zero emission reductions'!AV1461</f>
        <v>1002.8302750833244</v>
      </c>
      <c r="BQ41" s="41">
        <f>'Net zero emission reductions'!AW1461</f>
        <v>1003.0421528716323</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469.95618046490154</v>
      </c>
      <c r="AO42" s="41">
        <f>'Net zero emission reductions'!U1462</f>
        <v>469.84725500200943</v>
      </c>
      <c r="AP42" s="41">
        <f>'Net zero emission reductions'!V1462</f>
        <v>469.77863173778724</v>
      </c>
      <c r="AQ42" s="41">
        <f>'Net zero emission reductions'!W1462</f>
        <v>469.72034280776347</v>
      </c>
      <c r="AR42" s="41">
        <f>'Net zero emission reductions'!X1462</f>
        <v>469.6552639722758</v>
      </c>
      <c r="AS42" s="41">
        <f>'Net zero emission reductions'!Y1462</f>
        <v>469.58044579344761</v>
      </c>
      <c r="AT42" s="41">
        <f>'Net zero emission reductions'!Z1462</f>
        <v>469.50183470122681</v>
      </c>
      <c r="AU42" s="41">
        <f>'Net zero emission reductions'!AA1462</f>
        <v>469.41555214401205</v>
      </c>
      <c r="AV42" s="41">
        <f>'Net zero emission reductions'!AB1462</f>
        <v>469.32469912932498</v>
      </c>
      <c r="AW42" s="41">
        <f>'Net zero emission reductions'!AC1462</f>
        <v>469.23101779268762</v>
      </c>
      <c r="AX42" s="41">
        <f>'Net zero emission reductions'!AD1462</f>
        <v>469.13920625750222</v>
      </c>
      <c r="AY42" s="41">
        <f>'Net zero emission reductions'!AE1462</f>
        <v>469.03156644963173</v>
      </c>
      <c r="AZ42" s="41">
        <f>'Net zero emission reductions'!AF1462</f>
        <v>468.91977840982281</v>
      </c>
      <c r="BA42" s="41">
        <f>'Net zero emission reductions'!AG1462</f>
        <v>468.80404870783735</v>
      </c>
      <c r="BB42" s="41">
        <f>'Net zero emission reductions'!AH1462</f>
        <v>468.67438392370406</v>
      </c>
      <c r="BC42" s="41">
        <f>'Net zero emission reductions'!AI1462</f>
        <v>468.55422687022485</v>
      </c>
      <c r="BD42" s="41">
        <f>'Net zero emission reductions'!AJ1462</f>
        <v>468.42832334672408</v>
      </c>
      <c r="BE42" s="41">
        <f>'Net zero emission reductions'!AK1462</f>
        <v>468.29398308394889</v>
      </c>
      <c r="BF42" s="41">
        <f>'Net zero emission reductions'!AL1462</f>
        <v>468.17001357878303</v>
      </c>
      <c r="BG42" s="41">
        <f>'Net zero emission reductions'!AM1462</f>
        <v>468.04645556606886</v>
      </c>
      <c r="BH42" s="41">
        <f>'Net zero emission reductions'!AN1462</f>
        <v>467.92487722427933</v>
      </c>
      <c r="BI42" s="41">
        <f>'Net zero emission reductions'!AO1462</f>
        <v>467.79551649657913</v>
      </c>
      <c r="BJ42" s="41">
        <f>'Net zero emission reductions'!AP1462</f>
        <v>467.67583583880116</v>
      </c>
      <c r="BK42" s="41">
        <f>'Net zero emission reductions'!AQ1462</f>
        <v>467.55719434608659</v>
      </c>
      <c r="BL42" s="41">
        <f>'Net zero emission reductions'!AR1462</f>
        <v>467.4376153414828</v>
      </c>
      <c r="BM42" s="41">
        <f>'Net zero emission reductions'!AS1462</f>
        <v>467.31664851995623</v>
      </c>
      <c r="BN42" s="41">
        <f>'Net zero emission reductions'!AT1462</f>
        <v>467.19626641403784</v>
      </c>
      <c r="BO42" s="41">
        <f>'Net zero emission reductions'!AU1462</f>
        <v>467.17036058078997</v>
      </c>
      <c r="BP42" s="41">
        <f>'Net zero emission reductions'!AV1462</f>
        <v>467.16363743893498</v>
      </c>
      <c r="BQ42" s="41">
        <f>'Net zero emission reductions'!AW1462</f>
        <v>467.15829900144547</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55.141377146941778</v>
      </c>
      <c r="AG43" s="41">
        <f t="shared" si="26"/>
        <v>55.133536751110533</v>
      </c>
      <c r="AH43" s="41">
        <f t="shared" si="26"/>
        <v>54.82749609462973</v>
      </c>
      <c r="AI43" s="41">
        <f t="shared" si="26"/>
        <v>54.339148116939334</v>
      </c>
      <c r="AJ43" s="41">
        <f t="shared" si="26"/>
        <v>53.680284142654159</v>
      </c>
      <c r="AK43" s="41">
        <f t="shared" si="26"/>
        <v>53.185580517007516</v>
      </c>
      <c r="AL43" s="41">
        <f t="shared" si="26"/>
        <v>52.728403644181725</v>
      </c>
      <c r="AM43" s="41">
        <f t="shared" si="26"/>
        <v>49.461748558749605</v>
      </c>
      <c r="AN43" s="41">
        <f t="shared" si="26"/>
        <v>49.891677307247917</v>
      </c>
      <c r="AO43" s="41">
        <f t="shared" si="26"/>
        <v>50.014426849601051</v>
      </c>
      <c r="AP43" s="41">
        <f t="shared" si="26"/>
        <v>50.049300229421412</v>
      </c>
      <c r="AQ43" s="41">
        <f t="shared" si="26"/>
        <v>50.147201467781727</v>
      </c>
      <c r="AR43" s="41">
        <f t="shared" si="26"/>
        <v>50.333619185611731</v>
      </c>
      <c r="AS43" s="41">
        <f t="shared" si="26"/>
        <v>50.54736638245906</v>
      </c>
      <c r="AT43" s="41">
        <f t="shared" si="26"/>
        <v>50.829737923048725</v>
      </c>
      <c r="AU43" s="41">
        <f t="shared" si="26"/>
        <v>51.154314482921755</v>
      </c>
      <c r="AV43" s="41">
        <f t="shared" si="26"/>
        <v>51.505756189440866</v>
      </c>
      <c r="AW43" s="41">
        <f t="shared" si="26"/>
        <v>51.8435650047537</v>
      </c>
      <c r="AX43" s="41">
        <f t="shared" si="26"/>
        <v>52.111658408190642</v>
      </c>
      <c r="AY43" s="41">
        <f t="shared" si="26"/>
        <v>52.410043650655389</v>
      </c>
      <c r="AZ43" s="41">
        <f t="shared" si="26"/>
        <v>52.73528976426541</v>
      </c>
      <c r="BA43" s="41">
        <f t="shared" si="26"/>
        <v>53.172188991332455</v>
      </c>
      <c r="BB43" s="41">
        <f t="shared" si="26"/>
        <v>53.521559486031819</v>
      </c>
      <c r="BC43" s="41">
        <f t="shared" si="26"/>
        <v>53.903336552547003</v>
      </c>
      <c r="BD43" s="41">
        <f t="shared" si="26"/>
        <v>54.349312230818882</v>
      </c>
      <c r="BE43" s="41">
        <f t="shared" si="26"/>
        <v>54.698474673577763</v>
      </c>
      <c r="BF43" s="41">
        <f t="shared" si="26"/>
        <v>55.033717723916588</v>
      </c>
      <c r="BG43" s="41">
        <f t="shared" si="26"/>
        <v>55.342241007884986</v>
      </c>
      <c r="BH43" s="41">
        <f t="shared" si="26"/>
        <v>55.830255426525561</v>
      </c>
      <c r="BI43" s="41">
        <f t="shared" si="26"/>
        <v>56.231878495811941</v>
      </c>
      <c r="BJ43" s="41">
        <f t="shared" si="26"/>
        <v>56.61914075409971</v>
      </c>
      <c r="BK43" s="41">
        <f t="shared" si="26"/>
        <v>57.009810670498652</v>
      </c>
      <c r="BL43" s="41">
        <f t="shared" si="26"/>
        <v>57.407871034748595</v>
      </c>
      <c r="BM43" s="41">
        <f t="shared" si="26"/>
        <v>57.788716931669079</v>
      </c>
      <c r="BN43" s="41">
        <f t="shared" si="26"/>
        <v>57.341031768283777</v>
      </c>
      <c r="BO43" s="41">
        <f t="shared" si="26"/>
        <v>56.725819864289939</v>
      </c>
      <c r="BP43" s="41">
        <f t="shared" si="26"/>
        <v>56.107402278641359</v>
      </c>
      <c r="BQ43" s="41">
        <f t="shared" si="26"/>
        <v>55.428810542668259</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6.6042852152238094</v>
      </c>
      <c r="AO44" s="94">
        <f>IF($A44="Baseline",'Emissions summary'!AL44,SUMIF('Net zero emission reductions'!$A$4:$A$1448,$A$44,'Net zero emission reductions'!U$4:U$1448))</f>
        <v>6.6025684169352203</v>
      </c>
      <c r="AP44" s="94">
        <f>IF($A44="Baseline",'Emissions summary'!AM44,SUMIF('Net zero emission reductions'!$A$4:$A$1448,$A$44,'Net zero emission reductions'!V$4:V$1448))</f>
        <v>6.6014868305049577</v>
      </c>
      <c r="AQ44" s="94">
        <f>IF($A44="Baseline",'Emissions summary'!AN44,SUMIF('Net zero emission reductions'!$A$4:$A$1448,$A$44,'Net zero emission reductions'!W$4:W$1448))</f>
        <v>6.6005681257994508</v>
      </c>
      <c r="AR44" s="94">
        <f>IF($A44="Baseline",'Emissions summary'!AO44,SUMIF('Net zero emission reductions'!$A$4:$A$1448,$A$44,'Net zero emission reductions'!X$4:X$1448))</f>
        <v>6.5995424038936434</v>
      </c>
      <c r="AS44" s="94">
        <f>IF($A44="Baseline",'Emissions summary'!AP44,SUMIF('Net zero emission reductions'!$A$4:$A$1448,$A$44,'Net zero emission reductions'!Y$4:Y$1448))</f>
        <v>6.5983631780454619</v>
      </c>
      <c r="AT44" s="94">
        <f>IF($A44="Baseline",'Emissions summary'!AQ44,SUMIF('Net zero emission reductions'!$A$4:$A$1448,$A$44,'Net zero emission reductions'!Z$4:Z$1448))</f>
        <v>6.5971241712512239</v>
      </c>
      <c r="AU44" s="94">
        <f>IF($A44="Baseline",'Emissions summary'!AR44,SUMIF('Net zero emission reductions'!$A$4:$A$1448,$A$44,'Net zero emission reductions'!AA$4:AA$1448))</f>
        <v>6.5957642528021454</v>
      </c>
      <c r="AV44" s="94">
        <f>IF($A44="Baseline",'Emissions summary'!AS44,SUMIF('Net zero emission reductions'!$A$4:$A$1448,$A$44,'Net zero emission reductions'!AB$4:AB$1448))</f>
        <v>6.594332298362966</v>
      </c>
      <c r="AW44" s="94">
        <f>IF($A44="Baseline",'Emissions summary'!AT44,SUMIF('Net zero emission reductions'!$A$4:$A$1448,$A$44,'Net zero emission reductions'!AC$4:AC$1448))</f>
        <v>6.5928557661165899</v>
      </c>
      <c r="AX44" s="94">
        <f>IF($A44="Baseline",'Emissions summary'!AU44,SUMIF('Net zero emission reductions'!$A$4:$A$1448,$A$44,'Net zero emission reductions'!AD$4:AD$1448))</f>
        <v>6.5914087042240421</v>
      </c>
      <c r="AY44" s="94">
        <f>IF($A44="Baseline",'Emissions summary'!AV44,SUMIF('Net zero emission reductions'!$A$4:$A$1448,$A$44,'Net zero emission reductions'!AE$4:AE$1448))</f>
        <v>6.5897121694283252</v>
      </c>
      <c r="AZ44" s="94">
        <f>IF($A44="Baseline",'Emissions summary'!AW44,SUMIF('Net zero emission reductions'!$A$4:$A$1448,$A$44,'Net zero emission reductions'!AF$4:AF$1448))</f>
        <v>6.5879502534324397</v>
      </c>
      <c r="BA44" s="94">
        <f>IF($A44="Baseline",'Emissions summary'!AX44,SUMIF('Net zero emission reductions'!$A$4:$A$1448,$A$44,'Net zero emission reductions'!AG$4:AG$1448))</f>
        <v>6.5861262120280504</v>
      </c>
      <c r="BB44" s="94">
        <f>IF($A44="Baseline",'Emissions summary'!AY44,SUMIF('Net zero emission reductions'!$A$4:$A$1448,$A$44,'Net zero emission reductions'!AH$4:AH$1448))</f>
        <v>6.5840825367148605</v>
      </c>
      <c r="BC44" s="94">
        <f>IF($A44="Baseline",'Emissions summary'!AZ44,SUMIF('Net zero emission reductions'!$A$4:$A$1448,$A$44,'Net zero emission reductions'!AI$4:AI$1448))</f>
        <v>6.5821887148453193</v>
      </c>
      <c r="BD44" s="94">
        <f>IF($A44="Baseline",'Emissions summary'!BA44,SUMIF('Net zero emission reductions'!$A$4:$A$1448,$A$44,'Net zero emission reductions'!AJ$4:AJ$1448))</f>
        <v>6.5802043215920403</v>
      </c>
      <c r="BE44" s="94">
        <f>IF($A44="Baseline",'Emissions summary'!BB44,SUMIF('Net zero emission reductions'!$A$4:$A$1448,$A$44,'Net zero emission reductions'!AK$4:AK$1448))</f>
        <v>6.5780869550268894</v>
      </c>
      <c r="BF44" s="94">
        <f>IF($A44="Baseline",'Emissions summary'!BC44,SUMIF('Net zero emission reductions'!$A$4:$A$1448,$A$44,'Net zero emission reductions'!AL$4:AL$1448))</f>
        <v>6.5761330442639245</v>
      </c>
      <c r="BG44" s="94">
        <f>IF($A44="Baseline",'Emissions summary'!BD44,SUMIF('Net zero emission reductions'!$A$4:$A$1448,$A$44,'Net zero emission reductions'!AM$4:AM$1448))</f>
        <v>6.5741856191244104</v>
      </c>
      <c r="BH44" s="94">
        <f>IF($A44="Baseline",'Emissions summary'!BE44,SUMIF('Net zero emission reductions'!$A$4:$A$1448,$A$44,'Net zero emission reductions'!AN$4:AN$1448))</f>
        <v>6.5722693960157645</v>
      </c>
      <c r="BI44" s="94">
        <f>IF($A44="Baseline",'Emissions summary'!BF44,SUMIF('Net zero emission reductions'!$A$4:$A$1448,$A$44,'Net zero emission reductions'!AO$4:AO$1448))</f>
        <v>6.5702305130032013</v>
      </c>
      <c r="BJ44" s="94">
        <f>IF($A44="Baseline",'Emissions summary'!BG44,SUMIF('Net zero emission reductions'!$A$4:$A$1448,$A$44,'Net zero emission reductions'!AP$4:AP$1448))</f>
        <v>6.5683441997115697</v>
      </c>
      <c r="BK44" s="94">
        <f>IF($A44="Baseline",'Emissions summary'!BH44,SUMIF('Net zero emission reductions'!$A$4:$A$1448,$A$44,'Net zero emission reductions'!AQ$4:AQ$1448))</f>
        <v>6.5664742649301147</v>
      </c>
      <c r="BL44" s="94">
        <f>IF($A44="Baseline",'Emissions summary'!BI44,SUMIF('Net zero emission reductions'!$A$4:$A$1448,$A$44,'Net zero emission reductions'!AR$4:AR$1448))</f>
        <v>6.5645895538166226</v>
      </c>
      <c r="BM44" s="94">
        <f>IF($A44="Baseline",'Emissions summary'!BJ44,SUMIF('Net zero emission reductions'!$A$4:$A$1448,$A$44,'Net zero emission reductions'!AS$4:AS$1448))</f>
        <v>6.5626829690139603</v>
      </c>
      <c r="BN44" s="94">
        <f>IF($A44="Baseline",'Emissions summary'!BK44,SUMIF('Net zero emission reductions'!$A$4:$A$1448,$A$44,'Net zero emission reductions'!AT$4:AT$1448))</f>
        <v>6.5607856000431974</v>
      </c>
      <c r="BO44" s="94">
        <f>IF($A44="Baseline",'Emissions summary'!BL44,SUMIF('Net zero emission reductions'!$A$4:$A$1448,$A$44,'Net zero emission reductions'!AU$4:AU$1448))</f>
        <v>6.56037729248128</v>
      </c>
      <c r="BP44" s="94">
        <f>IF($A44="Baseline",'Emissions summary'!BM44,SUMIF('Net zero emission reductions'!$A$4:$A$1448,$A$44,'Net zero emission reductions'!AV$4:AV$1448))</f>
        <v>6.5602713275569711</v>
      </c>
      <c r="BQ44" s="94">
        <f>IF($A44="Baseline",'Emissions summary'!BN44,SUMIF('Net zero emission reductions'!$A$4:$A$1448,$A$44,'Net zero emission reductions'!AW$4:AW$1448))</f>
        <v>6.5601871872641286</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6.0531159936458003</v>
      </c>
      <c r="AG45" s="94">
        <f>IF($A45="Baseline",'Emissions summary'!AD45,SUMIF('Net zero emission reductions'!$A$4:$A$1448,$A$45,'Net zero emission reductions'!M$4:M$1448))</f>
        <v>6.0879780513059991</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6.0227924876945931</v>
      </c>
      <c r="AJ45" s="94">
        <f>IF($A45="Baseline",'Emissions summary'!AG45,SUMIF('Net zero emission reductions'!$A$4:$A$1448,$A$45,'Net zero emission reductions'!P$4:P$1448))</f>
        <v>5.9435526503046612</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5.8469995385277036</v>
      </c>
      <c r="AM45" s="94">
        <f>IF($A45="Baseline",'Emissions summary'!AJ45,SUMIF('Net zero emission reductions'!$A$4:$A$1448,$A$45,'Net zero emission reductions'!S$4:S$1448))</f>
        <v>5.2945466480786143</v>
      </c>
      <c r="AN45" s="94">
        <f>IF($A45="Baseline",'Emissions summary'!AK45,SUMIF('Net zero emission reductions'!$A$4:$A$1448,$A$45,'Net zero emission reductions'!T$4:T$1448))</f>
        <v>5.3953255197272716</v>
      </c>
      <c r="AO45" s="94">
        <f>IF($A45="Baseline",'Emissions summary'!AL45,SUMIF('Net zero emission reductions'!$A$4:$A$1448,$A$45,'Net zero emission reductions'!U$4:U$1448))</f>
        <v>5.4337033344420362</v>
      </c>
      <c r="AP45" s="94">
        <f>IF($A45="Baseline",'Emissions summary'!AM45,SUMIF('Net zero emission reductions'!$A$4:$A$1448,$A$45,'Net zero emission reductions'!V$4:V$1448))</f>
        <v>5.4568239462454704</v>
      </c>
      <c r="AQ45" s="94">
        <f>IF($A45="Baseline",'Emissions summary'!AN45,SUMIF('Net zero emission reductions'!$A$4:$A$1448,$A$45,'Net zero emission reductions'!W$4:W$1448))</f>
        <v>5.4916580865067885</v>
      </c>
      <c r="AR45" s="94">
        <f>IF($A45="Baseline",'Emissions summary'!AO45,SUMIF('Net zero emission reductions'!$A$4:$A$1448,$A$45,'Net zero emission reductions'!X$4:X$1448))</f>
        <v>5.5427884718039522</v>
      </c>
      <c r="AS45" s="94">
        <f>IF($A45="Baseline",'Emissions summary'!AP45,SUMIF('Net zero emission reductions'!$A$4:$A$1448,$A$45,'Net zero emission reductions'!Y$4:Y$1448))</f>
        <v>5.6010729316408003</v>
      </c>
      <c r="AT45" s="94">
        <f>IF($A45="Baseline",'Emissions summary'!AQ45,SUMIF('Net zero emission reductions'!$A$4:$A$1448,$A$45,'Net zero emission reductions'!Z$4:Z$1448))</f>
        <v>5.6724517974873701</v>
      </c>
      <c r="AU45" s="94">
        <f>IF($A45="Baseline",'Emissions summary'!AR45,SUMIF('Net zero emission reductions'!$A$4:$A$1448,$A$45,'Net zero emission reductions'!AA$4:AA$1448))</f>
        <v>5.7521122560320048</v>
      </c>
      <c r="AV45" s="94">
        <f>IF($A45="Baseline",'Emissions summary'!AS45,SUMIF('Net zero emission reductions'!$A$4:$A$1448,$A$45,'Net zero emission reductions'!AB$4:AB$1448))</f>
        <v>5.837365269050327</v>
      </c>
      <c r="AW45" s="94">
        <f>IF($A45="Baseline",'Emissions summary'!AT45,SUMIF('Net zero emission reductions'!$A$4:$A$1448,$A$45,'Net zero emission reductions'!AC$4:AC$1448))</f>
        <v>5.9206722790682162</v>
      </c>
      <c r="AX45" s="94">
        <f>IF($A45="Baseline",'Emissions summary'!AU45,SUMIF('Net zero emission reductions'!$A$4:$A$1448,$A$45,'Net zero emission reductions'!AD$4:AD$1448))</f>
        <v>6.0105369813031597</v>
      </c>
      <c r="AY45" s="94">
        <f>IF($A45="Baseline",'Emissions summary'!AV45,SUMIF('Net zero emission reductions'!$A$4:$A$1448,$A$45,'Net zero emission reductions'!AE$4:AE$1448))</f>
        <v>6.1077725067253716</v>
      </c>
      <c r="AZ45" s="94">
        <f>IF($A45="Baseline",'Emissions summary'!AW45,SUMIF('Net zero emission reductions'!$A$4:$A$1448,$A$45,'Net zero emission reductions'!AF$4:AF$1448))</f>
        <v>6.2121836160374047</v>
      </c>
      <c r="BA45" s="94">
        <f>IF($A45="Baseline",'Emissions summary'!AX45,SUMIF('Net zero emission reductions'!$A$4:$A$1448,$A$45,'Net zero emission reductions'!AG$4:AG$1448))</f>
        <v>6.3406537883797549</v>
      </c>
      <c r="BB45" s="94">
        <f>IF($A45="Baseline",'Emissions summary'!AY45,SUMIF('Net zero emission reductions'!$A$4:$A$1448,$A$45,'Net zero emission reductions'!AH$4:AH$1448))</f>
        <v>6.4542492220581256</v>
      </c>
      <c r="BC45" s="94">
        <f>IF($A45="Baseline",'Emissions summary'!AZ45,SUMIF('Net zero emission reductions'!$A$4:$A$1448,$A$45,'Net zero emission reductions'!AI$4:AI$1448))</f>
        <v>6.5786823684101154</v>
      </c>
      <c r="BD45" s="94">
        <f>IF($A45="Baseline",'Emissions summary'!BA45,SUMIF('Net zero emission reductions'!$A$4:$A$1448,$A$45,'Net zero emission reductions'!AJ$4:AJ$1448))</f>
        <v>6.7187929374245678</v>
      </c>
      <c r="BE45" s="94">
        <f>IF($A45="Baseline",'Emissions summary'!BB45,SUMIF('Net zero emission reductions'!$A$4:$A$1448,$A$45,'Net zero emission reductions'!AK$4:AK$1448))</f>
        <v>6.842230437062315</v>
      </c>
      <c r="BF45" s="94">
        <f>IF($A45="Baseline",'Emissions summary'!BC45,SUMIF('Net zero emission reductions'!$A$4:$A$1448,$A$45,'Net zero emission reductions'!AL$4:AL$1448))</f>
        <v>6.966018686173383</v>
      </c>
      <c r="BG45" s="94">
        <f>IF($A45="Baseline",'Emissions summary'!BD45,SUMIF('Net zero emission reductions'!$A$4:$A$1448,$A$45,'Net zero emission reductions'!AM$4:AM$1448))</f>
        <v>7.0873562050292964</v>
      </c>
      <c r="BH45" s="94">
        <f>IF($A45="Baseline",'Emissions summary'!BE45,SUMIF('Net zero emission reductions'!$A$4:$A$1448,$A$45,'Net zero emission reductions'!AN$4:AN$1448))</f>
        <v>7.2371425494396853</v>
      </c>
      <c r="BI45" s="94">
        <f>IF($A45="Baseline",'Emissions summary'!BF45,SUMIF('Net zero emission reductions'!$A$4:$A$1448,$A$45,'Net zero emission reductions'!AO$4:AO$1448))</f>
        <v>7.3712610511602126</v>
      </c>
      <c r="BJ45" s="94">
        <f>IF($A45="Baseline",'Emissions summary'!BG45,SUMIF('Net zero emission reductions'!$A$4:$A$1448,$A$45,'Net zero emission reductions'!AP$4:AP$1448))</f>
        <v>7.505090104763859</v>
      </c>
      <c r="BK45" s="94">
        <f>IF($A45="Baseline",'Emissions summary'!BH45,SUMIF('Net zero emission reductions'!$A$4:$A$1448,$A$45,'Net zero emission reductions'!AQ$4:AQ$1448))</f>
        <v>7.6422902999660431</v>
      </c>
      <c r="BL45" s="94">
        <f>IF($A45="Baseline",'Emissions summary'!BI45,SUMIF('Net zero emission reductions'!$A$4:$A$1448,$A$45,'Net zero emission reductions'!AR$4:AR$1448))</f>
        <v>7.7838080598922579</v>
      </c>
      <c r="BM45" s="94">
        <f>IF($A45="Baseline",'Emissions summary'!BJ45,SUMIF('Net zero emission reductions'!$A$4:$A$1448,$A$45,'Net zero emission reductions'!AS$4:AS$1448))</f>
        <v>7.9260511700365157</v>
      </c>
      <c r="BN45" s="94">
        <f>IF($A45="Baseline",'Emissions summary'!BK45,SUMIF('Net zero emission reductions'!$A$4:$A$1448,$A$45,'Net zero emission reductions'!AT$4:AT$1448))</f>
        <v>7.8882460793258193</v>
      </c>
      <c r="BO45" s="94">
        <f>IF($A45="Baseline",'Emissions summary'!BL45,SUMIF('Net zero emission reductions'!$A$4:$A$1448,$A$45,'Net zero emission reductions'!AU$4:AU$1448))</f>
        <v>7.8149449296721736</v>
      </c>
      <c r="BP45" s="94">
        <f>IF($A45="Baseline",'Emissions summary'!BM45,SUMIF('Net zero emission reductions'!$A$4:$A$1448,$A$45,'Net zero emission reductions'!AV$4:AV$1448))</f>
        <v>7.7403942336502674</v>
      </c>
      <c r="BQ45" s="94">
        <f>IF($A45="Baseline",'Emissions summary'!BN45,SUMIF('Net zero emission reductions'!$A$4:$A$1448,$A$45,'Net zero emission reductions'!AW$4:AW$1448))</f>
        <v>7.65119639747879</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2.9657034583387558</v>
      </c>
      <c r="AO46" s="27">
        <f>'Net zero emission reductions'!U1465</f>
        <v>2.9785203657401711</v>
      </c>
      <c r="AP46" s="27">
        <f>'Net zero emission reductions'!V1465</f>
        <v>2.9865950435957203</v>
      </c>
      <c r="AQ46" s="27">
        <f>'Net zero emission reductions'!W1465</f>
        <v>2.9934537137248642</v>
      </c>
      <c r="AR46" s="27">
        <f>'Net zero emission reductions'!X1465</f>
        <v>3.0011113300993242</v>
      </c>
      <c r="AS46" s="27">
        <f>'Net zero emission reductions'!Y1465</f>
        <v>3.0099149435476535</v>
      </c>
      <c r="AT46" s="27">
        <f>'Net zero emission reductions'!Z1465</f>
        <v>3.0191648568642107</v>
      </c>
      <c r="AU46" s="27">
        <f>'Net zero emission reductions'!AA1465</f>
        <v>3.0293174466886432</v>
      </c>
      <c r="AV46" s="27">
        <f>'Net zero emission reductions'!AB1465</f>
        <v>3.0400078274817584</v>
      </c>
      <c r="AW46" s="27">
        <f>'Net zero emission reductions'!AC1465</f>
        <v>3.0510310077835987</v>
      </c>
      <c r="AX46" s="27">
        <f>'Net zero emission reductions'!AD1465</f>
        <v>3.0618341745878643</v>
      </c>
      <c r="AY46" s="27">
        <f>'Net zero emission reductions'!AE1465</f>
        <v>3.074499803115406</v>
      </c>
      <c r="AZ46" s="27">
        <f>'Net zero emission reductions'!AF1465</f>
        <v>3.0876535406968308</v>
      </c>
      <c r="BA46" s="27">
        <f>'Net zero emission reductions'!AG1465</f>
        <v>3.1012710809354167</v>
      </c>
      <c r="BB46" s="27">
        <f>'Net zero emission reductions'!AH1465</f>
        <v>3.1165283172815856</v>
      </c>
      <c r="BC46" s="27">
        <f>'Net zero emission reductions'!AI1465</f>
        <v>3.1306668096706085</v>
      </c>
      <c r="BD46" s="27">
        <f>'Net zero emission reductions'!AJ1465</f>
        <v>3.1454814706265948</v>
      </c>
      <c r="BE46" s="27">
        <f>'Net zero emission reductions'!AK1465</f>
        <v>3.1612888554432925</v>
      </c>
      <c r="BF46" s="27">
        <f>'Net zero emission reductions'!AL1465</f>
        <v>3.1758759467084774</v>
      </c>
      <c r="BG46" s="27">
        <f>'Net zero emission reductions'!AM1465</f>
        <v>3.1904146189859648</v>
      </c>
      <c r="BH46" s="27">
        <f>'Net zero emission reductions'!AN1465</f>
        <v>3.2047203497798442</v>
      </c>
      <c r="BI46" s="27">
        <f>'Net zero emission reductions'!AO1465</f>
        <v>3.2199418087876062</v>
      </c>
      <c r="BJ46" s="27">
        <f>'Net zero emission reductions'!AP1465</f>
        <v>3.234024245233162</v>
      </c>
      <c r="BK46" s="27">
        <f>'Net zero emission reductions'!AQ1465</f>
        <v>3.2479844064820913</v>
      </c>
      <c r="BL46" s="27">
        <f>'Net zero emission reductions'!AR1465</f>
        <v>3.2620548817269688</v>
      </c>
      <c r="BM46" s="27">
        <f>'Net zero emission reductions'!AS1465</f>
        <v>3.2762886569066625</v>
      </c>
      <c r="BN46" s="27">
        <f>'Net zero emission reductions'!AT1465</f>
        <v>3.2904536304892997</v>
      </c>
      <c r="BO46" s="27">
        <f>'Net zero emission reductions'!AU1465</f>
        <v>3.2935018862146279</v>
      </c>
      <c r="BP46" s="27">
        <f>'Net zero emission reductions'!AV1465</f>
        <v>3.2942929766017031</v>
      </c>
      <c r="BQ46" s="27">
        <f>'Net zero emission reductions'!AW1465</f>
        <v>3.2949211332985402</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35.397528140833238</v>
      </c>
      <c r="AF47" s="94">
        <f>IF($A47="Baseline",'Emissions summary'!AC47,SUMIF('Net zero emission reductions'!$A$4:$A$1448,$A$47,'Net zero emission reductions'!L$4:L$1448))</f>
        <v>35.200133147246397</v>
      </c>
      <c r="AG47" s="94">
        <f>IF($A47="Baseline",'Emissions summary'!AD47,SUMIF('Net zero emission reductions'!$A$4:$A$1448,$A$47,'Net zero emission reductions'!M$4:M$1448))</f>
        <v>35.148510767293089</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34.401446898347153</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33.369259985013677</v>
      </c>
      <c r="AL47" s="94">
        <f>IF($A47="Baseline",'Emissions summary'!AI47,SUMIF('Net zero emission reductions'!$A$4:$A$1448,$A$47,'Net zero emission reductions'!R$4:R$1448))</f>
        <v>32.952568766590431</v>
      </c>
      <c r="AM47" s="94">
        <f>IF($A47="Baseline",'Emissions summary'!AJ47,SUMIF('Net zero emission reductions'!$A$4:$A$1448,$A$47,'Net zero emission reductions'!S$4:S$1448))</f>
        <v>30.233207600326423</v>
      </c>
      <c r="AN47" s="94">
        <f>IF($A47="Baseline",'Emissions summary'!AK47,SUMIF('Net zero emission reductions'!$A$4:$A$1448,$A$47,'Net zero emission reductions'!T$4:T$1448))</f>
        <v>30.58921837594735</v>
      </c>
      <c r="AO47" s="94">
        <f>IF($A47="Baseline",'Emissions summary'!AL47,SUMIF('Net zero emission reductions'!$A$4:$A$1448,$A$47,'Net zero emission reductions'!U$4:U$1448))</f>
        <v>30.661358138764157</v>
      </c>
      <c r="AP47" s="94">
        <f>IF($A47="Baseline",'Emissions summary'!AM47,SUMIF('Net zero emission reductions'!$A$4:$A$1448,$A$47,'Net zero emission reductions'!V$4:V$1448))</f>
        <v>30.664985959647055</v>
      </c>
      <c r="AQ47" s="94">
        <f>IF($A47="Baseline",'Emissions summary'!AN47,SUMIF('Net zero emission reductions'!$A$4:$A$1448,$A$47,'Net zero emission reductions'!W$4:W$1448))</f>
        <v>30.720981236613667</v>
      </c>
      <c r="AR47" s="94">
        <f>IF($A47="Baseline",'Emissions summary'!AO47,SUMIF('Net zero emission reductions'!$A$4:$A$1448,$A$47,'Net zero emission reductions'!X$4:X$1448))</f>
        <v>30.848504818969115</v>
      </c>
      <c r="AS47" s="94">
        <f>IF($A47="Baseline",'Emissions summary'!AP47,SUMIF('Net zero emission reductions'!$A$4:$A$1448,$A$47,'Net zero emission reductions'!Y$4:Y$1448))</f>
        <v>30.995211312670708</v>
      </c>
      <c r="AT47" s="94">
        <f>IF($A47="Baseline",'Emissions summary'!AQ47,SUMIF('Net zero emission reductions'!$A$4:$A$1448,$A$47,'Net zero emission reductions'!Z$4:Z$1448))</f>
        <v>31.197061225182743</v>
      </c>
      <c r="AU47" s="94">
        <f>IF($A47="Baseline",'Emissions summary'!AR47,SUMIF('Net zero emission reductions'!$A$4:$A$1448,$A$47,'Net zero emission reductions'!AA$4:AA$1448))</f>
        <v>31.432052799427048</v>
      </c>
      <c r="AV47" s="94">
        <f>IF($A47="Baseline",'Emissions summary'!AS47,SUMIF('Net zero emission reductions'!$A$4:$A$1448,$A$47,'Net zero emission reductions'!AB$4:AB$1448))</f>
        <v>31.687851210865158</v>
      </c>
      <c r="AW47" s="94">
        <f>IF($A47="Baseline",'Emissions summary'!AT47,SUMIF('Net zero emission reductions'!$A$4:$A$1448,$A$47,'Net zero emission reductions'!AC$4:AC$1448))</f>
        <v>31.931674512395894</v>
      </c>
      <c r="AX47" s="94">
        <f>IF($A47="Baseline",'Emissions summary'!AU47,SUMIF('Net zero emission reductions'!$A$4:$A$1448,$A$47,'Net zero emission reductions'!AD$4:AD$1448))</f>
        <v>32.099415252977444</v>
      </c>
      <c r="AY47" s="94">
        <f>IF($A47="Baseline",'Emissions summary'!AV47,SUMIF('Net zero emission reductions'!$A$4:$A$1448,$A$47,'Net zero emission reductions'!AE$4:AE$1448))</f>
        <v>32.288464020579411</v>
      </c>
      <c r="AZ47" s="94">
        <f>IF($A47="Baseline",'Emissions summary'!AW47,SUMIF('Net zero emission reductions'!$A$4:$A$1448,$A$47,'Net zero emission reductions'!AF$4:AF$1448))</f>
        <v>32.496775347583117</v>
      </c>
      <c r="BA47" s="94">
        <f>IF($A47="Baseline",'Emissions summary'!AX47,SUMIF('Net zero emission reductions'!$A$4:$A$1448,$A$47,'Net zero emission reductions'!AG$4:AG$1448))</f>
        <v>32.792279047764872</v>
      </c>
      <c r="BB47" s="94">
        <f>IF($A47="Baseline",'Emissions summary'!AY47,SUMIF('Net zero emission reductions'!$A$4:$A$1448,$A$47,'Net zero emission reductions'!AH$4:AH$1448))</f>
        <v>33.013708692044155</v>
      </c>
      <c r="BC47" s="94">
        <f>IF($A47="Baseline",'Emissions summary'!AZ47,SUMIF('Net zero emission reductions'!$A$4:$A$1448,$A$47,'Net zero emission reductions'!AI$4:AI$1448))</f>
        <v>33.257676085979121</v>
      </c>
      <c r="BD47" s="94">
        <f>IF($A47="Baseline",'Emissions summary'!BA47,SUMIF('Net zero emission reductions'!$A$4:$A$1448,$A$47,'Net zero emission reductions'!AJ$4:AJ$1448))</f>
        <v>33.549579071825093</v>
      </c>
      <c r="BE47" s="94">
        <f>IF($A47="Baseline",'Emissions summary'!BB47,SUMIF('Net zero emission reductions'!$A$4:$A$1448,$A$47,'Net zero emission reductions'!AK$4:AK$1448))</f>
        <v>33.760482140985943</v>
      </c>
      <c r="BF47" s="94">
        <f>IF($A47="Baseline",'Emissions summary'!BC47,SUMIF('Net zero emission reductions'!$A$4:$A$1448,$A$47,'Net zero emission reductions'!AL$4:AL$1448))</f>
        <v>33.95817190600274</v>
      </c>
      <c r="BG47" s="94">
        <f>IF($A47="Baseline",'Emissions summary'!BD47,SUMIF('Net zero emission reductions'!$A$4:$A$1448,$A$47,'Net zero emission reductions'!AM$4:AM$1448))</f>
        <v>34.131634568268517</v>
      </c>
      <c r="BH47" s="94">
        <f>IF($A47="Baseline",'Emissions summary'!BE47,SUMIF('Net zero emission reductions'!$A$4:$A$1448,$A$47,'Net zero emission reductions'!AN$4:AN$1448))</f>
        <v>34.456341279104727</v>
      </c>
      <c r="BI47" s="94">
        <f>IF($A47="Baseline",'Emissions summary'!BF47,SUMIF('Net zero emission reductions'!$A$4:$A$1448,$A$47,'Net zero emission reductions'!AO$4:AO$1448))</f>
        <v>34.709531414966641</v>
      </c>
      <c r="BJ47" s="94">
        <f>IF($A47="Baseline",'Emissions summary'!BG47,SUMIF('Net zero emission reductions'!$A$4:$A$1448,$A$47,'Net zero emission reductions'!AP$4:AP$1448))</f>
        <v>34.949636640788093</v>
      </c>
      <c r="BK47" s="94">
        <f>IF($A47="Baseline",'Emissions summary'!BH47,SUMIF('Net zero emission reductions'!$A$4:$A$1448,$A$47,'Net zero emission reductions'!AQ$4:AQ$1448))</f>
        <v>35.189884279808645</v>
      </c>
      <c r="BL47" s="94">
        <f>IF($A47="Baseline",'Emissions summary'!BI47,SUMIF('Net zero emission reductions'!$A$4:$A$1448,$A$47,'Net zero emission reductions'!AR$4:AR$1448))</f>
        <v>35.433109264292248</v>
      </c>
      <c r="BM47" s="94">
        <f>IF($A47="Baseline",'Emissions summary'!BJ47,SUMIF('Net zero emission reductions'!$A$4:$A$1448,$A$47,'Net zero emission reductions'!AS$4:AS$1448))</f>
        <v>35.658253004982697</v>
      </c>
      <c r="BN47" s="94">
        <f>IF($A47="Baseline",'Emissions summary'!BK47,SUMIF('Net zero emission reductions'!$A$4:$A$1448,$A$47,'Net zero emission reductions'!AT$4:AT$1448))</f>
        <v>35.234973471987473</v>
      </c>
      <c r="BO47" s="94">
        <f>IF($A47="Baseline",'Emissions summary'!BL47,SUMIF('Net zero emission reductions'!$A$4:$A$1448,$A$47,'Net zero emission reductions'!AU$4:AU$1448))</f>
        <v>34.689290913775125</v>
      </c>
      <c r="BP47" s="94">
        <f>IF($A47="Baseline",'Emissions summary'!BM47,SUMIF('Net zero emission reductions'!$A$4:$A$1448,$A$47,'Net zero emission reductions'!AV$4:AV$1448))</f>
        <v>34.143607042976946</v>
      </c>
      <c r="BQ47" s="94">
        <f>IF($A47="Baseline",'Emissions summary'!BN47,SUMIF('Net zero emission reductions'!$A$4:$A$1448,$A$47,'Net zero emission reductions'!AW$4:AW$1448))</f>
        <v>33.55253727106259</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6.6159271131948456</v>
      </c>
      <c r="AF49" s="41">
        <f t="shared" ref="AF49:BQ49" si="32">SUM(AF50:AF51)</f>
        <v>6.5985117259102442</v>
      </c>
      <c r="AG49" s="41">
        <f t="shared" si="32"/>
        <v>6.6034108162416487</v>
      </c>
      <c r="AH49" s="41">
        <f t="shared" si="32"/>
        <v>6.571876947932294</v>
      </c>
      <c r="AI49" s="41">
        <f t="shared" si="32"/>
        <v>6.5185214490709154</v>
      </c>
      <c r="AJ49" s="41">
        <f t="shared" si="32"/>
        <v>6.444570315986593</v>
      </c>
      <c r="AK49" s="41">
        <f t="shared" si="32"/>
        <v>6.3913491075327142</v>
      </c>
      <c r="AL49" s="41">
        <f t="shared" si="32"/>
        <v>6.3428476696520839</v>
      </c>
      <c r="AM49" s="41">
        <f t="shared" si="32"/>
        <v>5.9438248123842525</v>
      </c>
      <c r="AN49" s="41">
        <f t="shared" si="32"/>
        <v>6.0041980524416081</v>
      </c>
      <c r="AO49" s="41">
        <f t="shared" si="32"/>
        <v>6.0225197164581941</v>
      </c>
      <c r="AP49" s="41">
        <f t="shared" si="32"/>
        <v>6.0304662648847351</v>
      </c>
      <c r="AQ49" s="41">
        <f t="shared" si="32"/>
        <v>6.0466018900640019</v>
      </c>
      <c r="AR49" s="41">
        <f t="shared" si="32"/>
        <v>6.0739653620780611</v>
      </c>
      <c r="AS49" s="41">
        <f t="shared" si="32"/>
        <v>6.1041039890937308</v>
      </c>
      <c r="AT49" s="41">
        <f t="shared" si="32"/>
        <v>6.1430370305704409</v>
      </c>
      <c r="AU49" s="41">
        <f t="shared" si="32"/>
        <v>6.1874218820677074</v>
      </c>
      <c r="AV49" s="41">
        <f t="shared" si="32"/>
        <v>6.235370980808236</v>
      </c>
      <c r="AW49" s="41">
        <f t="shared" si="32"/>
        <v>6.2818022564217753</v>
      </c>
      <c r="AX49" s="41">
        <f t="shared" si="32"/>
        <v>6.3215436576215094</v>
      </c>
      <c r="AY49" s="41">
        <f t="shared" si="32"/>
        <v>6.3653314198104516</v>
      </c>
      <c r="AZ49" s="41">
        <f t="shared" si="32"/>
        <v>6.4128811437387068</v>
      </c>
      <c r="BA49" s="41">
        <f t="shared" si="32"/>
        <v>6.4749999812132106</v>
      </c>
      <c r="BB49" s="41">
        <f t="shared" si="32"/>
        <v>6.526315963222455</v>
      </c>
      <c r="BC49" s="41">
        <f t="shared" si="32"/>
        <v>6.5817621081508584</v>
      </c>
      <c r="BD49" s="41">
        <f t="shared" si="32"/>
        <v>6.6458479317162853</v>
      </c>
      <c r="BE49" s="41">
        <f t="shared" si="32"/>
        <v>6.6979805458387851</v>
      </c>
      <c r="BF49" s="41">
        <f t="shared" si="32"/>
        <v>6.7489417806545005</v>
      </c>
      <c r="BG49" s="41">
        <f t="shared" si="32"/>
        <v>6.7969848210191026</v>
      </c>
      <c r="BH49" s="41">
        <f t="shared" si="32"/>
        <v>6.8662334961994196</v>
      </c>
      <c r="BI49" s="41">
        <f t="shared" si="32"/>
        <v>6.9246961977331125</v>
      </c>
      <c r="BJ49" s="41">
        <f t="shared" si="32"/>
        <v>6.9818333874111751</v>
      </c>
      <c r="BK49" s="41">
        <f t="shared" si="32"/>
        <v>7.0398592833707418</v>
      </c>
      <c r="BL49" s="41">
        <f t="shared" si="32"/>
        <v>7.0992859401128081</v>
      </c>
      <c r="BM49" s="41">
        <f t="shared" si="32"/>
        <v>7.1564192610227675</v>
      </c>
      <c r="BN49" s="41">
        <f t="shared" si="32"/>
        <v>7.1058510092374529</v>
      </c>
      <c r="BO49" s="41">
        <f t="shared" si="32"/>
        <v>7.0343978100220497</v>
      </c>
      <c r="BP49" s="41">
        <f t="shared" si="32"/>
        <v>6.9626486141909041</v>
      </c>
      <c r="BQ49" s="41">
        <f t="shared" si="32"/>
        <v>6.8829122239533138</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6.2677893680252659</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6.2533292316834492</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6.0985599508144945</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5.9998429802554369</v>
      </c>
      <c r="AM50" s="94">
        <f>IF($A50="Baseline",'Emissions summary'!AJ50,SUMIF('Net zero emission reductions'!$A$4:$A$1448,$A$50,'Net zero emission reductions'!S$4:S$1448))</f>
        <v>5.619680154549334</v>
      </c>
      <c r="AN50" s="94">
        <f>IF($A50="Baseline",'Emissions summary'!AK50,SUMIF('Net zero emission reductions'!$A$4:$A$1448,$A$50,'Net zero emission reductions'!T$4:T$1448))</f>
        <v>5.6776534277365514</v>
      </c>
      <c r="AO50" s="94">
        <f>IF($A50="Baseline",'Emissions summary'!AL50,SUMIF('Net zero emission reductions'!$A$4:$A$1448,$A$50,'Net zero emission reductions'!U$4:U$1448))</f>
        <v>5.6941694935236633</v>
      </c>
      <c r="AP50" s="94">
        <f>IF($A50="Baseline",'Emissions summary'!AM50,SUMIF('Net zero emission reductions'!$A$4:$A$1448,$A$50,'Net zero emission reductions'!V$4:V$1448))</f>
        <v>5.701000546718797</v>
      </c>
      <c r="AQ50" s="94">
        <f>IF($A50="Baseline",'Emissions summary'!AN50,SUMIF('Net zero emission reductions'!$A$4:$A$1448,$A$50,'Net zero emission reductions'!W$4:W$1448))</f>
        <v>5.7156585436330811</v>
      </c>
      <c r="AR50" s="94">
        <f>IF($A50="Baseline",'Emissions summary'!AO50,SUMIF('Net zero emission reductions'!$A$4:$A$1448,$A$50,'Net zero emission reductions'!X$4:X$1448))</f>
        <v>5.7409545826316029</v>
      </c>
      <c r="AS50" s="94">
        <f>IF($A50="Baseline",'Emissions summary'!AP50,SUMIF('Net zero emission reductions'!$A$4:$A$1448,$A$50,'Net zero emission reductions'!Y$4:Y$1448))</f>
        <v>5.7687393945390575</v>
      </c>
      <c r="AT50" s="94">
        <f>IF($A50="Baseline",'Emissions summary'!AQ50,SUMIF('Net zero emission reductions'!$A$4:$A$1448,$A$50,'Net zero emission reductions'!Z$4:Z$1448))</f>
        <v>5.8048514550186976</v>
      </c>
      <c r="AU50" s="94">
        <f>IF($A50="Baseline",'Emissions summary'!AR50,SUMIF('Net zero emission reductions'!$A$4:$A$1448,$A$50,'Net zero emission reductions'!AA$4:AA$1448))</f>
        <v>5.846098444898689</v>
      </c>
      <c r="AV50" s="94">
        <f>IF($A50="Baseline",'Emissions summary'!AS50,SUMIF('Net zero emission reductions'!$A$4:$A$1448,$A$50,'Net zero emission reductions'!AB$4:AB$1448))</f>
        <v>5.8906981712032298</v>
      </c>
      <c r="AW50" s="94">
        <f>IF($A50="Baseline",'Emissions summary'!AT50,SUMIF('Net zero emission reductions'!$A$4:$A$1448,$A$50,'Net zero emission reductions'!AC$4:AC$1448))</f>
        <v>5.933835721298963</v>
      </c>
      <c r="AX50" s="94">
        <f>IF($A50="Baseline",'Emissions summary'!AU50,SUMIF('Net zero emission reductions'!$A$4:$A$1448,$A$50,'Net zero emission reductions'!AD$4:AD$1448))</f>
        <v>5.9700647527520312</v>
      </c>
      <c r="AY50" s="94">
        <f>IF($A50="Baseline",'Emissions summary'!AV50,SUMIF('Net zero emission reductions'!$A$4:$A$1448,$A$50,'Net zero emission reductions'!AE$4:AE$1448))</f>
        <v>6.0100215487235342</v>
      </c>
      <c r="AZ50" s="94">
        <f>IF($A50="Baseline",'Emissions summary'!AW50,SUMIF('Net zero emission reductions'!$A$4:$A$1448,$A$50,'Net zero emission reductions'!AF$4:AF$1448))</f>
        <v>6.0534758964110313</v>
      </c>
      <c r="BA50" s="94">
        <f>IF($A50="Baseline",'Emissions summary'!AX50,SUMIF('Net zero emission reductions'!$A$4:$A$1448,$A$50,'Net zero emission reductions'!AG$4:AG$1448))</f>
        <v>6.1106533067900761</v>
      </c>
      <c r="BB50" s="94">
        <f>IF($A50="Baseline",'Emissions summary'!AY50,SUMIF('Net zero emission reductions'!$A$4:$A$1448,$A$50,'Net zero emission reductions'!AH$4:AH$1448))</f>
        <v>6.1574844282887966</v>
      </c>
      <c r="BC50" s="94">
        <f>IF($A50="Baseline",'Emissions summary'!AZ50,SUMIF('Net zero emission reductions'!$A$4:$A$1448,$A$50,'Net zero emission reductions'!AI$4:AI$1448))</f>
        <v>6.2081104372035218</v>
      </c>
      <c r="BD50" s="94">
        <f>IF($A50="Baseline",'Emissions summary'!BA50,SUMIF('Net zero emission reductions'!$A$4:$A$1448,$A$50,'Net zero emission reductions'!AJ$4:AJ$1448))</f>
        <v>6.2668119083800864</v>
      </c>
      <c r="BE50" s="94">
        <f>IF($A50="Baseline",'Emissions summary'!BB50,SUMIF('Net zero emission reductions'!$A$4:$A$1448,$A$50,'Net zero emission reductions'!AK$4:AK$1448))</f>
        <v>6.3141011163738607</v>
      </c>
      <c r="BF50" s="94">
        <f>IF($A50="Baseline",'Emissions summary'!BC50,SUMIF('Net zero emission reductions'!$A$4:$A$1448,$A$50,'Net zero emission reductions'!AL$4:AL$1448))</f>
        <v>6.36024897587399</v>
      </c>
      <c r="BG50" s="94">
        <f>IF($A50="Baseline",'Emissions summary'!BD50,SUMIF('Net zero emission reductions'!$A$4:$A$1448,$A$50,'Net zero emission reductions'!AM$4:AM$1448))</f>
        <v>6.4035648628234298</v>
      </c>
      <c r="BH50" s="94">
        <f>IF($A50="Baseline",'Emissions summary'!BE50,SUMIF('Net zero emission reductions'!$A$4:$A$1448,$A$50,'Net zero emission reductions'!AN$4:AN$1448))</f>
        <v>6.4671129426092673</v>
      </c>
      <c r="BI50" s="94">
        <f>IF($A50="Baseline",'Emissions summary'!BF50,SUMIF('Net zero emission reductions'!$A$4:$A$1448,$A$50,'Net zero emission reductions'!AO$4:AO$1448))</f>
        <v>6.520383973027938</v>
      </c>
      <c r="BJ50" s="94">
        <f>IF($A50="Baseline",'Emissions summary'!BG50,SUMIF('Net zero emission reductions'!$A$4:$A$1448,$A$50,'Net zero emission reductions'!AP$4:AP$1448))</f>
        <v>6.5723788032711372</v>
      </c>
      <c r="BK50" s="94">
        <f>IF($A50="Baseline",'Emissions summary'!BH50,SUMIF('Net zero emission reductions'!$A$4:$A$1448,$A$50,'Net zero emission reductions'!AQ$4:AQ$1448))</f>
        <v>6.6251502570655738</v>
      </c>
      <c r="BL50" s="94">
        <f>IF($A50="Baseline",'Emissions summary'!BI50,SUMIF('Net zero emission reductions'!$A$4:$A$1448,$A$50,'Net zero emission reductions'!AR$4:AR$1448))</f>
        <v>6.6791697069752471</v>
      </c>
      <c r="BM50" s="94">
        <f>IF($A50="Baseline",'Emissions summary'!BJ50,SUMIF('Net zero emission reductions'!$A$4:$A$1448,$A$50,'Net zero emission reductions'!AS$4:AS$1448))</f>
        <v>6.7308651584015244</v>
      </c>
      <c r="BN50" s="94">
        <f>IF($A50="Baseline",'Emissions summary'!BK50,SUMIF('Net zero emission reductions'!$A$4:$A$1448,$A$50,'Net zero emission reductions'!AT$4:AT$1448))</f>
        <v>6.6810730754955223</v>
      </c>
      <c r="BO50" s="94">
        <f>IF($A50="Baseline",'Emissions summary'!BL50,SUMIF('Net zero emission reductions'!$A$4:$A$1448,$A$50,'Net zero emission reductions'!AU$4:AU$1448))</f>
        <v>6.6120044733066443</v>
      </c>
      <c r="BP50" s="94">
        <f>IF($A50="Baseline",'Emissions summary'!BM50,SUMIF('Net zero emission reductions'!$A$4:$A$1448,$A$50,'Net zero emission reductions'!AV$4:AV$1448))</f>
        <v>6.5427609143996541</v>
      </c>
      <c r="BQ50" s="94">
        <f>IF($A50="Baseline",'Emissions summary'!BN50,SUMIF('Net zero emission reductions'!$A$4:$A$1448,$A$50,'Net zero emission reductions'!AW$4:AW$1448))</f>
        <v>6.4660411128452413</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0.34852931696715733</v>
      </c>
      <c r="AG51" s="94">
        <f>IF($A51="Baseline",'Emissions summary'!AD51,SUMIF('Net zero emission reductions'!$A$4:$A$1448,$A$51,'Net zero emission reductions'!M$4:M$1448))</f>
        <v>0.35008158455819988</v>
      </c>
      <c r="AH51" s="94">
        <f>IF($A51="Baseline",'Emissions summary'!AE51,SUMIF('Net zero emission reductions'!$A$4:$A$1448,$A$51,'Net zero emission reductions'!N$4:N$1448))</f>
        <v>0.34991641125935219</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0.32414465783491825</v>
      </c>
      <c r="AN51" s="94">
        <f>IF($A51="Baseline",'Emissions summary'!AK51,SUMIF('Net zero emission reductions'!$A$4:$A$1448,$A$51,'Net zero emission reductions'!T$4:T$1448))</f>
        <v>0.32654462470505657</v>
      </c>
      <c r="AO51" s="94">
        <f>IF($A51="Baseline",'Emissions summary'!AL51,SUMIF('Net zero emission reductions'!$A$4:$A$1448,$A$51,'Net zero emission reductions'!U$4:U$1448))</f>
        <v>0.32835022293453064</v>
      </c>
      <c r="AP51" s="94">
        <f>IF($A51="Baseline",'Emissions summary'!AM51,SUMIF('Net zero emission reductions'!$A$4:$A$1448,$A$51,'Net zero emission reductions'!V$4:V$1448))</f>
        <v>0.32946571816593828</v>
      </c>
      <c r="AQ51" s="94">
        <f>IF($A51="Baseline",'Emissions summary'!AN51,SUMIF('Net zero emission reductions'!$A$4:$A$1448,$A$51,'Net zero emission reductions'!W$4:W$1448))</f>
        <v>0.33094334643092088</v>
      </c>
      <c r="AR51" s="94">
        <f>IF($A51="Baseline",'Emissions summary'!AO51,SUMIF('Net zero emission reductions'!$A$4:$A$1448,$A$51,'Net zero emission reductions'!X$4:X$1448))</f>
        <v>0.33301077944645863</v>
      </c>
      <c r="AS51" s="94">
        <f>IF($A51="Baseline",'Emissions summary'!AP51,SUMIF('Net zero emission reductions'!$A$4:$A$1448,$A$51,'Net zero emission reductions'!Y$4:Y$1448))</f>
        <v>0.33536459455467299</v>
      </c>
      <c r="AT51" s="94">
        <f>IF($A51="Baseline",'Emissions summary'!AQ51,SUMIF('Net zero emission reductions'!$A$4:$A$1448,$A$51,'Net zero emission reductions'!Z$4:Z$1448))</f>
        <v>0.33818557555174333</v>
      </c>
      <c r="AU51" s="94">
        <f>IF($A51="Baseline",'Emissions summary'!AR51,SUMIF('Net zero emission reductions'!$A$4:$A$1448,$A$51,'Net zero emission reductions'!AA$4:AA$1448))</f>
        <v>0.34132343716901853</v>
      </c>
      <c r="AV51" s="94">
        <f>IF($A51="Baseline",'Emissions summary'!AS51,SUMIF('Net zero emission reductions'!$A$4:$A$1448,$A$51,'Net zero emission reductions'!AB$4:AB$1448))</f>
        <v>0.34467280960500624</v>
      </c>
      <c r="AW51" s="94">
        <f>IF($A51="Baseline",'Emissions summary'!AT51,SUMIF('Net zero emission reductions'!$A$4:$A$1448,$A$51,'Net zero emission reductions'!AC$4:AC$1448))</f>
        <v>0.34796653512281212</v>
      </c>
      <c r="AX51" s="94">
        <f>IF($A51="Baseline",'Emissions summary'!AU51,SUMIF('Net zero emission reductions'!$A$4:$A$1448,$A$51,'Net zero emission reductions'!AD$4:AD$1448))</f>
        <v>0.35147890486947803</v>
      </c>
      <c r="AY51" s="94">
        <f>IF($A51="Baseline",'Emissions summary'!AV51,SUMIF('Net zero emission reductions'!$A$4:$A$1448,$A$51,'Net zero emission reductions'!AE$4:AE$1448))</f>
        <v>0.35530987108691769</v>
      </c>
      <c r="AZ51" s="94">
        <f>IF($A51="Baseline",'Emissions summary'!AW51,SUMIF('Net zero emission reductions'!$A$4:$A$1448,$A$51,'Net zero emission reductions'!AF$4:AF$1448))</f>
        <v>0.35940524732767565</v>
      </c>
      <c r="BA51" s="94">
        <f>IF($A51="Baseline",'Emissions summary'!AX51,SUMIF('Net zero emission reductions'!$A$4:$A$1448,$A$51,'Net zero emission reductions'!AG$4:AG$1448))</f>
        <v>0.36434667442313462</v>
      </c>
      <c r="BB51" s="94">
        <f>IF($A51="Baseline",'Emissions summary'!AY51,SUMIF('Net zero emission reductions'!$A$4:$A$1448,$A$51,'Net zero emission reductions'!AH$4:AH$1448))</f>
        <v>0.36883153493365839</v>
      </c>
      <c r="BC51" s="94">
        <f>IF($A51="Baseline",'Emissions summary'!AZ51,SUMIF('Net zero emission reductions'!$A$4:$A$1448,$A$51,'Net zero emission reductions'!AI$4:AI$1448))</f>
        <v>0.37365167094733681</v>
      </c>
      <c r="BD51" s="94">
        <f>IF($A51="Baseline",'Emissions summary'!BA51,SUMIF('Net zero emission reductions'!$A$4:$A$1448,$A$51,'Net zero emission reductions'!AJ$4:AJ$1448))</f>
        <v>0.37903602333619862</v>
      </c>
      <c r="BE51" s="94">
        <f>IF($A51="Baseline",'Emissions summary'!BB51,SUMIF('Net zero emission reductions'!$A$4:$A$1448,$A$51,'Net zero emission reductions'!AK$4:AK$1448))</f>
        <v>0.38387942946492459</v>
      </c>
      <c r="BF51" s="94">
        <f>IF($A51="Baseline",'Emissions summary'!BC51,SUMIF('Net zero emission reductions'!$A$4:$A$1448,$A$51,'Net zero emission reductions'!AL$4:AL$1448))</f>
        <v>0.38869280478051077</v>
      </c>
      <c r="BG51" s="94">
        <f>IF($A51="Baseline",'Emissions summary'!BD51,SUMIF('Net zero emission reductions'!$A$4:$A$1448,$A$51,'Net zero emission reductions'!AM$4:AM$1448))</f>
        <v>0.39341995819567299</v>
      </c>
      <c r="BH51" s="94">
        <f>IF($A51="Baseline",'Emissions summary'!BE51,SUMIF('Net zero emission reductions'!$A$4:$A$1448,$A$51,'Net zero emission reductions'!AN$4:AN$1448))</f>
        <v>0.39912055359015225</v>
      </c>
      <c r="BI51" s="94">
        <f>IF($A51="Baseline",'Emissions summary'!BF51,SUMIF('Net zero emission reductions'!$A$4:$A$1448,$A$51,'Net zero emission reductions'!AO$4:AO$1448))</f>
        <v>0.40431222470517419</v>
      </c>
      <c r="BJ51" s="94">
        <f>IF($A51="Baseline",'Emissions summary'!BG51,SUMIF('Net zero emission reductions'!$A$4:$A$1448,$A$51,'Net zero emission reductions'!AP$4:AP$1448))</f>
        <v>0.4094545841400376</v>
      </c>
      <c r="BK51" s="94">
        <f>IF($A51="Baseline",'Emissions summary'!BH51,SUMIF('Net zero emission reductions'!$A$4:$A$1448,$A$51,'Net zero emission reductions'!AQ$4:AQ$1448))</f>
        <v>0.4147090263051682</v>
      </c>
      <c r="BL51" s="94">
        <f>IF($A51="Baseline",'Emissions summary'!BI51,SUMIF('Net zero emission reductions'!$A$4:$A$1448,$A$51,'Net zero emission reductions'!AR$4:AR$1448))</f>
        <v>0.42011623313756097</v>
      </c>
      <c r="BM51" s="94">
        <f>IF($A51="Baseline",'Emissions summary'!BJ51,SUMIF('Net zero emission reductions'!$A$4:$A$1448,$A$51,'Net zero emission reductions'!AS$4:AS$1448))</f>
        <v>0.42555410262124321</v>
      </c>
      <c r="BN51" s="94">
        <f>IF($A51="Baseline",'Emissions summary'!BK51,SUMIF('Net zero emission reductions'!$A$4:$A$1448,$A$51,'Net zero emission reductions'!AT$4:AT$1448))</f>
        <v>0.42477793374193096</v>
      </c>
      <c r="BO51" s="94">
        <f>IF($A51="Baseline",'Emissions summary'!BL51,SUMIF('Net zero emission reductions'!$A$4:$A$1448,$A$51,'Net zero emission reductions'!AU$4:AU$1448))</f>
        <v>0.42239333671540497</v>
      </c>
      <c r="BP51" s="94">
        <f>IF($A51="Baseline",'Emissions summary'!BM51,SUMIF('Net zero emission reductions'!$A$4:$A$1448,$A$51,'Net zero emission reductions'!AV$4:AV$1448))</f>
        <v>0.41988769979124996</v>
      </c>
      <c r="BQ51" s="94">
        <f>IF($A51="Baseline",'Emissions summary'!BN51,SUMIF('Net zero emission reductions'!$A$4:$A$1448,$A$51,'Net zero emission reductions'!AW$4:AW$1448))</f>
        <v>0.41687111110807235</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1.4966006533780927</v>
      </c>
      <c r="AF52" s="41">
        <f t="shared" ref="AF52:BQ52" si="38">SUM(AF53:AF54)</f>
        <v>1.5114628716679746</v>
      </c>
      <c r="AG52" s="41">
        <f t="shared" si="38"/>
        <v>1.5337636748745855</v>
      </c>
      <c r="AH52" s="41">
        <f t="shared" si="38"/>
        <v>1.5436359301289118</v>
      </c>
      <c r="AI52" s="41">
        <f t="shared" si="38"/>
        <v>1.5455830647924342</v>
      </c>
      <c r="AJ52" s="41">
        <f t="shared" si="38"/>
        <v>1.5396059638680235</v>
      </c>
      <c r="AK52" s="41">
        <f t="shared" si="38"/>
        <v>1.5406069398014899</v>
      </c>
      <c r="AL52" s="41">
        <f t="shared" si="38"/>
        <v>1.5429841908916513</v>
      </c>
      <c r="AM52" s="41">
        <f t="shared" si="38"/>
        <v>1.4117858821718108</v>
      </c>
      <c r="AN52" s="41">
        <f t="shared" si="38"/>
        <v>1.444642724627466</v>
      </c>
      <c r="AO52" s="41">
        <f t="shared" si="38"/>
        <v>1.4612007983194384</v>
      </c>
      <c r="AP52" s="41">
        <f t="shared" si="38"/>
        <v>1.4737943568558542</v>
      </c>
      <c r="AQ52" s="41">
        <f t="shared" si="38"/>
        <v>1.4896243611880211</v>
      </c>
      <c r="AR52" s="41">
        <f t="shared" si="38"/>
        <v>1.5099892000288673</v>
      </c>
      <c r="AS52" s="41">
        <f t="shared" si="38"/>
        <v>1.5326366696357974</v>
      </c>
      <c r="AT52" s="41">
        <f t="shared" si="38"/>
        <v>1.559065866536016</v>
      </c>
      <c r="AU52" s="41">
        <f t="shared" si="38"/>
        <v>1.5880122312309062</v>
      </c>
      <c r="AV52" s="41">
        <f t="shared" si="38"/>
        <v>1.6187701258163205</v>
      </c>
      <c r="AW52" s="41">
        <f t="shared" si="38"/>
        <v>1.6492653258253305</v>
      </c>
      <c r="AX52" s="41">
        <f t="shared" si="38"/>
        <v>1.6879120765092452</v>
      </c>
      <c r="AY52" s="41">
        <f t="shared" si="38"/>
        <v>1.7292963251527613</v>
      </c>
      <c r="AZ52" s="41">
        <f t="shared" si="38"/>
        <v>1.7734335521346176</v>
      </c>
      <c r="BA52" s="41">
        <f t="shared" si="38"/>
        <v>1.8252871998137006</v>
      </c>
      <c r="BB52" s="41">
        <f t="shared" si="38"/>
        <v>1.87368364094905</v>
      </c>
      <c r="BC52" s="41">
        <f t="shared" si="38"/>
        <v>1.9262236336671785</v>
      </c>
      <c r="BD52" s="41">
        <f t="shared" si="38"/>
        <v>1.9843414162831408</v>
      </c>
      <c r="BE52" s="41">
        <f t="shared" si="38"/>
        <v>2.0384472077754667</v>
      </c>
      <c r="BF52" s="41">
        <f t="shared" si="38"/>
        <v>2.0935882525447633</v>
      </c>
      <c r="BG52" s="41">
        <f t="shared" si="38"/>
        <v>2.148924408854795</v>
      </c>
      <c r="BH52" s="41">
        <f t="shared" si="38"/>
        <v>2.2098601022980313</v>
      </c>
      <c r="BI52" s="41">
        <f t="shared" si="38"/>
        <v>2.2667315709750833</v>
      </c>
      <c r="BJ52" s="41">
        <f t="shared" si="38"/>
        <v>2.3242675710210499</v>
      </c>
      <c r="BK52" s="41">
        <f t="shared" si="38"/>
        <v>2.3836343171072389</v>
      </c>
      <c r="BL52" s="41">
        <f t="shared" si="38"/>
        <v>2.4451675574252745</v>
      </c>
      <c r="BM52" s="41">
        <f t="shared" si="38"/>
        <v>2.5078618858081505</v>
      </c>
      <c r="BN52" s="41">
        <f t="shared" si="38"/>
        <v>2.5130761758825328</v>
      </c>
      <c r="BO52" s="41">
        <f t="shared" si="38"/>
        <v>2.5066548999289511</v>
      </c>
      <c r="BP52" s="41">
        <f t="shared" si="38"/>
        <v>2.4995963434255857</v>
      </c>
      <c r="BQ52" s="41">
        <f t="shared" si="38"/>
        <v>2.4874495249994468</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1.1260073524873582</v>
      </c>
      <c r="AF53" s="27">
        <f>SUM('Net zero emission reductions'!L1531:L1546)</f>
        <v>1.1381916980106415</v>
      </c>
      <c r="AG53" s="27">
        <f>SUM('Net zero emission reductions'!M1531:M1546)</f>
        <v>1.1560242056612531</v>
      </c>
      <c r="AH53" s="27">
        <f>SUM('Net zero emission reductions'!N1531:N1546)</f>
        <v>1.1644338155648373</v>
      </c>
      <c r="AI53" s="27">
        <f>SUM('Net zero emission reductions'!O1531:O1546)</f>
        <v>1.1668147538350468</v>
      </c>
      <c r="AJ53" s="27">
        <f>SUM('Net zero emission reductions'!P1531:P1546)</f>
        <v>1.163149155729237</v>
      </c>
      <c r="AK53" s="27">
        <f>SUM('Net zero emission reductions'!Q1531:Q1546)</f>
        <v>1.1647795487260633</v>
      </c>
      <c r="AL53" s="27">
        <f>SUM('Net zero emission reductions'!R1531:R1546)</f>
        <v>1.1674495942945498</v>
      </c>
      <c r="AM53" s="27">
        <f>SUM('Net zero emission reductions'!S1531:S1546)</f>
        <v>1.0681325126748169</v>
      </c>
      <c r="AN53" s="27">
        <f>SUM('Net zero emission reductions'!T1531:T1546)</f>
        <v>1.0935750687882413</v>
      </c>
      <c r="AO53" s="27">
        <f>SUM('Net zero emission reductions'!U1531:U1546)</f>
        <v>1.1065791687781479</v>
      </c>
      <c r="AP53" s="27">
        <f>SUM('Net zero emission reductions'!V1531:V1546)</f>
        <v>1.1165573859900657</v>
      </c>
      <c r="AQ53" s="27">
        <f>SUM('Net zero emission reductions'!W1531:W1546)</f>
        <v>1.129013564163442</v>
      </c>
      <c r="AR53" s="27">
        <f>SUM('Net zero emission reductions'!X1531:X1546)</f>
        <v>1.1449447558651151</v>
      </c>
      <c r="AS53" s="27">
        <f>SUM('Net zero emission reductions'!Y1531:Y1546)</f>
        <v>1.1626593187322203</v>
      </c>
      <c r="AT53" s="27">
        <f>SUM('Net zero emission reductions'!Z1531:Z1546)</f>
        <v>1.1832798715413559</v>
      </c>
      <c r="AU53" s="27">
        <f>SUM('Net zero emission reductions'!AA1531:AA1546)</f>
        <v>1.2058412475509441</v>
      </c>
      <c r="AV53" s="27">
        <f>SUM('Net zero emission reductions'!AB1531:AB1546)</f>
        <v>1.2298049726282709</v>
      </c>
      <c r="AW53" s="27">
        <f>SUM('Net zero emission reductions'!AC1531:AC1546)</f>
        <v>1.2535820071504737</v>
      </c>
      <c r="AX53" s="27">
        <f>SUM('Net zero emission reductions'!AD1531:AD1546)</f>
        <v>1.2840231813537795</v>
      </c>
      <c r="AY53" s="27">
        <f>SUM('Net zero emission reductions'!AE1531:AE1546)</f>
        <v>1.3166036653726481</v>
      </c>
      <c r="AZ53" s="27">
        <f>SUM('Net zero emission reductions'!AF1531:AF1546)</f>
        <v>1.3513396623851179</v>
      </c>
      <c r="BA53" s="27">
        <f>SUM('Net zero emission reductions'!AG1531:AG1546)</f>
        <v>1.3920533292566999</v>
      </c>
      <c r="BB53" s="27">
        <f>SUM('Net zero emission reductions'!AH1531:AH1546)</f>
        <v>1.4301561306622663</v>
      </c>
      <c r="BC53" s="27">
        <f>SUM('Net zero emission reductions'!AI1531:AI1546)</f>
        <v>1.4715167866104146</v>
      </c>
      <c r="BD53" s="27">
        <f>SUM('Net zero emission reductions'!AJ1531:AJ1546)</f>
        <v>1.5172272065321453</v>
      </c>
      <c r="BE53" s="27">
        <f>SUM('Net zero emission reductions'!AK1531:AK1546)</f>
        <v>1.5598982154028362</v>
      </c>
      <c r="BF53" s="27">
        <f>SUM('Net zero emission reductions'!AL1531:AL1546)</f>
        <v>1.6034189677446919</v>
      </c>
      <c r="BG53" s="27">
        <f>SUM('Net zero emission reductions'!AM1531:AM1546)</f>
        <v>1.6471415622202881</v>
      </c>
      <c r="BH53" s="27">
        <f>SUM('Net zero emission reductions'!AN1531:AN1546)</f>
        <v>1.6950176243107609</v>
      </c>
      <c r="BI53" s="27">
        <f>SUM('Net zero emission reductions'!AO1531:AO1546)</f>
        <v>1.7397937093657483</v>
      </c>
      <c r="BJ53" s="27">
        <f>SUM('Net zero emission reductions'!AP1531:AP1546)</f>
        <v>1.7851232401170232</v>
      </c>
      <c r="BK53" s="27">
        <f>SUM('Net zero emission reductions'!AQ1531:AQ1546)</f>
        <v>1.8319094342247477</v>
      </c>
      <c r="BL53" s="27">
        <f>SUM('Net zero emission reductions'!AR1531:AR1546)</f>
        <v>1.8804141359326167</v>
      </c>
      <c r="BM53" s="27">
        <f>SUM('Net zero emission reductions'!AS1531:AS1546)</f>
        <v>1.9298783542196634</v>
      </c>
      <c r="BN53" s="27">
        <f>SUM('Net zero emission reductions'!AT1531:AT1546)</f>
        <v>1.934818139879255</v>
      </c>
      <c r="BO53" s="27">
        <f>SUM('Net zero emission reductions'!AU1531:AU1546)</f>
        <v>1.9307284735017189</v>
      </c>
      <c r="BP53" s="27">
        <f>SUM('Net zero emission reductions'!AV1531:AV1546)</f>
        <v>1.9261318344456446</v>
      </c>
      <c r="BQ53" s="27">
        <f>SUM('Net zero emission reductions'!AW1531:AW1546)</f>
        <v>1.9175714082667135</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0.37059330089073456</v>
      </c>
      <c r="AF54" s="27">
        <f>SUM('Net zero emission reductions'!L1547:L1562)</f>
        <v>0.37327117365733298</v>
      </c>
      <c r="AG54" s="27">
        <f>SUM('Net zero emission reductions'!M1547:M1562)</f>
        <v>0.37773946921333257</v>
      </c>
      <c r="AH54" s="27">
        <f>SUM('Net zero emission reductions'!N1547:N1562)</f>
        <v>0.3792021145640746</v>
      </c>
      <c r="AI54" s="27">
        <f>SUM('Net zero emission reductions'!O1547:O1562)</f>
        <v>0.37876831095738744</v>
      </c>
      <c r="AJ54" s="27">
        <f>SUM('Net zero emission reductions'!P1547:P1562)</f>
        <v>0.37645680813878646</v>
      </c>
      <c r="AK54" s="27">
        <f>SUM('Net zero emission reductions'!Q1547:Q1562)</f>
        <v>0.37582739107542651</v>
      </c>
      <c r="AL54" s="27">
        <f>SUM('Net zero emission reductions'!R1547:R1562)</f>
        <v>0.37553459659710153</v>
      </c>
      <c r="AM54" s="27">
        <f>SUM('Net zero emission reductions'!S1547:S1562)</f>
        <v>0.34365336949699399</v>
      </c>
      <c r="AN54" s="27">
        <f>SUM('Net zero emission reductions'!T1547:T1562)</f>
        <v>0.35106765583922472</v>
      </c>
      <c r="AO54" s="27">
        <f>SUM('Net zero emission reductions'!U1547:U1562)</f>
        <v>0.35462162954129062</v>
      </c>
      <c r="AP54" s="27">
        <f>SUM('Net zero emission reductions'!V1547:V1562)</f>
        <v>0.35723697086578859</v>
      </c>
      <c r="AQ54" s="27">
        <f>SUM('Net zero emission reductions'!W1547:W1562)</f>
        <v>0.36061079702457904</v>
      </c>
      <c r="AR54" s="27">
        <f>SUM('Net zero emission reductions'!X1547:X1562)</f>
        <v>0.36504444416375226</v>
      </c>
      <c r="AS54" s="27">
        <f>SUM('Net zero emission reductions'!Y1547:Y1562)</f>
        <v>0.36997735090357708</v>
      </c>
      <c r="AT54" s="27">
        <f>SUM('Net zero emission reductions'!Z1547:Z1562)</f>
        <v>0.37578599499466009</v>
      </c>
      <c r="AU54" s="27">
        <f>SUM('Net zero emission reductions'!AA1547:AA1562)</f>
        <v>0.382170983679962</v>
      </c>
      <c r="AV54" s="27">
        <f>SUM('Net zero emission reductions'!AB1547:AB1562)</f>
        <v>0.38896515318804964</v>
      </c>
      <c r="AW54" s="27">
        <f>SUM('Net zero emission reductions'!AC1547:AC1562)</f>
        <v>0.39568331867485673</v>
      </c>
      <c r="AX54" s="27">
        <f>SUM('Net zero emission reductions'!AD1547:AD1562)</f>
        <v>0.40388889515546578</v>
      </c>
      <c r="AY54" s="27">
        <f>SUM('Net zero emission reductions'!AE1547:AE1562)</f>
        <v>0.41269265978011332</v>
      </c>
      <c r="AZ54" s="27">
        <f>SUM('Net zero emission reductions'!AF1547:AF1562)</f>
        <v>0.42209388974949968</v>
      </c>
      <c r="BA54" s="27">
        <f>SUM('Net zero emission reductions'!AG1547:AG1562)</f>
        <v>0.43323387055700058</v>
      </c>
      <c r="BB54" s="27">
        <f>SUM('Net zero emission reductions'!AH1547:AH1562)</f>
        <v>0.44352751028678361</v>
      </c>
      <c r="BC54" s="27">
        <f>SUM('Net zero emission reductions'!AI1547:AI1562)</f>
        <v>0.45470684705676379</v>
      </c>
      <c r="BD54" s="27">
        <f>SUM('Net zero emission reductions'!AJ1547:AJ1562)</f>
        <v>0.46711420975099549</v>
      </c>
      <c r="BE54" s="27">
        <f>SUM('Net zero emission reductions'!AK1547:AK1562)</f>
        <v>0.4785489923726306</v>
      </c>
      <c r="BF54" s="27">
        <f>SUM('Net zero emission reductions'!AL1547:AL1562)</f>
        <v>0.49016928480007116</v>
      </c>
      <c r="BG54" s="27">
        <f>SUM('Net zero emission reductions'!AM1547:AM1562)</f>
        <v>0.50178284663450679</v>
      </c>
      <c r="BH54" s="27">
        <f>SUM('Net zero emission reductions'!AN1547:AN1562)</f>
        <v>0.51484247798727056</v>
      </c>
      <c r="BI54" s="27">
        <f>SUM('Net zero emission reductions'!AO1547:AO1562)</f>
        <v>0.52693786160933487</v>
      </c>
      <c r="BJ54" s="27">
        <f>SUM('Net zero emission reductions'!AP1547:AP1562)</f>
        <v>0.53914433090402669</v>
      </c>
      <c r="BK54" s="27">
        <f>SUM('Net zero emission reductions'!AQ1547:AQ1562)</f>
        <v>0.55172488288249144</v>
      </c>
      <c r="BL54" s="27">
        <f>SUM('Net zero emission reductions'!AR1547:AR1562)</f>
        <v>0.56475342149265773</v>
      </c>
      <c r="BM54" s="27">
        <f>SUM('Net zero emission reductions'!AS1547:AS1562)</f>
        <v>0.57798353158848714</v>
      </c>
      <c r="BN54" s="27">
        <f>SUM('Net zero emission reductions'!AT1547:AT1562)</f>
        <v>0.57825803600327785</v>
      </c>
      <c r="BO54" s="27">
        <f>SUM('Net zero emission reductions'!AU1547:AU1562)</f>
        <v>0.57592642642723213</v>
      </c>
      <c r="BP54" s="27">
        <f>SUM('Net zero emission reductions'!AV1547:AV1562)</f>
        <v>0.57346450897994106</v>
      </c>
      <c r="BQ54" s="27">
        <f>SUM('Net zero emission reductions'!AW1547:AW1562)</f>
        <v>0.56987811673273336</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0.14320397099078974</v>
      </c>
      <c r="AF56">
        <f t="shared" ref="AF56:BQ56" si="43">AF55-AF47</f>
        <v>0.23284707853219544</v>
      </c>
      <c r="AG56">
        <f t="shared" si="43"/>
        <v>-1.2251905142335318E-4</v>
      </c>
      <c r="AH56">
        <f t="shared" si="43"/>
        <v>-0.15877072903014522</v>
      </c>
      <c r="AI56">
        <f t="shared" si="43"/>
        <v>-0.29567157165921287</v>
      </c>
      <c r="AJ56">
        <f t="shared" si="43"/>
        <v>-0.15084611458040342</v>
      </c>
      <c r="AK56">
        <f t="shared" si="43"/>
        <v>-0.17785149009183954</v>
      </c>
      <c r="AL56">
        <f t="shared" si="43"/>
        <v>-0.26363626302886445</v>
      </c>
      <c r="AM56">
        <f t="shared" si="43"/>
        <v>-0.33743478147591333</v>
      </c>
      <c r="AN56">
        <f t="shared" si="43"/>
        <v>-0.54992867352613573</v>
      </c>
      <c r="AO56">
        <f t="shared" si="43"/>
        <v>-0.50629559324875117</v>
      </c>
      <c r="AP56">
        <f t="shared" si="43"/>
        <v>-0.39329888635103316</v>
      </c>
      <c r="AQ56">
        <f t="shared" si="43"/>
        <v>-0.3557637204137869</v>
      </c>
      <c r="AR56">
        <f t="shared" si="43"/>
        <v>-0.37243312843051157</v>
      </c>
      <c r="AS56">
        <f t="shared" si="43"/>
        <v>-0.3239024838673501</v>
      </c>
      <c r="AT56">
        <f t="shared" si="43"/>
        <v>-0.34476001213976915</v>
      </c>
      <c r="AU56">
        <f t="shared" si="43"/>
        <v>-0.37939890271436028</v>
      </c>
      <c r="AV56">
        <f t="shared" si="43"/>
        <v>-0.42427746600496619</v>
      </c>
      <c r="AW56">
        <f t="shared" si="43"/>
        <v>-0.44579493018703786</v>
      </c>
      <c r="AX56">
        <f t="shared" si="43"/>
        <v>-0.45954506500639525</v>
      </c>
      <c r="AY56">
        <f t="shared" si="43"/>
        <v>-0.54990204478759352</v>
      </c>
      <c r="AZ56">
        <f t="shared" si="43"/>
        <v>-0.60678668625761389</v>
      </c>
      <c r="BA56">
        <f t="shared" si="43"/>
        <v>-0.72475720831230461</v>
      </c>
      <c r="BB56">
        <f t="shared" si="43"/>
        <v>-0.74299123358548513</v>
      </c>
      <c r="BC56">
        <f t="shared" si="43"/>
        <v>-0.79347612239979526</v>
      </c>
      <c r="BD56">
        <f t="shared" si="43"/>
        <v>-0.88699546657547046</v>
      </c>
      <c r="BE56">
        <f t="shared" si="43"/>
        <v>-0.91638605010812313</v>
      </c>
      <c r="BF56">
        <f t="shared" si="43"/>
        <v>-0.9296574672310598</v>
      </c>
      <c r="BG56">
        <f t="shared" si="43"/>
        <v>-0.90067290599122884</v>
      </c>
      <c r="BH56">
        <f t="shared" si="43"/>
        <v>-0.91410967580348057</v>
      </c>
      <c r="BI56">
        <f t="shared" si="43"/>
        <v>-0.84780039994061696</v>
      </c>
      <c r="BJ56">
        <f t="shared" si="43"/>
        <v>-0.76396724889976753</v>
      </c>
      <c r="BK56">
        <f t="shared" si="43"/>
        <v>-0.6728670380840569</v>
      </c>
      <c r="BL56">
        <f t="shared" si="43"/>
        <v>-0.56040411231278853</v>
      </c>
      <c r="BM56">
        <f t="shared" si="43"/>
        <v>-0.42239447340985947</v>
      </c>
      <c r="BN56">
        <f t="shared" si="43"/>
        <v>0.37532194946453501</v>
      </c>
      <c r="BO56">
        <f t="shared" si="43"/>
        <v>1.2721515396918548</v>
      </c>
      <c r="BP56">
        <f t="shared" si="43"/>
        <v>2.1810470430253659</v>
      </c>
      <c r="BQ56">
        <f t="shared" si="43"/>
        <v>3.1485998195912117</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24596.567437021014</v>
      </c>
      <c r="AF58" s="22">
        <f t="shared" si="45"/>
        <v>24497.747310072355</v>
      </c>
      <c r="AG58" s="22">
        <f t="shared" si="45"/>
        <v>24503.520525013522</v>
      </c>
      <c r="AH58" s="22">
        <f t="shared" si="45"/>
        <v>24330.600675717971</v>
      </c>
      <c r="AI58" s="22">
        <f t="shared" si="45"/>
        <v>24050.505209418396</v>
      </c>
      <c r="AJ58" s="22">
        <f t="shared" si="45"/>
        <v>23669.383405227261</v>
      </c>
      <c r="AK58" s="22">
        <f t="shared" si="45"/>
        <v>23387.298701141393</v>
      </c>
      <c r="AL58" s="22">
        <f t="shared" si="45"/>
        <v>23126.614059508967</v>
      </c>
      <c r="AM58" s="22">
        <f t="shared" si="45"/>
        <v>21180.885147231067</v>
      </c>
      <c r="AN58" s="22">
        <f t="shared" si="45"/>
        <v>21465.471516557864</v>
      </c>
      <c r="AO58" s="22">
        <f t="shared" si="45"/>
        <v>21542.514313753072</v>
      </c>
      <c r="AP58" s="22">
        <f t="shared" si="45"/>
        <v>21569.308686178414</v>
      </c>
      <c r="AQ58" s="22">
        <f t="shared" si="45"/>
        <v>21634.667592248159</v>
      </c>
      <c r="AR58" s="22">
        <f t="shared" si="45"/>
        <v>21752.968856343832</v>
      </c>
      <c r="AS58" s="22">
        <f t="shared" si="45"/>
        <v>21887.442063062725</v>
      </c>
      <c r="AT58" s="22">
        <f t="shared" si="45"/>
        <v>22063.256015141018</v>
      </c>
      <c r="AU58" s="22">
        <f t="shared" si="45"/>
        <v>22264.33809883349</v>
      </c>
      <c r="AV58" s="22">
        <f t="shared" si="45"/>
        <v>22481.685405765049</v>
      </c>
      <c r="AW58" s="22">
        <f t="shared" si="45"/>
        <v>22690.992370400105</v>
      </c>
      <c r="AX58" s="22">
        <f t="shared" si="45"/>
        <v>22863.368223736201</v>
      </c>
      <c r="AY58" s="22">
        <f t="shared" si="45"/>
        <v>23053.861358193626</v>
      </c>
      <c r="AZ58" s="22">
        <f t="shared" si="45"/>
        <v>23261.206351209585</v>
      </c>
      <c r="BA58" s="22">
        <f t="shared" si="45"/>
        <v>23536.935782408102</v>
      </c>
      <c r="BB58" s="22">
        <f t="shared" si="45"/>
        <v>23759.766291624081</v>
      </c>
      <c r="BC58" s="22">
        <f t="shared" si="45"/>
        <v>24004.080951586158</v>
      </c>
      <c r="BD58" s="22">
        <f t="shared" si="45"/>
        <v>24288.265073391594</v>
      </c>
      <c r="BE58" s="22">
        <f t="shared" si="45"/>
        <v>24514.233768346799</v>
      </c>
      <c r="BF58" s="22">
        <f t="shared" si="45"/>
        <v>24733.571607106762</v>
      </c>
      <c r="BG58" s="22">
        <f t="shared" si="45"/>
        <v>24937.869059987683</v>
      </c>
      <c r="BH58" s="22">
        <f t="shared" si="45"/>
        <v>25249.485577945292</v>
      </c>
      <c r="BI58" s="22">
        <f t="shared" si="45"/>
        <v>25508.90252368182</v>
      </c>
      <c r="BJ58" s="22">
        <f t="shared" si="45"/>
        <v>25761.23035007267</v>
      </c>
      <c r="BK58" s="22">
        <f t="shared" si="45"/>
        <v>26016.85199244562</v>
      </c>
      <c r="BL58" s="22">
        <f t="shared" si="45"/>
        <v>26278.146601234199</v>
      </c>
      <c r="BM58" s="22">
        <f t="shared" si="45"/>
        <v>26530.225253664474</v>
      </c>
      <c r="BN58" s="22">
        <f t="shared" si="45"/>
        <v>26272.959781691283</v>
      </c>
      <c r="BO58" s="22">
        <f t="shared" si="45"/>
        <v>25918.166714308696</v>
      </c>
      <c r="BP58" s="22">
        <f t="shared" si="45"/>
        <v>25562.255418338624</v>
      </c>
      <c r="BQ58" s="22">
        <f t="shared" si="45"/>
        <v>25168.82439662379</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773.31500928313358</v>
      </c>
      <c r="AG59" s="22">
        <f t="shared" si="47"/>
        <v>776.88026181002783</v>
      </c>
      <c r="AH59" s="22">
        <f t="shared" si="47"/>
        <v>774.22773270072685</v>
      </c>
      <c r="AI59" s="22">
        <f t="shared" si="47"/>
        <v>767.77846974201964</v>
      </c>
      <c r="AJ59" s="22">
        <f t="shared" si="47"/>
        <v>757.64147058917911</v>
      </c>
      <c r="AK59" s="22">
        <f t="shared" si="47"/>
        <v>751.15754383054059</v>
      </c>
      <c r="AL59" s="22">
        <f t="shared" si="47"/>
        <v>745.51317364056126</v>
      </c>
      <c r="AM59" s="22">
        <f t="shared" si="47"/>
        <v>676.48274126797344</v>
      </c>
      <c r="AN59" s="22">
        <f t="shared" si="47"/>
        <v>686.15979250495036</v>
      </c>
      <c r="AO59" s="22">
        <f t="shared" si="47"/>
        <v>688.07737591705848</v>
      </c>
      <c r="AP59" s="22">
        <f t="shared" si="47"/>
        <v>688.15309225434862</v>
      </c>
      <c r="AQ59" s="22">
        <f t="shared" si="47"/>
        <v>689.72980350745593</v>
      </c>
      <c r="AR59" s="22">
        <f t="shared" si="47"/>
        <v>693.3497005175949</v>
      </c>
      <c r="AS59" s="22">
        <f t="shared" si="47"/>
        <v>697.94351798523246</v>
      </c>
      <c r="AT59" s="22">
        <f t="shared" si="47"/>
        <v>704.14398187365896</v>
      </c>
      <c r="AU59" s="22">
        <f t="shared" si="47"/>
        <v>711.34668723998925</v>
      </c>
      <c r="AV59" s="22">
        <f t="shared" si="47"/>
        <v>719.21331660061776</v>
      </c>
      <c r="AW59" s="22">
        <f t="shared" si="47"/>
        <v>726.82556677945229</v>
      </c>
      <c r="AX59" s="22">
        <f t="shared" si="47"/>
        <v>737.74422188853737</v>
      </c>
      <c r="AY59" s="22">
        <f t="shared" si="47"/>
        <v>749.61835498590426</v>
      </c>
      <c r="AZ59" s="22">
        <f t="shared" si="47"/>
        <v>762.42552437620566</v>
      </c>
      <c r="BA59" s="22">
        <f t="shared" si="47"/>
        <v>778.20893017368451</v>
      </c>
      <c r="BB59" s="22">
        <f t="shared" si="47"/>
        <v>792.26364808880339</v>
      </c>
      <c r="BC59" s="22">
        <f t="shared" si="47"/>
        <v>807.74323548733423</v>
      </c>
      <c r="BD59" s="22">
        <f t="shared" si="47"/>
        <v>825.19221515240724</v>
      </c>
      <c r="BE59" s="22">
        <f t="shared" si="47"/>
        <v>840.69165713932898</v>
      </c>
      <c r="BF59" s="22">
        <f t="shared" si="47"/>
        <v>856.30355958376515</v>
      </c>
      <c r="BG59" s="22">
        <f t="shared" si="47"/>
        <v>871.68816042510673</v>
      </c>
      <c r="BH59" s="22">
        <f t="shared" si="47"/>
        <v>889.00706841653846</v>
      </c>
      <c r="BI59" s="22">
        <f t="shared" si="47"/>
        <v>904.41182402158574</v>
      </c>
      <c r="BJ59" s="22">
        <f t="shared" si="47"/>
        <v>919.77076338472227</v>
      </c>
      <c r="BK59" s="22">
        <f t="shared" si="47"/>
        <v>935.52649719975955</v>
      </c>
      <c r="BL59" s="22">
        <f t="shared" si="47"/>
        <v>951.79157369871541</v>
      </c>
      <c r="BM59" s="22">
        <f t="shared" si="47"/>
        <v>968.16012764373102</v>
      </c>
      <c r="BN59" s="22">
        <f t="shared" si="47"/>
        <v>962.78855036827156</v>
      </c>
      <c r="BO59" s="22">
        <f t="shared" si="47"/>
        <v>953.16239068124651</v>
      </c>
      <c r="BP59" s="22">
        <f t="shared" si="47"/>
        <v>943.41747552993297</v>
      </c>
      <c r="BQ59" s="22">
        <f t="shared" si="47"/>
        <v>931.94128623994311</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1611.8202237640569</v>
      </c>
      <c r="AF60" s="22">
        <f t="shared" si="49"/>
        <v>1628.349845404995</v>
      </c>
      <c r="AG60" s="22">
        <f t="shared" si="49"/>
        <v>1654.326741047325</v>
      </c>
      <c r="AH60" s="22">
        <f t="shared" si="49"/>
        <v>1663.6384309182047</v>
      </c>
      <c r="AI60" s="22">
        <f t="shared" si="49"/>
        <v>1662.3021398559863</v>
      </c>
      <c r="AJ60" s="22">
        <f t="shared" si="49"/>
        <v>1650.3976769413121</v>
      </c>
      <c r="AK60" s="22">
        <f t="shared" si="49"/>
        <v>1647.5009704288248</v>
      </c>
      <c r="AL60" s="22">
        <f t="shared" si="49"/>
        <v>1646.2684747308631</v>
      </c>
      <c r="AM60" s="22">
        <f t="shared" si="49"/>
        <v>1471.4769301892893</v>
      </c>
      <c r="AN60" s="22">
        <f t="shared" si="49"/>
        <v>1513.2842643679885</v>
      </c>
      <c r="AO60" s="22">
        <f t="shared" si="49"/>
        <v>1533.8073553387624</v>
      </c>
      <c r="AP60" s="22">
        <f t="shared" si="49"/>
        <v>1549.074816705933</v>
      </c>
      <c r="AQ60" s="22">
        <f t="shared" si="49"/>
        <v>1568.4321065246459</v>
      </c>
      <c r="AR60" s="22">
        <f t="shared" si="49"/>
        <v>1593.5604826185292</v>
      </c>
      <c r="AS60" s="22">
        <f t="shared" si="49"/>
        <v>1621.8706243454117</v>
      </c>
      <c r="AT60" s="22">
        <f t="shared" si="49"/>
        <v>1654.9777983110687</v>
      </c>
      <c r="AU60" s="22">
        <f t="shared" si="49"/>
        <v>1691.2432664962516</v>
      </c>
      <c r="AV60" s="22">
        <f t="shared" si="49"/>
        <v>1729.7536804062966</v>
      </c>
      <c r="AW60" s="22">
        <f t="shared" si="49"/>
        <v>1767.8284728194997</v>
      </c>
      <c r="AX60" s="22">
        <f t="shared" si="49"/>
        <v>1814.6671957507322</v>
      </c>
      <c r="AY60" s="22">
        <f t="shared" si="49"/>
        <v>1864.8536113954704</v>
      </c>
      <c r="AZ60" s="22">
        <f t="shared" si="49"/>
        <v>1918.3960953948892</v>
      </c>
      <c r="BA60" s="22">
        <f t="shared" si="49"/>
        <v>1981.6594318818386</v>
      </c>
      <c r="BB60" s="22">
        <f t="shared" si="49"/>
        <v>2040.2707933370277</v>
      </c>
      <c r="BC60" s="22">
        <f t="shared" si="49"/>
        <v>2104.2481305647507</v>
      </c>
      <c r="BD60" s="22">
        <f t="shared" si="49"/>
        <v>2175.1517606914176</v>
      </c>
      <c r="BE60" s="22">
        <f t="shared" si="49"/>
        <v>2240.7064630371419</v>
      </c>
      <c r="BF60" s="22">
        <f t="shared" si="49"/>
        <v>2307.3756728193252</v>
      </c>
      <c r="BG60" s="22">
        <f t="shared" si="49"/>
        <v>2374.0876066864134</v>
      </c>
      <c r="BH60" s="22">
        <f t="shared" si="49"/>
        <v>2449.2151675305195</v>
      </c>
      <c r="BI60" s="22">
        <f t="shared" si="49"/>
        <v>2519.0233604263813</v>
      </c>
      <c r="BJ60" s="22">
        <f t="shared" si="49"/>
        <v>2589.5353998628939</v>
      </c>
      <c r="BK60" s="22">
        <f t="shared" si="49"/>
        <v>2662.2317408731788</v>
      </c>
      <c r="BL60" s="22">
        <f t="shared" si="49"/>
        <v>2737.5345977530856</v>
      </c>
      <c r="BM60" s="22">
        <f t="shared" si="49"/>
        <v>2814.4138364013565</v>
      </c>
      <c r="BN60" s="22">
        <f t="shared" si="49"/>
        <v>2818.3963241655415</v>
      </c>
      <c r="BO60" s="22">
        <f t="shared" si="49"/>
        <v>2807.6508087957909</v>
      </c>
      <c r="BP60" s="22">
        <f t="shared" si="49"/>
        <v>2796.113323199927</v>
      </c>
      <c r="BQ60" s="22">
        <f t="shared" si="49"/>
        <v>2778.1670170828988</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891.99675099412434</v>
      </c>
      <c r="AO63" s="22">
        <f t="shared" si="54"/>
        <v>896.31990476583758</v>
      </c>
      <c r="AP63" s="22">
        <f t="shared" si="54"/>
        <v>899.04350047682215</v>
      </c>
      <c r="AQ63" s="22">
        <f t="shared" si="54"/>
        <v>901.3569357470551</v>
      </c>
      <c r="AR63" s="22">
        <f t="shared" si="54"/>
        <v>903.93985626561346</v>
      </c>
      <c r="AS63" s="22">
        <f t="shared" si="54"/>
        <v>906.90932257225506</v>
      </c>
      <c r="AT63" s="22">
        <f t="shared" si="54"/>
        <v>910.02932620418221</v>
      </c>
      <c r="AU63" s="22">
        <f t="shared" si="54"/>
        <v>913.45380339025473</v>
      </c>
      <c r="AV63" s="22">
        <f t="shared" si="54"/>
        <v>917.05967792764125</v>
      </c>
      <c r="AW63" s="22">
        <f t="shared" si="54"/>
        <v>920.77780602248185</v>
      </c>
      <c r="AX63" s="22">
        <f t="shared" si="54"/>
        <v>924.42172337739316</v>
      </c>
      <c r="AY63" s="22">
        <f t="shared" si="54"/>
        <v>928.69385065623339</v>
      </c>
      <c r="AZ63" s="22">
        <f t="shared" si="54"/>
        <v>933.13061753425393</v>
      </c>
      <c r="BA63" s="22">
        <f t="shared" si="54"/>
        <v>937.72382544316019</v>
      </c>
      <c r="BB63" s="22">
        <f t="shared" si="54"/>
        <v>942.87010424428286</v>
      </c>
      <c r="BC63" s="22">
        <f t="shared" si="54"/>
        <v>947.63902975678127</v>
      </c>
      <c r="BD63" s="22">
        <f t="shared" si="54"/>
        <v>952.63602750223174</v>
      </c>
      <c r="BE63" s="22">
        <f t="shared" si="54"/>
        <v>957.96787185055553</v>
      </c>
      <c r="BF63" s="22">
        <f t="shared" si="54"/>
        <v>962.88811014567227</v>
      </c>
      <c r="BG63" s="22">
        <f t="shared" si="54"/>
        <v>967.79201667504117</v>
      </c>
      <c r="BH63" s="22">
        <f t="shared" si="54"/>
        <v>972.61735184379199</v>
      </c>
      <c r="BI63" s="22">
        <f t="shared" si="54"/>
        <v>977.75156291822918</v>
      </c>
      <c r="BJ63" s="22">
        <f t="shared" si="54"/>
        <v>982.50158071330122</v>
      </c>
      <c r="BK63" s="22">
        <f t="shared" si="54"/>
        <v>987.21035498051378</v>
      </c>
      <c r="BL63" s="22">
        <f t="shared" si="54"/>
        <v>991.9563382524193</v>
      </c>
      <c r="BM63" s="22">
        <f t="shared" si="54"/>
        <v>996.75740273128213</v>
      </c>
      <c r="BN63" s="22">
        <f t="shared" si="54"/>
        <v>1001.5352603729182</v>
      </c>
      <c r="BO63" s="22">
        <f t="shared" si="54"/>
        <v>1002.5634396226677</v>
      </c>
      <c r="BP63" s="22">
        <f t="shared" si="54"/>
        <v>1002.8302750833244</v>
      </c>
      <c r="BQ63" s="22">
        <f t="shared" ref="BQ63:BQ64" si="55">BQ41</f>
        <v>1003.0421528716323</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469.95618046490154</v>
      </c>
      <c r="AO64" s="22">
        <f t="shared" si="54"/>
        <v>469.84725500200943</v>
      </c>
      <c r="AP64" s="22">
        <f t="shared" si="54"/>
        <v>469.77863173778724</v>
      </c>
      <c r="AQ64" s="22">
        <f t="shared" si="54"/>
        <v>469.72034280776347</v>
      </c>
      <c r="AR64" s="22">
        <f t="shared" si="54"/>
        <v>469.6552639722758</v>
      </c>
      <c r="AS64" s="22">
        <f t="shared" si="54"/>
        <v>469.58044579344761</v>
      </c>
      <c r="AT64" s="22">
        <f t="shared" si="54"/>
        <v>469.50183470122681</v>
      </c>
      <c r="AU64" s="22">
        <f t="shared" si="54"/>
        <v>469.41555214401205</v>
      </c>
      <c r="AV64" s="22">
        <f t="shared" si="54"/>
        <v>469.32469912932498</v>
      </c>
      <c r="AW64" s="22">
        <f t="shared" si="54"/>
        <v>469.23101779268762</v>
      </c>
      <c r="AX64" s="22">
        <f t="shared" si="54"/>
        <v>469.13920625750222</v>
      </c>
      <c r="AY64" s="22">
        <f t="shared" si="54"/>
        <v>469.03156644963173</v>
      </c>
      <c r="AZ64" s="22">
        <f t="shared" si="54"/>
        <v>468.91977840982281</v>
      </c>
      <c r="BA64" s="22">
        <f t="shared" si="54"/>
        <v>468.80404870783735</v>
      </c>
      <c r="BB64" s="22">
        <f t="shared" si="54"/>
        <v>468.67438392370406</v>
      </c>
      <c r="BC64" s="22">
        <f t="shared" si="54"/>
        <v>468.55422687022485</v>
      </c>
      <c r="BD64" s="22">
        <f t="shared" si="54"/>
        <v>468.42832334672408</v>
      </c>
      <c r="BE64" s="22">
        <f t="shared" si="54"/>
        <v>468.29398308394889</v>
      </c>
      <c r="BF64" s="22">
        <f t="shared" si="54"/>
        <v>468.17001357878303</v>
      </c>
      <c r="BG64" s="22">
        <f t="shared" si="54"/>
        <v>468.04645556606886</v>
      </c>
      <c r="BH64" s="22">
        <f t="shared" si="54"/>
        <v>467.92487722427933</v>
      </c>
      <c r="BI64" s="22">
        <f t="shared" si="54"/>
        <v>467.79551649657913</v>
      </c>
      <c r="BJ64" s="22">
        <f t="shared" si="54"/>
        <v>467.67583583880116</v>
      </c>
      <c r="BK64" s="22">
        <f t="shared" si="54"/>
        <v>467.55719434608659</v>
      </c>
      <c r="BL64" s="22">
        <f t="shared" si="54"/>
        <v>467.4376153414828</v>
      </c>
      <c r="BM64" s="22">
        <f t="shared" si="54"/>
        <v>467.31664851995623</v>
      </c>
      <c r="BN64" s="22">
        <f t="shared" si="54"/>
        <v>467.19626641403784</v>
      </c>
      <c r="BO64" s="22">
        <f t="shared" si="54"/>
        <v>467.17036058078997</v>
      </c>
      <c r="BP64" s="22">
        <f t="shared" si="54"/>
        <v>467.16363743893498</v>
      </c>
      <c r="BQ64" s="22">
        <f t="shared" si="55"/>
        <v>467.15829900144547</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17093.826915551952</v>
      </c>
      <c r="AG65" s="22">
        <f t="shared" si="56"/>
        <v>17091.396392844264</v>
      </c>
      <c r="AH65" s="22">
        <f t="shared" si="56"/>
        <v>16996.523789335217</v>
      </c>
      <c r="AI65" s="22">
        <f t="shared" si="56"/>
        <v>16845.135916251194</v>
      </c>
      <c r="AJ65" s="22">
        <f t="shared" si="56"/>
        <v>16640.888084222788</v>
      </c>
      <c r="AK65" s="22">
        <f t="shared" si="56"/>
        <v>16487.529960272332</v>
      </c>
      <c r="AL65" s="22">
        <f t="shared" si="56"/>
        <v>16345.805129696335</v>
      </c>
      <c r="AM65" s="22">
        <f t="shared" si="56"/>
        <v>15333.142053212378</v>
      </c>
      <c r="AN65" s="22">
        <f t="shared" si="56"/>
        <v>15466.419965246854</v>
      </c>
      <c r="AO65" s="22">
        <f t="shared" si="56"/>
        <v>15504.472323376325</v>
      </c>
      <c r="AP65" s="22">
        <f t="shared" si="56"/>
        <v>15515.283071120637</v>
      </c>
      <c r="AQ65" s="22">
        <f t="shared" si="56"/>
        <v>15545.632455012335</v>
      </c>
      <c r="AR65" s="22">
        <f t="shared" si="56"/>
        <v>15603.421947539637</v>
      </c>
      <c r="AS65" s="22">
        <f t="shared" si="56"/>
        <v>15669.683578562308</v>
      </c>
      <c r="AT65" s="22">
        <f t="shared" si="56"/>
        <v>15757.218756145105</v>
      </c>
      <c r="AU65" s="22">
        <f t="shared" si="56"/>
        <v>15857.837489705744</v>
      </c>
      <c r="AV65" s="22">
        <f t="shared" si="56"/>
        <v>15966.784418726669</v>
      </c>
      <c r="AW65" s="22">
        <f t="shared" si="56"/>
        <v>16071.505151473646</v>
      </c>
      <c r="AX65" s="22">
        <f t="shared" si="56"/>
        <v>16154.614106539098</v>
      </c>
      <c r="AY65" s="22">
        <f t="shared" si="56"/>
        <v>16247.113531703171</v>
      </c>
      <c r="AZ65" s="22">
        <f t="shared" si="56"/>
        <v>16347.939826922277</v>
      </c>
      <c r="BA65" s="22">
        <f t="shared" si="56"/>
        <v>16483.378587313062</v>
      </c>
      <c r="BB65" s="22">
        <f t="shared" si="56"/>
        <v>16591.683440669865</v>
      </c>
      <c r="BC65" s="22">
        <f t="shared" si="56"/>
        <v>16710.034331289571</v>
      </c>
      <c r="BD65" s="22">
        <f t="shared" si="56"/>
        <v>16848.286791553852</v>
      </c>
      <c r="BE65" s="22">
        <f t="shared" si="56"/>
        <v>16956.527148809106</v>
      </c>
      <c r="BF65" s="22">
        <f t="shared" si="56"/>
        <v>17060.452494414141</v>
      </c>
      <c r="BG65" s="22">
        <f t="shared" si="56"/>
        <v>17156.094712444345</v>
      </c>
      <c r="BH65" s="22">
        <f t="shared" si="56"/>
        <v>17307.379182222925</v>
      </c>
      <c r="BI65" s="22">
        <f t="shared" si="56"/>
        <v>17431.882333701702</v>
      </c>
      <c r="BJ65" s="22">
        <f t="shared" si="56"/>
        <v>17551.93363377091</v>
      </c>
      <c r="BK65" s="22">
        <f t="shared" si="56"/>
        <v>17673.041307854583</v>
      </c>
      <c r="BL65" s="22">
        <f t="shared" si="56"/>
        <v>17796.440020772065</v>
      </c>
      <c r="BM65" s="22">
        <f t="shared" si="56"/>
        <v>17914.502248817415</v>
      </c>
      <c r="BN65" s="22">
        <f t="shared" si="56"/>
        <v>17775.71984816797</v>
      </c>
      <c r="BO65" s="22">
        <f t="shared" si="56"/>
        <v>17585.004157929881</v>
      </c>
      <c r="BP65" s="22">
        <f t="shared" si="56"/>
        <v>17393.29470637882</v>
      </c>
      <c r="BQ65" s="22">
        <f t="shared" si="56"/>
        <v>17182.931268227159</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2050.9374050904021</v>
      </c>
      <c r="AF66" s="22">
        <f t="shared" si="58"/>
        <v>2045.5386350321758</v>
      </c>
      <c r="AG66" s="22">
        <f t="shared" si="58"/>
        <v>2047.0573530349111</v>
      </c>
      <c r="AH66" s="22">
        <f t="shared" si="58"/>
        <v>2037.2818538590111</v>
      </c>
      <c r="AI66" s="22">
        <f t="shared" si="58"/>
        <v>2020.7416492119837</v>
      </c>
      <c r="AJ66" s="22">
        <f t="shared" si="58"/>
        <v>1997.8167979558439</v>
      </c>
      <c r="AK66" s="22">
        <f t="shared" si="58"/>
        <v>1981.3182233351415</v>
      </c>
      <c r="AL66" s="22">
        <f t="shared" si="58"/>
        <v>1966.282777592146</v>
      </c>
      <c r="AM66" s="22">
        <f t="shared" si="58"/>
        <v>1842.5856918391182</v>
      </c>
      <c r="AN66" s="22">
        <f t="shared" si="58"/>
        <v>1861.3013962568984</v>
      </c>
      <c r="AO66" s="22">
        <f t="shared" si="58"/>
        <v>1866.9811121020402</v>
      </c>
      <c r="AP66" s="22">
        <f t="shared" si="58"/>
        <v>1869.444542114268</v>
      </c>
      <c r="AQ66" s="22">
        <f t="shared" si="58"/>
        <v>1874.4465859198406</v>
      </c>
      <c r="AR66" s="22">
        <f t="shared" si="58"/>
        <v>1882.929262244199</v>
      </c>
      <c r="AS66" s="22">
        <f t="shared" si="58"/>
        <v>1892.2722366190565</v>
      </c>
      <c r="AT66" s="22">
        <f t="shared" si="58"/>
        <v>1904.3414794768366</v>
      </c>
      <c r="AU66" s="22">
        <f t="shared" si="58"/>
        <v>1918.1007834409893</v>
      </c>
      <c r="AV66" s="22">
        <f t="shared" si="58"/>
        <v>1932.9650040505533</v>
      </c>
      <c r="AW66" s="22">
        <f t="shared" si="58"/>
        <v>1947.3586994907503</v>
      </c>
      <c r="AX66" s="22">
        <f t="shared" si="58"/>
        <v>1959.678533862668</v>
      </c>
      <c r="AY66" s="22">
        <f t="shared" si="58"/>
        <v>1973.2527401412399</v>
      </c>
      <c r="AZ66" s="22">
        <f t="shared" si="58"/>
        <v>1987.9931545589991</v>
      </c>
      <c r="BA66" s="22">
        <f t="shared" si="58"/>
        <v>2007.2499941760952</v>
      </c>
      <c r="BB66" s="22">
        <f t="shared" si="58"/>
        <v>2023.157948598961</v>
      </c>
      <c r="BC66" s="22">
        <f t="shared" si="58"/>
        <v>2040.3462535267661</v>
      </c>
      <c r="BD66" s="22">
        <f t="shared" si="58"/>
        <v>2060.2128588320484</v>
      </c>
      <c r="BE66" s="22">
        <f t="shared" si="58"/>
        <v>2076.3739692100235</v>
      </c>
      <c r="BF66" s="22">
        <f t="shared" si="58"/>
        <v>2092.1719520028951</v>
      </c>
      <c r="BG66" s="22">
        <f t="shared" si="58"/>
        <v>2107.0652945159218</v>
      </c>
      <c r="BH66" s="22">
        <f t="shared" si="58"/>
        <v>2128.5323838218201</v>
      </c>
      <c r="BI66" s="22">
        <f t="shared" si="58"/>
        <v>2146.655821297265</v>
      </c>
      <c r="BJ66" s="22">
        <f t="shared" si="58"/>
        <v>2164.3683500974644</v>
      </c>
      <c r="BK66" s="22">
        <f t="shared" si="58"/>
        <v>2182.3563778449302</v>
      </c>
      <c r="BL66" s="22">
        <f t="shared" si="58"/>
        <v>2200.7786414349707</v>
      </c>
      <c r="BM66" s="22">
        <f t="shared" si="58"/>
        <v>2218.4899709170581</v>
      </c>
      <c r="BN66" s="22">
        <f t="shared" si="58"/>
        <v>2202.8138128636106</v>
      </c>
      <c r="BO66" s="22">
        <f t="shared" si="58"/>
        <v>2180.6633211068356</v>
      </c>
      <c r="BP66" s="22">
        <f t="shared" si="58"/>
        <v>2158.4210703991803</v>
      </c>
      <c r="BQ66" s="22">
        <f t="shared" si="58"/>
        <v>2133.7027894255275</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463.94620254720871</v>
      </c>
      <c r="AF67" s="22">
        <f t="shared" si="60"/>
        <v>468.55349021707212</v>
      </c>
      <c r="AG67" s="22">
        <f t="shared" si="60"/>
        <v>475.46673921112153</v>
      </c>
      <c r="AH67" s="22">
        <f t="shared" si="60"/>
        <v>478.52713833996262</v>
      </c>
      <c r="AI67" s="22">
        <f t="shared" si="60"/>
        <v>479.1307500856546</v>
      </c>
      <c r="AJ67" s="22">
        <f t="shared" si="60"/>
        <v>477.27784879908728</v>
      </c>
      <c r="AK67" s="22">
        <f t="shared" si="60"/>
        <v>477.58815133846184</v>
      </c>
      <c r="AL67" s="22">
        <f t="shared" si="60"/>
        <v>478.32509917641192</v>
      </c>
      <c r="AM67" s="22">
        <f t="shared" si="60"/>
        <v>437.65362347326135</v>
      </c>
      <c r="AN67" s="22">
        <f t="shared" si="60"/>
        <v>447.83924463451444</v>
      </c>
      <c r="AO67" s="22">
        <f t="shared" si="60"/>
        <v>452.9722474790259</v>
      </c>
      <c r="AP67" s="22">
        <f t="shared" si="60"/>
        <v>456.87625062531481</v>
      </c>
      <c r="AQ67" s="22">
        <f t="shared" si="60"/>
        <v>461.78355196828653</v>
      </c>
      <c r="AR67" s="22">
        <f t="shared" si="60"/>
        <v>468.09665200894887</v>
      </c>
      <c r="AS67" s="22">
        <f t="shared" si="60"/>
        <v>475.11736758709719</v>
      </c>
      <c r="AT67" s="22">
        <f t="shared" si="60"/>
        <v>483.31041862616496</v>
      </c>
      <c r="AU67" s="22">
        <f t="shared" si="60"/>
        <v>492.28379168158091</v>
      </c>
      <c r="AV67" s="22">
        <f t="shared" si="60"/>
        <v>501.81873900305936</v>
      </c>
      <c r="AW67" s="22">
        <f t="shared" si="60"/>
        <v>511.27225100585247</v>
      </c>
      <c r="AX67" s="22">
        <f t="shared" si="60"/>
        <v>523.252743717866</v>
      </c>
      <c r="AY67" s="22">
        <f t="shared" si="60"/>
        <v>536.08186079735606</v>
      </c>
      <c r="AZ67" s="22">
        <f t="shared" si="60"/>
        <v>549.76440116173148</v>
      </c>
      <c r="BA67" s="22">
        <f t="shared" si="60"/>
        <v>565.83903194224717</v>
      </c>
      <c r="BB67" s="22">
        <f t="shared" si="60"/>
        <v>580.84192869420554</v>
      </c>
      <c r="BC67" s="22">
        <f t="shared" si="60"/>
        <v>597.12932643682529</v>
      </c>
      <c r="BD67" s="22">
        <f t="shared" si="60"/>
        <v>615.14583904777362</v>
      </c>
      <c r="BE67" s="22">
        <f t="shared" si="60"/>
        <v>631.9186344103947</v>
      </c>
      <c r="BF67" s="22">
        <f t="shared" si="60"/>
        <v>649.01235828887661</v>
      </c>
      <c r="BG67" s="22">
        <f t="shared" si="60"/>
        <v>666.16656674498643</v>
      </c>
      <c r="BH67" s="22">
        <f t="shared" si="60"/>
        <v>685.05663171238973</v>
      </c>
      <c r="BI67" s="22">
        <f t="shared" si="60"/>
        <v>702.68678700227576</v>
      </c>
      <c r="BJ67" s="22">
        <f t="shared" si="60"/>
        <v>720.52294701652545</v>
      </c>
      <c r="BK67" s="22">
        <f t="shared" si="60"/>
        <v>738.92663830324409</v>
      </c>
      <c r="BL67" s="22">
        <f t="shared" si="60"/>
        <v>758.00194280183507</v>
      </c>
      <c r="BM67" s="22">
        <f t="shared" si="60"/>
        <v>777.43718460052662</v>
      </c>
      <c r="BN67" s="22">
        <f t="shared" si="60"/>
        <v>779.05361452358522</v>
      </c>
      <c r="BO67" s="22">
        <f t="shared" si="60"/>
        <v>777.06301897797482</v>
      </c>
      <c r="BP67" s="22">
        <f t="shared" si="60"/>
        <v>774.87486646193156</v>
      </c>
      <c r="BQ67" s="22">
        <f t="shared" si="60"/>
        <v>771.10935274982853</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26982.018509963775</v>
      </c>
      <c r="AF71" s="22">
        <f t="shared" si="61"/>
        <v>26899.412164760484</v>
      </c>
      <c r="AG71" s="22">
        <f t="shared" si="61"/>
        <v>26934.727527870873</v>
      </c>
      <c r="AH71" s="22">
        <f t="shared" si="61"/>
        <v>26768.466839336899</v>
      </c>
      <c r="AI71" s="22">
        <f t="shared" si="61"/>
        <v>26480.585819016404</v>
      </c>
      <c r="AJ71" s="22">
        <f t="shared" si="61"/>
        <v>26077.422552757755</v>
      </c>
      <c r="AK71" s="22">
        <f t="shared" si="61"/>
        <v>25785.957215400758</v>
      </c>
      <c r="AL71" s="22">
        <f t="shared" si="61"/>
        <v>25518.395707880391</v>
      </c>
      <c r="AM71" s="22">
        <f t="shared" si="61"/>
        <v>23328.844818688329</v>
      </c>
      <c r="AN71" s="22">
        <f t="shared" si="61"/>
        <v>23664.915573430801</v>
      </c>
      <c r="AO71" s="22">
        <f t="shared" si="61"/>
        <v>23764.399045008893</v>
      </c>
      <c r="AP71" s="22">
        <f t="shared" si="61"/>
        <v>23806.536595138696</v>
      </c>
      <c r="AQ71" s="22">
        <f t="shared" si="61"/>
        <v>23892.829502280263</v>
      </c>
      <c r="AR71" s="22">
        <f t="shared" si="61"/>
        <v>24039.879039479958</v>
      </c>
      <c r="AS71" s="22">
        <f t="shared" si="61"/>
        <v>24207.256205393369</v>
      </c>
      <c r="AT71" s="22">
        <f t="shared" si="61"/>
        <v>24422.377795325745</v>
      </c>
      <c r="AU71" s="22">
        <f t="shared" si="61"/>
        <v>24666.928052569729</v>
      </c>
      <c r="AV71" s="22">
        <f t="shared" si="61"/>
        <v>24930.652402771964</v>
      </c>
      <c r="AW71" s="22">
        <f t="shared" si="61"/>
        <v>25185.646409999055</v>
      </c>
      <c r="AX71" s="22">
        <f t="shared" si="61"/>
        <v>25415.77964137547</v>
      </c>
      <c r="AY71" s="22">
        <f t="shared" si="61"/>
        <v>25668.333324575</v>
      </c>
      <c r="AZ71" s="22">
        <f t="shared" si="61"/>
        <v>25942.027970980678</v>
      </c>
      <c r="BA71" s="22">
        <f t="shared" si="61"/>
        <v>26296.804144463626</v>
      </c>
      <c r="BB71" s="22">
        <f t="shared" si="61"/>
        <v>26592.300733049913</v>
      </c>
      <c r="BC71" s="22">
        <f t="shared" si="61"/>
        <v>26916.072317638245</v>
      </c>
      <c r="BD71" s="22">
        <f t="shared" si="61"/>
        <v>27288.60904923542</v>
      </c>
      <c r="BE71" s="22">
        <f t="shared" si="61"/>
        <v>27595.631888523272</v>
      </c>
      <c r="BF71" s="22">
        <f t="shared" si="61"/>
        <v>27897.250839509852</v>
      </c>
      <c r="BG71" s="22">
        <f t="shared" si="61"/>
        <v>28183.644827099204</v>
      </c>
      <c r="BH71" s="22">
        <f t="shared" si="61"/>
        <v>28587.707813892353</v>
      </c>
      <c r="BI71" s="22">
        <f t="shared" si="61"/>
        <v>28932.337708129788</v>
      </c>
      <c r="BJ71" s="22">
        <f t="shared" si="61"/>
        <v>29270.536513320287</v>
      </c>
      <c r="BK71" s="22">
        <f t="shared" si="61"/>
        <v>29614.61023051856</v>
      </c>
      <c r="BL71" s="22">
        <f t="shared" si="61"/>
        <v>29967.472772686</v>
      </c>
      <c r="BM71" s="22">
        <f t="shared" si="61"/>
        <v>30312.799217709562</v>
      </c>
      <c r="BN71" s="22">
        <f t="shared" si="61"/>
        <v>30054.144656225093</v>
      </c>
      <c r="BO71" s="22">
        <f t="shared" si="61"/>
        <v>29678.979913785734</v>
      </c>
      <c r="BP71" s="22">
        <f t="shared" si="61"/>
        <v>29301.786217068482</v>
      </c>
      <c r="BQ71" s="22">
        <f t="shared" si="61"/>
        <v>28878.932699946632</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22897.455060347875</v>
      </c>
      <c r="AF72" s="22">
        <f t="shared" si="62"/>
        <v>22916.931601602213</v>
      </c>
      <c r="AG72" s="22">
        <f t="shared" si="62"/>
        <v>22902.965793483334</v>
      </c>
      <c r="AH72" s="22">
        <f t="shared" si="62"/>
        <v>22783.717172728906</v>
      </c>
      <c r="AI72" s="22">
        <f t="shared" si="62"/>
        <v>22638.455195046372</v>
      </c>
      <c r="AJ72" s="22">
        <f t="shared" si="62"/>
        <v>22428.717383211704</v>
      </c>
      <c r="AK72" s="22">
        <f t="shared" si="62"/>
        <v>22266.130401341314</v>
      </c>
      <c r="AL72" s="22">
        <f t="shared" si="62"/>
        <v>22119.922069543503</v>
      </c>
      <c r="AM72" s="22">
        <f t="shared" si="62"/>
        <v>20952.77882397101</v>
      </c>
      <c r="AN72" s="22">
        <f t="shared" si="62"/>
        <v>21112.689902926631</v>
      </c>
      <c r="AO72" s="22">
        <f t="shared" si="62"/>
        <v>21174.128679915677</v>
      </c>
      <c r="AP72" s="22">
        <f t="shared" si="62"/>
        <v>21202.32130512637</v>
      </c>
      <c r="AQ72" s="22">
        <f t="shared" si="62"/>
        <v>21253.194652367922</v>
      </c>
      <c r="AR72" s="22">
        <f t="shared" si="62"/>
        <v>21336.657234804421</v>
      </c>
      <c r="AS72" s="22">
        <f t="shared" si="62"/>
        <v>21430.53667576901</v>
      </c>
      <c r="AT72" s="22">
        <f t="shared" si="62"/>
        <v>21549.735011649464</v>
      </c>
      <c r="AU72" s="22">
        <f t="shared" si="62"/>
        <v>21684.784088719629</v>
      </c>
      <c r="AV72" s="22">
        <f t="shared" si="62"/>
        <v>21830.004679055397</v>
      </c>
      <c r="AW72" s="22">
        <f t="shared" si="62"/>
        <v>21970.556537864668</v>
      </c>
      <c r="AX72" s="22">
        <f t="shared" si="62"/>
        <v>22089.532128359111</v>
      </c>
      <c r="AY72" s="22">
        <f t="shared" si="62"/>
        <v>22220.613566877546</v>
      </c>
      <c r="AZ72" s="22">
        <f t="shared" si="62"/>
        <v>22362.20199824233</v>
      </c>
      <c r="BA72" s="22">
        <f t="shared" si="62"/>
        <v>22545.463909762977</v>
      </c>
      <c r="BB72" s="22">
        <f t="shared" si="62"/>
        <v>22697.710430836927</v>
      </c>
      <c r="BC72" s="22">
        <f t="shared" si="62"/>
        <v>22862.199995111408</v>
      </c>
      <c r="BD72" s="22">
        <f t="shared" si="62"/>
        <v>23051.220870039204</v>
      </c>
      <c r="BE72" s="22">
        <f t="shared" si="62"/>
        <v>23205.606839645934</v>
      </c>
      <c r="BF72" s="22">
        <f t="shared" si="62"/>
        <v>23354.715665910619</v>
      </c>
      <c r="BG72" s="22">
        <f t="shared" si="62"/>
        <v>23494.681288624954</v>
      </c>
      <c r="BH72" s="22">
        <f t="shared" si="62"/>
        <v>23698.522174702146</v>
      </c>
      <c r="BI72" s="22">
        <f t="shared" si="62"/>
        <v>23871.279274491331</v>
      </c>
      <c r="BJ72" s="22">
        <f t="shared" si="62"/>
        <v>24039.005105710632</v>
      </c>
      <c r="BK72" s="22">
        <f t="shared" si="62"/>
        <v>24208.590136801333</v>
      </c>
      <c r="BL72" s="22">
        <f t="shared" si="62"/>
        <v>24381.608327273094</v>
      </c>
      <c r="BM72" s="22">
        <f t="shared" si="62"/>
        <v>24548.992729454902</v>
      </c>
      <c r="BN72" s="22">
        <f t="shared" si="62"/>
        <v>24408.303581409127</v>
      </c>
      <c r="BO72" s="22">
        <f t="shared" si="62"/>
        <v>24201.944582483502</v>
      </c>
      <c r="BP72" s="22">
        <f t="shared" si="62"/>
        <v>23993.560345225891</v>
      </c>
      <c r="BQ72" s="22">
        <f t="shared" si="62"/>
        <v>23762.415156937634</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49816.343766362697</v>
      </c>
      <c r="AG73" s="22">
        <f t="shared" si="63"/>
        <v>49837.693321354207</v>
      </c>
      <c r="AH73" s="22">
        <f t="shared" si="63"/>
        <v>49552.184012065802</v>
      </c>
      <c r="AI73" s="22">
        <f t="shared" si="63"/>
        <v>49119.041014062779</v>
      </c>
      <c r="AJ73" s="22">
        <f t="shared" si="63"/>
        <v>48506.139935969462</v>
      </c>
      <c r="AK73" s="22">
        <f t="shared" si="63"/>
        <v>48052.087616742072</v>
      </c>
      <c r="AL73" s="22">
        <f t="shared" si="63"/>
        <v>47638.317777423894</v>
      </c>
      <c r="AM73" s="22">
        <f t="shared" si="63"/>
        <v>44281.623642659339</v>
      </c>
      <c r="AN73" s="22">
        <f t="shared" si="63"/>
        <v>44777.605476357436</v>
      </c>
      <c r="AO73" s="22">
        <f t="shared" si="63"/>
        <v>44938.52772492457</v>
      </c>
      <c r="AP73" s="22">
        <f t="shared" si="63"/>
        <v>45008.857900265066</v>
      </c>
      <c r="AQ73" s="22">
        <f t="shared" si="63"/>
        <v>45146.024154648185</v>
      </c>
      <c r="AR73" s="22">
        <f t="shared" si="63"/>
        <v>45376.536274284379</v>
      </c>
      <c r="AS73" s="22">
        <f t="shared" si="63"/>
        <v>45637.792881162379</v>
      </c>
      <c r="AT73" s="22">
        <f t="shared" si="63"/>
        <v>45972.112806975209</v>
      </c>
      <c r="AU73" s="22">
        <f t="shared" si="63"/>
        <v>46351.712141289361</v>
      </c>
      <c r="AV73" s="22">
        <f t="shared" si="63"/>
        <v>46760.657081827361</v>
      </c>
      <c r="AW73" s="22">
        <f t="shared" si="63"/>
        <v>47156.202947863727</v>
      </c>
      <c r="AX73" s="22">
        <f t="shared" si="63"/>
        <v>47505.311769734581</v>
      </c>
      <c r="AY73" s="22">
        <f t="shared" si="63"/>
        <v>47888.94689145255</v>
      </c>
      <c r="AZ73" s="22">
        <f t="shared" si="63"/>
        <v>48304.229969223008</v>
      </c>
      <c r="BA73" s="22">
        <f t="shared" si="63"/>
        <v>48842.268054226603</v>
      </c>
      <c r="BB73" s="22">
        <f t="shared" si="63"/>
        <v>49290.01116388684</v>
      </c>
      <c r="BC73" s="22">
        <f t="shared" si="63"/>
        <v>49778.272312749657</v>
      </c>
      <c r="BD73" s="22">
        <f t="shared" si="63"/>
        <v>50339.82991927462</v>
      </c>
      <c r="BE73" s="22">
        <f t="shared" si="63"/>
        <v>50801.238728169206</v>
      </c>
      <c r="BF73" s="22">
        <f t="shared" si="63"/>
        <v>51251.966505420467</v>
      </c>
      <c r="BG73" s="22">
        <f t="shared" si="63"/>
        <v>51678.326115724158</v>
      </c>
      <c r="BH73" s="22">
        <f t="shared" si="63"/>
        <v>52286.229988594496</v>
      </c>
      <c r="BI73" s="22">
        <f t="shared" si="63"/>
        <v>52803.616982621119</v>
      </c>
      <c r="BJ73" s="22">
        <f t="shared" si="63"/>
        <v>53309.541619030919</v>
      </c>
      <c r="BK73" s="22">
        <f t="shared" si="63"/>
        <v>53823.200367319892</v>
      </c>
      <c r="BL73" s="22">
        <f t="shared" si="63"/>
        <v>54349.08109995909</v>
      </c>
      <c r="BM73" s="22">
        <f t="shared" si="63"/>
        <v>54861.791947164464</v>
      </c>
      <c r="BN73" s="22">
        <f t="shared" si="63"/>
        <v>54462.44823763422</v>
      </c>
      <c r="BO73" s="22">
        <f t="shared" si="63"/>
        <v>53880.924496269232</v>
      </c>
      <c r="BP73" s="22">
        <f t="shared" si="63"/>
        <v>53295.346562294377</v>
      </c>
      <c r="BQ73" s="22">
        <f t="shared" si="63"/>
        <v>52641.347856884269</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-0.10492356125464204</v>
      </c>
      <c r="AG80" s="49">
        <f t="shared" si="65"/>
        <v>-0.10668176726843372</v>
      </c>
      <c r="AH80" s="49">
        <f t="shared" si="65"/>
        <v>-9.4260181583125921E-2</v>
      </c>
      <c r="AI80" s="49">
        <f t="shared" si="65"/>
        <v>-5.0716322987690181E-2</v>
      </c>
      <c r="AJ80" s="49">
        <f t="shared" si="65"/>
        <v>-6.1361999160036595E-2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49879.473570311646</v>
      </c>
      <c r="C4" s="79">
        <f>'Emissions summary'!AC73</f>
        <v>49816.343766362697</v>
      </c>
      <c r="D4" s="79">
        <f>'Emissions summary'!AD73</f>
        <v>49837.693321354207</v>
      </c>
      <c r="E4" s="79">
        <f>'Emissions summary'!AE73</f>
        <v>49552.184012065802</v>
      </c>
      <c r="F4" s="79">
        <f>'Emissions summary'!AF73</f>
        <v>49119.041014062779</v>
      </c>
      <c r="G4" s="79">
        <f>'Emissions summary'!AG73</f>
        <v>48506.139935969462</v>
      </c>
      <c r="H4" s="79">
        <f>'Emissions summary'!AH73</f>
        <v>48052.087616742072</v>
      </c>
      <c r="I4" s="79">
        <f>'Emissions summary'!AI73</f>
        <v>47638.317777423894</v>
      </c>
      <c r="J4" s="79">
        <f>'Emissions summary'!AJ73</f>
        <v>44281.623642659339</v>
      </c>
      <c r="K4" s="79">
        <f>'Emissions summary'!AK73</f>
        <v>44777.605476357436</v>
      </c>
      <c r="L4" s="79">
        <f>'Emissions summary'!AL73</f>
        <v>44938.52772492457</v>
      </c>
      <c r="M4" s="79">
        <f>'Emissions summary'!AM73</f>
        <v>45008.857900265066</v>
      </c>
      <c r="N4" s="79">
        <f>'Emissions summary'!AN73</f>
        <v>45146.024154648185</v>
      </c>
      <c r="O4" s="79">
        <f>'Emissions summary'!AO73</f>
        <v>45376.536274284379</v>
      </c>
      <c r="P4" s="79">
        <f>'Emissions summary'!AP73</f>
        <v>45637.792881162379</v>
      </c>
      <c r="Q4" s="79">
        <f>'Emissions summary'!AQ73</f>
        <v>45972.112806975209</v>
      </c>
      <c r="R4" s="79">
        <f>'Emissions summary'!AR73</f>
        <v>46351.712141289361</v>
      </c>
      <c r="S4" s="79">
        <f>'Emissions summary'!AS73</f>
        <v>46760.657081827361</v>
      </c>
      <c r="T4" s="79">
        <f>'Emissions summary'!AT73</f>
        <v>47156.202947863727</v>
      </c>
      <c r="U4" s="79">
        <f>'Emissions summary'!AU73</f>
        <v>47505.311769734581</v>
      </c>
      <c r="V4" s="79">
        <f>'Emissions summary'!AV73</f>
        <v>47888.94689145255</v>
      </c>
      <c r="W4" s="79">
        <f>'Emissions summary'!AW73</f>
        <v>48304.229969223008</v>
      </c>
      <c r="X4" s="79">
        <f>'Emissions summary'!AX73</f>
        <v>48842.268054226603</v>
      </c>
      <c r="Y4" s="79">
        <f>'Emissions summary'!AY73</f>
        <v>49290.01116388684</v>
      </c>
      <c r="Z4" s="79">
        <f>'Emissions summary'!AZ73</f>
        <v>49778.272312749657</v>
      </c>
      <c r="AA4" s="79">
        <f>'Emissions summary'!BA73</f>
        <v>50339.82991927462</v>
      </c>
      <c r="AB4" s="79">
        <f>'Emissions summary'!BB73</f>
        <v>50801.238728169206</v>
      </c>
      <c r="AC4" s="79">
        <f>'Emissions summary'!BC73</f>
        <v>51251.966505420467</v>
      </c>
      <c r="AD4" s="79">
        <f>'Emissions summary'!BD73</f>
        <v>51678.326115724165</v>
      </c>
      <c r="AE4" s="79">
        <f>'Emissions summary'!BE73</f>
        <v>52286.229988594496</v>
      </c>
      <c r="AF4" s="79">
        <f>'Emissions summary'!BF73</f>
        <v>52803.616982621119</v>
      </c>
      <c r="AG4" s="79">
        <f>'Emissions summary'!BG73</f>
        <v>53309.541619030919</v>
      </c>
      <c r="AH4" s="79">
        <f>'Emissions summary'!BH73</f>
        <v>53823.200367319892</v>
      </c>
      <c r="AI4" s="79">
        <f>'Emissions summary'!BI73</f>
        <v>54349.08109995909</v>
      </c>
      <c r="AJ4" s="79">
        <f>'Emissions summary'!BJ73</f>
        <v>54861.791947164464</v>
      </c>
      <c r="AK4" s="79">
        <f>'Emissions summary'!BK73</f>
        <v>54462.44823763422</v>
      </c>
      <c r="AL4" s="79">
        <f>'Emissions summary'!BL73</f>
        <v>53880.924496269232</v>
      </c>
      <c r="AM4" s="79">
        <f>'Emissions summary'!BM73</f>
        <v>53295.346562294377</v>
      </c>
      <c r="AN4" s="79">
        <f>'Emissions summary'!BN73</f>
        <v>52641.347856884269</v>
      </c>
    </row>
    <row r="5" spans="1:46" x14ac:dyDescent="0.3">
      <c r="A5" t="s">
        <v>939</v>
      </c>
      <c r="B5" s="79">
        <f>'Net zero emission summary'!AE73</f>
        <v>49879.473570311646</v>
      </c>
      <c r="C5" s="79">
        <f>'Net zero emission summary'!AF73</f>
        <v>49816.343766362697</v>
      </c>
      <c r="D5" s="79">
        <f>'Net zero emission summary'!AG73</f>
        <v>49837.693321354207</v>
      </c>
      <c r="E5" s="79">
        <f>'Net zero emission summary'!AH73</f>
        <v>49552.184012065802</v>
      </c>
      <c r="F5" s="79">
        <f>'Net zero emission summary'!AI73</f>
        <v>49119.041014062779</v>
      </c>
      <c r="G5" s="79">
        <f>'Net zero emission summary'!AJ73</f>
        <v>48506.139935969462</v>
      </c>
      <c r="H5" s="79">
        <f>'Net zero emission summary'!AK73</f>
        <v>48052.087616742072</v>
      </c>
      <c r="I5" s="79">
        <f>'Net zero emission summary'!AL73</f>
        <v>47638.317777423894</v>
      </c>
      <c r="J5" s="79">
        <f>'Net zero emission summary'!AM73</f>
        <v>44281.623642659339</v>
      </c>
      <c r="K5" s="79">
        <f>'Net zero emission summary'!AN73</f>
        <v>44777.605476357436</v>
      </c>
      <c r="L5" s="79">
        <f>'Net zero emission summary'!AO73</f>
        <v>44938.52772492457</v>
      </c>
      <c r="M5" s="79">
        <f>'Net zero emission summary'!AP73</f>
        <v>45008.857900265066</v>
      </c>
      <c r="N5" s="79">
        <f>'Net zero emission summary'!AQ73</f>
        <v>45146.024154648185</v>
      </c>
      <c r="O5" s="79">
        <f>'Net zero emission summary'!AR73</f>
        <v>45376.536274284379</v>
      </c>
      <c r="P5" s="79">
        <f>'Net zero emission summary'!AS73</f>
        <v>45637.792881162379</v>
      </c>
      <c r="Q5" s="79">
        <f>'Net zero emission summary'!AT73</f>
        <v>45972.112806975209</v>
      </c>
      <c r="R5" s="79">
        <f>'Net zero emission summary'!AU73</f>
        <v>46351.712141289361</v>
      </c>
      <c r="S5" s="79">
        <f>'Net zero emission summary'!AV73</f>
        <v>46760.657081827361</v>
      </c>
      <c r="T5" s="79">
        <f>'Net zero emission summary'!AW73</f>
        <v>47156.202947863727</v>
      </c>
      <c r="U5" s="79">
        <f>'Net zero emission summary'!AX73</f>
        <v>47505.311769734581</v>
      </c>
      <c r="V5" s="79">
        <f>'Net zero emission summary'!AY73</f>
        <v>47888.94689145255</v>
      </c>
      <c r="W5" s="79">
        <f>'Net zero emission summary'!AZ73</f>
        <v>48304.229969223008</v>
      </c>
      <c r="X5" s="79">
        <f>'Net zero emission summary'!BA73</f>
        <v>48842.268054226603</v>
      </c>
      <c r="Y5" s="79">
        <f>'Net zero emission summary'!BB73</f>
        <v>49290.01116388684</v>
      </c>
      <c r="Z5" s="79">
        <f>'Net zero emission summary'!BC73</f>
        <v>49778.272312749657</v>
      </c>
      <c r="AA5" s="79">
        <f>'Net zero emission summary'!BD73</f>
        <v>50339.82991927462</v>
      </c>
      <c r="AB5" s="79">
        <f>'Net zero emission summary'!BE73</f>
        <v>50801.238728169206</v>
      </c>
      <c r="AC5" s="79">
        <f>'Net zero emission summary'!BF73</f>
        <v>51251.966505420467</v>
      </c>
      <c r="AD5" s="79">
        <f>'Net zero emission summary'!BG73</f>
        <v>51678.326115724158</v>
      </c>
      <c r="AE5" s="79">
        <f>'Net zero emission summary'!BH73</f>
        <v>52286.229988594496</v>
      </c>
      <c r="AF5" s="79">
        <f>'Net zero emission summary'!BI73</f>
        <v>52803.616982621119</v>
      </c>
      <c r="AG5" s="79">
        <f>'Net zero emission summary'!BJ73</f>
        <v>53309.541619030919</v>
      </c>
      <c r="AH5" s="79">
        <f>'Net zero emission summary'!BK73</f>
        <v>53823.200367319892</v>
      </c>
      <c r="AI5" s="79">
        <f>'Net zero emission summary'!BL73</f>
        <v>54349.08109995909</v>
      </c>
      <c r="AJ5" s="79">
        <f>'Net zero emission summary'!BM73</f>
        <v>54861.791947164464</v>
      </c>
      <c r="AK5" s="79">
        <f>'Net zero emission summary'!BN73</f>
        <v>54462.44823763422</v>
      </c>
      <c r="AL5" s="79">
        <f>'Net zero emission summary'!BO73</f>
        <v>53880.924496269232</v>
      </c>
      <c r="AM5" s="79">
        <f>'Net zero emission summary'!BP73</f>
        <v>53295.346562294377</v>
      </c>
      <c r="AN5" s="79">
        <f>'Net zero emission summary'!BQ73</f>
        <v>52641.347856884269</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21056.539142753711</v>
      </c>
    </row>
    <row r="10" spans="1:46" x14ac:dyDescent="0.3">
      <c r="AN10">
        <f>0.75*AN4</f>
        <v>39481.010892663202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2022-10-26T19:43:19Z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